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zakupki\ЗАКУПКИ\2026\44-ФЗ\ЕД.ПОСТАВЩИК\ЕАТ\В РАБОТЕ\Аптека\...459 азацитидин\на размещение\"/>
    </mc:Choice>
  </mc:AlternateContent>
  <bookViews>
    <workbookView xWindow="4785" yWindow="660" windowWidth="10575" windowHeight="6675"/>
  </bookViews>
  <sheets>
    <sheet name="НМЦК" sheetId="1" r:id="rId1"/>
    <sheet name="Лист2" sheetId="11" r:id="rId2"/>
    <sheet name="кп" sheetId="9" r:id="rId3"/>
  </sheets>
  <definedNames>
    <definedName name="_xlnm.Print_Area" localSheetId="0">НМЦК!$A$1:$X$22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1" i="1" l="1"/>
  <c r="S11" i="1"/>
  <c r="N29" i="11"/>
  <c r="N28" i="11"/>
  <c r="L29" i="11"/>
  <c r="L28" i="11"/>
  <c r="E29" i="11"/>
  <c r="E28" i="11"/>
  <c r="N25" i="11"/>
  <c r="L25" i="11"/>
  <c r="E25" i="11"/>
  <c r="N19" i="11"/>
  <c r="L19" i="11"/>
  <c r="E19" i="11"/>
  <c r="N14" i="11"/>
  <c r="L14" i="11"/>
  <c r="E14" i="11"/>
  <c r="G1" i="9"/>
  <c r="J1" i="9"/>
  <c r="X11" i="1" l="1"/>
  <c r="V11" i="1"/>
  <c r="T11" i="1"/>
  <c r="X12" i="1" l="1"/>
  <c r="M1" i="9" l="1"/>
  <c r="J11" i="1" s="1"/>
  <c r="H11" i="1"/>
  <c r="F11" i="1"/>
  <c r="L11" i="1" l="1"/>
  <c r="O11" i="1"/>
  <c r="M11" i="1"/>
  <c r="N11" i="1" s="1"/>
  <c r="AC12" i="1"/>
  <c r="AF12" i="1" l="1"/>
  <c r="AI12" i="1"/>
</calcChain>
</file>

<file path=xl/sharedStrings.xml><?xml version="1.0" encoding="utf-8"?>
<sst xmlns="http://schemas.openxmlformats.org/spreadsheetml/2006/main" count="113" uniqueCount="78">
  <si>
    <t>№</t>
  </si>
  <si>
    <t>Потребность (лекарственная форма, дозировка, фасовка)</t>
  </si>
  <si>
    <t>Ед.изм.</t>
  </si>
  <si>
    <t>Кол-во</t>
  </si>
  <si>
    <t>Наименование предмета контракта</t>
  </si>
  <si>
    <t>Коммерческие предложения</t>
  </si>
  <si>
    <t>Однородность совокупности значений выявленных цен, используемых в расчете цена контракта</t>
  </si>
  <si>
    <t xml:space="preserve">Цена единицы планируемого к закупке лекарственного средства </t>
  </si>
  <si>
    <t>grls.rosminzdrav.ru</t>
  </si>
  <si>
    <t>Заключенные заказчиком контракты (договора) за предшествующие 12 месяцев (без учета НДС и оптовой надбавки)</t>
  </si>
  <si>
    <t>Средневзвешенная цена</t>
  </si>
  <si>
    <t>Цена единицы планируемого  к закупке лекарственного средства (руб./ед.изм.)</t>
  </si>
  <si>
    <t>Цена единицы планируемого  к закупке лекарственного средства с учетом НДС (руб./ед.изм.)</t>
  </si>
  <si>
    <t>Цена единицы планируемого  к закупке лекарственного средства с учетом НДС и оптовой надбавки</t>
  </si>
  <si>
    <t>НМЦК с учетом округления цены за единицу (руб.)*</t>
  </si>
  <si>
    <t>Цена</t>
  </si>
  <si>
    <t>Сред. арифм. цена за ед &lt;ц&gt;</t>
  </si>
  <si>
    <t>Сред. квадратич. отклонение</t>
  </si>
  <si>
    <t>Коэффициент вариации цен  V (%)</t>
  </si>
  <si>
    <t>Цена (руб. за ед. изм)</t>
  </si>
  <si>
    <t>кол-во закупленных лекарственных препаратов в ед изм</t>
  </si>
  <si>
    <t>Общая стоимость (руб.)</t>
  </si>
  <si>
    <t>Расчет произведен с помощью стандартных функций табличного редактора EXCEL.</t>
  </si>
  <si>
    <t>к-во уп</t>
  </si>
  <si>
    <t>цена за уп</t>
  </si>
  <si>
    <t>сумма</t>
  </si>
  <si>
    <t>ОМС по НМЦК</t>
  </si>
  <si>
    <t xml:space="preserve">ВМП по НМЦК </t>
  </si>
  <si>
    <t>Вб по НМЦК</t>
  </si>
  <si>
    <t>КП-1</t>
  </si>
  <si>
    <t>КП-3</t>
  </si>
  <si>
    <t>КП-2</t>
  </si>
  <si>
    <t xml:space="preserve">ОБОСНОВАНИЕ НАЧАЛЬНОЙ (МАКСИМАЛЬНОЙ) ЦЕНЫ КОНТРАКТА
Определение и обоснование начальной (максимальной) цены контракта проведено в соответствии с положениями ч.22, ст. 22 Федерального закона от 05.04.2013 № 44 – ФЗ «О контрактной системе в сфере закупок товаров, работ, услуг для обеспечения государственных и муниципальных нужд» и Порядком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применения, утвержденных приказом Министерства Здравоохранения РФ от 19.12.2019 № 1064н. 
</t>
  </si>
  <si>
    <t>пач. картон. 1</t>
  </si>
  <si>
    <t>КП №1023 от19.08.2026</t>
  </si>
  <si>
    <t>КП №1030 от 20.08.2026</t>
  </si>
  <si>
    <t>КП №1031 от 20.08.2026</t>
  </si>
  <si>
    <t>мг</t>
  </si>
  <si>
    <t>АЗАЦИТИДИН</t>
  </si>
  <si>
    <t>Лиофилизат для приготовления суспензии для подкожного введения 100 мг</t>
  </si>
  <si>
    <t>Номенклатура</t>
  </si>
  <si>
    <t>Поступление товаров</t>
  </si>
  <si>
    <t>К.</t>
  </si>
  <si>
    <t>Сумма</t>
  </si>
  <si>
    <t>Фактическая</t>
  </si>
  <si>
    <t>АЗАЦИТИДИН-ПРОМОМЕД, лиоф. д/приг. сусп. для п/к введ. 25 мг/мл, фл. 200 мг, пач. картон. 1</t>
  </si>
  <si>
    <t>Поступление товаров АБ00-000120 от 21.04.2026 10:10:41</t>
  </si>
  <si>
    <t>10625 до 31.05.28</t>
  </si>
  <si>
    <t>Поступление товаров АБ00-000425 от 24.07.2026 14:09:28</t>
  </si>
  <si>
    <t>30326 до 28.02.29</t>
  </si>
  <si>
    <t>40426 до 30.04.29</t>
  </si>
  <si>
    <t>Поступление товаров АБ00-000426 от 24.07.2026 14:13:11</t>
  </si>
  <si>
    <t>АЗАЦИТИДИН-ТЛ, лиоф. д/приг. сусп. для п/к введ. 100 мг, фл. 100 мг, пач. картон. 1</t>
  </si>
  <si>
    <t>Поступление товаров АБ00-000438 от 01.09.2025 14:11:21</t>
  </si>
  <si>
    <t>AZ041124 до 31.10.26</t>
  </si>
  <si>
    <t>Поступление товаров АБ00-000572 от 15.10.2025 15:25:51</t>
  </si>
  <si>
    <t>Поступление товаров АБ00-000772 от 05.12.2025 15:53:43</t>
  </si>
  <si>
    <t>AZ011025 до 30.09.27</t>
  </si>
  <si>
    <t>Поступление товаров АБ00-000774 от 05.12.2025 16:11:42</t>
  </si>
  <si>
    <t>Джоцитадин, лиоф. д/приг. сусп. для п/к введ. 100 мг, фл. 100 мг, пач. картон. 1</t>
  </si>
  <si>
    <t>Поступление товаров АБ00-000520 от 25.09.2025 9:38:25</t>
  </si>
  <si>
    <t>JD6173 до 30.06.29</t>
  </si>
  <si>
    <t>Поступление товаров АБ00-000008 от 13.02.2026 11:56:28</t>
  </si>
  <si>
    <t>JD6254 до 31.10.29</t>
  </si>
  <si>
    <t>Фармазацит, лиоф. д/сусп. для п/к введ. 25 мг/мл, фл. 100 мг, пач. картон. 1</t>
  </si>
  <si>
    <t>Поступление товаров АБ00-000027 от 03.03.2026 10:04:24</t>
  </si>
  <si>
    <t>792140525 до 30.04.28</t>
  </si>
  <si>
    <t>Поступление товаров АБ00-000036 от 06.03.2026 11:53:15</t>
  </si>
  <si>
    <t>792170625 до 30.06.28</t>
  </si>
  <si>
    <t>Поступление товаров АБ00-000073 от 24.03.2026 14:32:01</t>
  </si>
  <si>
    <t>792190725 до 30.06.28</t>
  </si>
  <si>
    <r>
      <t xml:space="preserve">АЗАЦИТИДИН-ПРОМОМЕД, лиоф. д/приг. сусп. для п/к введ. 25 мг/мл, фл. </t>
    </r>
    <r>
      <rPr>
        <b/>
        <sz val="8"/>
        <rFont val="Arial"/>
        <family val="2"/>
        <charset val="204"/>
      </rPr>
      <t>200 мг</t>
    </r>
    <r>
      <rPr>
        <sz val="8"/>
        <rFont val="Arial"/>
        <family val="2"/>
        <charset val="204"/>
      </rPr>
      <t>, пач. картон. 1</t>
    </r>
  </si>
  <si>
    <t xml:space="preserve">дозировка не та </t>
  </si>
  <si>
    <t>срок</t>
  </si>
  <si>
    <t>ИТОГО</t>
  </si>
  <si>
    <t>в мг</t>
  </si>
  <si>
    <t>цена за мг</t>
  </si>
  <si>
    <t>Исп.                              Зятькова Т.Б.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</si>
</sst>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#,##0.0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8" fillId="0" borderId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3" fillId="0" borderId="0"/>
    <xf numFmtId="0" fontId="14" fillId="0" borderId="0"/>
  </cellStyleXfs>
  <cellXfs count="52">
    <xf numFmtId="0" fontId="0" fillId="0" borderId="0" xfId="0"/>
    <xf numFmtId="4" fontId="0" fillId="0" borderId="0" xfId="0" applyNumberFormat="1"/>
    <xf numFmtId="4" fontId="6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4" fillId="0" borderId="5" xfId="12" applyNumberFormat="1" applyFont="1" applyBorder="1" applyAlignment="1">
      <alignment vertical="top" wrapText="1"/>
    </xf>
    <xf numFmtId="164" fontId="14" fillId="0" borderId="5" xfId="12" applyNumberFormat="1" applyFont="1" applyBorder="1" applyAlignment="1">
      <alignment horizontal="right" vertical="top" wrapText="1"/>
    </xf>
    <xf numFmtId="4" fontId="14" fillId="0" borderId="5" xfId="12" applyNumberFormat="1" applyFont="1" applyBorder="1" applyAlignment="1">
      <alignment horizontal="right" vertical="top" wrapText="1"/>
    </xf>
    <xf numFmtId="4" fontId="14" fillId="0" borderId="5" xfId="12" applyNumberFormat="1" applyFont="1" applyBorder="1" applyAlignment="1">
      <alignment horizontal="right" vertical="top"/>
    </xf>
    <xf numFmtId="164" fontId="0" fillId="0" borderId="0" xfId="0" applyNumberFormat="1"/>
    <xf numFmtId="4" fontId="6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" fontId="17" fillId="2" borderId="0" xfId="1" applyNumberFormat="1" applyFont="1" applyFill="1" applyAlignment="1">
      <alignment horizontal="center" vertical="center" wrapText="1"/>
    </xf>
    <xf numFmtId="0" fontId="14" fillId="0" borderId="0" xfId="12"/>
    <xf numFmtId="0" fontId="2" fillId="3" borderId="5" xfId="12" applyNumberFormat="1" applyFont="1" applyFill="1" applyBorder="1" applyAlignment="1">
      <alignment vertical="top" wrapText="1"/>
    </xf>
    <xf numFmtId="0" fontId="2" fillId="3" borderId="6" xfId="12" applyNumberFormat="1" applyFont="1" applyFill="1" applyBorder="1" applyAlignment="1">
      <alignment vertical="top" wrapText="1"/>
    </xf>
    <xf numFmtId="0" fontId="2" fillId="3" borderId="7" xfId="12" applyNumberFormat="1" applyFont="1" applyFill="1" applyBorder="1" applyAlignment="1">
      <alignment vertical="top" wrapText="1"/>
    </xf>
    <xf numFmtId="0" fontId="2" fillId="3" borderId="8" xfId="12" applyNumberFormat="1" applyFont="1" applyFill="1" applyBorder="1" applyAlignment="1">
      <alignment vertical="top" wrapText="1"/>
    </xf>
    <xf numFmtId="0" fontId="20" fillId="4" borderId="5" xfId="12" applyNumberFormat="1" applyFont="1" applyFill="1" applyBorder="1" applyAlignment="1">
      <alignment vertical="top"/>
    </xf>
    <xf numFmtId="0" fontId="14" fillId="0" borderId="5" xfId="12" applyNumberFormat="1" applyFont="1" applyBorder="1" applyAlignment="1">
      <alignment vertical="top" wrapText="1" indent="2"/>
    </xf>
    <xf numFmtId="0" fontId="19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43" fontId="6" fillId="2" borderId="1" xfId="7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4" fontId="18" fillId="2" borderId="0" xfId="1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center" vertical="center" wrapText="1"/>
    </xf>
    <xf numFmtId="4" fontId="17" fillId="2" borderId="0" xfId="1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4" fillId="0" borderId="5" xfId="12" applyNumberFormat="1" applyFont="1" applyBorder="1" applyAlignment="1">
      <alignment horizontal="right" vertical="top" wrapText="1"/>
    </xf>
    <xf numFmtId="0" fontId="14" fillId="0" borderId="5" xfId="12" applyNumberFormat="1" applyFont="1" applyBorder="1" applyAlignment="1">
      <alignment vertical="top" wrapText="1"/>
    </xf>
    <xf numFmtId="0" fontId="20" fillId="4" borderId="5" xfId="12" applyNumberFormat="1" applyFont="1" applyFill="1" applyBorder="1" applyAlignment="1">
      <alignment vertical="top" wrapText="1"/>
    </xf>
    <xf numFmtId="0" fontId="2" fillId="3" borderId="5" xfId="12" applyNumberFormat="1" applyFont="1" applyFill="1" applyBorder="1" applyAlignment="1">
      <alignment vertical="top" wrapText="1"/>
    </xf>
  </cellXfs>
  <cellStyles count="13">
    <cellStyle name="Обычный" xfId="0" builtinId="0"/>
    <cellStyle name="Обычный 10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7 2" xfId="10"/>
    <cellStyle name="Обычный 8" xfId="8"/>
    <cellStyle name="Обычный 9" xfId="9"/>
    <cellStyle name="Обычный_Лист2" xfId="12"/>
    <cellStyle name="Финансовый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"/>
  <sheetViews>
    <sheetView tabSelected="1" zoomScale="87" zoomScaleNormal="87" workbookViewId="0">
      <selection activeCell="C11" sqref="C11"/>
    </sheetView>
  </sheetViews>
  <sheetFormatPr defaultRowHeight="12.75" x14ac:dyDescent="0.25"/>
  <cols>
    <col min="1" max="1" width="3.42578125" style="18" customWidth="1"/>
    <col min="2" max="2" width="20.5703125" style="18" customWidth="1"/>
    <col min="3" max="3" width="28.85546875" style="18" customWidth="1"/>
    <col min="4" max="4" width="8.28515625" style="18" customWidth="1"/>
    <col min="5" max="5" width="7" style="18" customWidth="1"/>
    <col min="6" max="6" width="8.7109375" style="18" customWidth="1"/>
    <col min="7" max="7" width="8.5703125" style="18" customWidth="1"/>
    <col min="8" max="8" width="8.42578125" style="18" customWidth="1"/>
    <col min="9" max="9" width="9.140625" style="18"/>
    <col min="10" max="10" width="8.7109375" style="18" customWidth="1"/>
    <col min="11" max="14" width="9.140625" style="18"/>
    <col min="15" max="15" width="12.140625" style="18" customWidth="1"/>
    <col min="16" max="16" width="11.85546875" style="18" bestFit="1" customWidth="1"/>
    <col min="17" max="17" width="9.140625" style="18"/>
    <col min="18" max="18" width="11.7109375" style="18" customWidth="1"/>
    <col min="19" max="19" width="12.42578125" style="18" customWidth="1"/>
    <col min="20" max="20" width="9.140625" style="18"/>
    <col min="21" max="21" width="10.5703125" style="18" customWidth="1"/>
    <col min="22" max="22" width="11" style="18" customWidth="1"/>
    <col min="23" max="23" width="10" style="18" customWidth="1"/>
    <col min="24" max="24" width="13.85546875" style="18" customWidth="1"/>
    <col min="25" max="25" width="8.5703125" style="18" customWidth="1"/>
    <col min="26" max="26" width="10.42578125" style="18" customWidth="1"/>
    <col min="27" max="27" width="9.140625" style="18" hidden="1" customWidth="1"/>
    <col min="28" max="28" width="12" style="18" hidden="1" customWidth="1"/>
    <col min="29" max="29" width="13.85546875" style="18" hidden="1" customWidth="1"/>
    <col min="30" max="30" width="10.5703125" style="18" hidden="1" customWidth="1"/>
    <col min="31" max="31" width="11.28515625" style="18" hidden="1" customWidth="1"/>
    <col min="32" max="32" width="14.85546875" style="18" hidden="1" customWidth="1"/>
    <col min="33" max="34" width="9.140625" style="18" hidden="1" customWidth="1"/>
    <col min="35" max="35" width="10.28515625" style="18" hidden="1" customWidth="1"/>
    <col min="36" max="16384" width="9.140625" style="18"/>
  </cols>
  <sheetData>
    <row r="1" spans="1:35" x14ac:dyDescent="0.25">
      <c r="A1" s="38" t="s">
        <v>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AA1" s="14"/>
    </row>
    <row r="2" spans="1:3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AA2" s="14"/>
    </row>
    <row r="3" spans="1:3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AA3" s="14"/>
    </row>
    <row r="4" spans="1:35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AA4" s="14"/>
    </row>
    <row r="5" spans="1:35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AA5" s="15"/>
    </row>
    <row r="6" spans="1:35" ht="17.25" customHeight="1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35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35" s="19" customFormat="1" ht="30.75" customHeight="1" x14ac:dyDescent="0.25">
      <c r="A8" s="41" t="s">
        <v>0</v>
      </c>
      <c r="B8" s="41" t="s">
        <v>4</v>
      </c>
      <c r="C8" s="41" t="s">
        <v>1</v>
      </c>
      <c r="D8" s="41" t="s">
        <v>2</v>
      </c>
      <c r="E8" s="41" t="s">
        <v>3</v>
      </c>
      <c r="F8" s="42" t="s">
        <v>5</v>
      </c>
      <c r="G8" s="42"/>
      <c r="H8" s="42"/>
      <c r="I8" s="42"/>
      <c r="J8" s="42"/>
      <c r="K8" s="42"/>
      <c r="L8" s="42" t="s">
        <v>6</v>
      </c>
      <c r="M8" s="42"/>
      <c r="N8" s="42"/>
      <c r="O8" s="42" t="s">
        <v>7</v>
      </c>
      <c r="P8" s="42" t="s">
        <v>8</v>
      </c>
      <c r="Q8" s="42" t="s">
        <v>9</v>
      </c>
      <c r="R8" s="42"/>
      <c r="S8" s="42"/>
      <c r="T8" s="42" t="s">
        <v>10</v>
      </c>
      <c r="U8" s="41" t="s">
        <v>11</v>
      </c>
      <c r="V8" s="41" t="s">
        <v>12</v>
      </c>
      <c r="W8" s="41" t="s">
        <v>13</v>
      </c>
      <c r="X8" s="41" t="s">
        <v>14</v>
      </c>
    </row>
    <row r="9" spans="1:35" s="19" customFormat="1" ht="95.25" customHeight="1" x14ac:dyDescent="0.25">
      <c r="A9" s="41"/>
      <c r="B9" s="41"/>
      <c r="C9" s="41"/>
      <c r="D9" s="41"/>
      <c r="E9" s="41"/>
      <c r="F9" s="30" t="s">
        <v>15</v>
      </c>
      <c r="G9" s="30" t="s">
        <v>36</v>
      </c>
      <c r="H9" s="30" t="s">
        <v>15</v>
      </c>
      <c r="I9" s="30" t="s">
        <v>35</v>
      </c>
      <c r="J9" s="30" t="s">
        <v>15</v>
      </c>
      <c r="K9" s="30" t="s">
        <v>34</v>
      </c>
      <c r="L9" s="30" t="s">
        <v>16</v>
      </c>
      <c r="M9" s="30" t="s">
        <v>17</v>
      </c>
      <c r="N9" s="30" t="s">
        <v>18</v>
      </c>
      <c r="O9" s="42"/>
      <c r="P9" s="42"/>
      <c r="Q9" s="30" t="s">
        <v>19</v>
      </c>
      <c r="R9" s="30" t="s">
        <v>20</v>
      </c>
      <c r="S9" s="30" t="s">
        <v>21</v>
      </c>
      <c r="T9" s="42"/>
      <c r="U9" s="41"/>
      <c r="V9" s="41"/>
      <c r="W9" s="41"/>
      <c r="X9" s="41"/>
      <c r="AA9" s="41" t="s">
        <v>27</v>
      </c>
      <c r="AB9" s="41"/>
      <c r="AC9" s="41"/>
      <c r="AD9" s="41" t="s">
        <v>26</v>
      </c>
      <c r="AE9" s="41"/>
      <c r="AF9" s="41"/>
      <c r="AG9" s="41" t="s">
        <v>28</v>
      </c>
      <c r="AH9" s="41"/>
      <c r="AI9" s="41"/>
    </row>
    <row r="10" spans="1:35" x14ac:dyDescent="0.25">
      <c r="A10" s="4">
        <v>1</v>
      </c>
      <c r="B10" s="4">
        <v>2</v>
      </c>
      <c r="C10" s="4">
        <v>3</v>
      </c>
      <c r="D10" s="16">
        <v>4</v>
      </c>
      <c r="E10" s="16">
        <v>5</v>
      </c>
      <c r="F10" s="31">
        <v>6</v>
      </c>
      <c r="G10" s="31">
        <v>7</v>
      </c>
      <c r="H10" s="31">
        <v>8</v>
      </c>
      <c r="I10" s="31">
        <v>9</v>
      </c>
      <c r="J10" s="31">
        <v>10</v>
      </c>
      <c r="K10" s="31">
        <v>11</v>
      </c>
      <c r="L10" s="31">
        <v>12</v>
      </c>
      <c r="M10" s="31">
        <v>13</v>
      </c>
      <c r="N10" s="31">
        <v>14</v>
      </c>
      <c r="O10" s="31">
        <v>15</v>
      </c>
      <c r="P10" s="31">
        <v>16</v>
      </c>
      <c r="Q10" s="31">
        <v>17</v>
      </c>
      <c r="R10" s="31">
        <v>18</v>
      </c>
      <c r="S10" s="31">
        <v>19</v>
      </c>
      <c r="T10" s="31">
        <v>20</v>
      </c>
      <c r="U10" s="4">
        <v>21</v>
      </c>
      <c r="V10" s="4">
        <v>22</v>
      </c>
      <c r="W10" s="4">
        <v>23</v>
      </c>
      <c r="X10" s="4">
        <v>24</v>
      </c>
      <c r="AA10" s="4" t="s">
        <v>23</v>
      </c>
      <c r="AB10" s="4" t="s">
        <v>24</v>
      </c>
      <c r="AC10" s="4" t="s">
        <v>25</v>
      </c>
      <c r="AD10" s="4" t="s">
        <v>23</v>
      </c>
      <c r="AE10" s="4" t="s">
        <v>24</v>
      </c>
      <c r="AF10" s="4" t="s">
        <v>25</v>
      </c>
      <c r="AG10" s="4" t="s">
        <v>23</v>
      </c>
      <c r="AH10" s="4" t="s">
        <v>24</v>
      </c>
      <c r="AI10" s="4" t="s">
        <v>25</v>
      </c>
    </row>
    <row r="11" spans="1:35" ht="38.25" x14ac:dyDescent="0.25">
      <c r="A11" s="4">
        <v>1</v>
      </c>
      <c r="B11" s="17" t="s">
        <v>38</v>
      </c>
      <c r="C11" s="6" t="s">
        <v>39</v>
      </c>
      <c r="D11" s="16" t="s">
        <v>37</v>
      </c>
      <c r="E11" s="5">
        <v>8000</v>
      </c>
      <c r="F11" s="32">
        <f>кп!G1</f>
        <v>59.4876</v>
      </c>
      <c r="G11" s="31" t="s">
        <v>29</v>
      </c>
      <c r="H11" s="32">
        <f>кп!J1</f>
        <v>59.490100000000005</v>
      </c>
      <c r="I11" s="31" t="s">
        <v>31</v>
      </c>
      <c r="J11" s="32">
        <f>кп!M1</f>
        <v>59.490100000000005</v>
      </c>
      <c r="K11" s="31" t="s">
        <v>30</v>
      </c>
      <c r="L11" s="33">
        <f t="shared" ref="L11" si="0">AVERAGE(F11,H11,J11)</f>
        <v>59.489266666666673</v>
      </c>
      <c r="M11" s="33">
        <f t="shared" ref="M11" si="1">STDEV(F11,H11,J11)</f>
        <v>1.4433756729768539E-3</v>
      </c>
      <c r="N11" s="33">
        <f t="shared" ref="N11" si="2">M11/L11*100</f>
        <v>2.4262791489168137E-3</v>
      </c>
      <c r="O11" s="34">
        <f t="shared" ref="O11" si="3">MIN(F11,H11,J11)</f>
        <v>59.4876</v>
      </c>
      <c r="P11" s="32">
        <v>59.49</v>
      </c>
      <c r="Q11" s="35">
        <v>65.468699999999998</v>
      </c>
      <c r="R11" s="32">
        <v>130000</v>
      </c>
      <c r="S11" s="32">
        <f>R11*Q11</f>
        <v>8510931</v>
      </c>
      <c r="T11" s="33">
        <f t="shared" ref="T11" si="4">Q11</f>
        <v>65.468699999999998</v>
      </c>
      <c r="U11" s="2">
        <v>59.49</v>
      </c>
      <c r="V11" s="2">
        <f t="shared" ref="V11" si="5">U11*1.1</f>
        <v>65.439000000000007</v>
      </c>
      <c r="W11" s="2">
        <f>V11*1.1</f>
        <v>71.982900000000015</v>
      </c>
      <c r="X11" s="2">
        <f>Y11*E11</f>
        <v>575840</v>
      </c>
      <c r="Y11" s="18">
        <v>71.98</v>
      </c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12.75" customHeight="1" x14ac:dyDescent="0.25">
      <c r="A12" s="45"/>
      <c r="B12" s="45"/>
      <c r="C12" s="45"/>
      <c r="D12" s="46"/>
      <c r="E12" s="46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2">
        <f>SUM(X11:X11)</f>
        <v>575840</v>
      </c>
      <c r="Z12" s="13"/>
      <c r="AB12" s="12"/>
      <c r="AC12" s="13" t="e">
        <f>SUM(#REF!)</f>
        <v>#REF!</v>
      </c>
      <c r="AF12" s="13" t="e">
        <f>SUM(#REF!)</f>
        <v>#REF!</v>
      </c>
      <c r="AI12" s="13" t="e">
        <f>SUM(#REF!)</f>
        <v>#REF!</v>
      </c>
    </row>
    <row r="13" spans="1:35" ht="12.7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3"/>
      <c r="Z13" s="13"/>
      <c r="AB13" s="13"/>
      <c r="AC13" s="13"/>
      <c r="AF13" s="13"/>
      <c r="AI13" s="13"/>
    </row>
    <row r="14" spans="1:35" ht="12.75" customHeight="1" x14ac:dyDescent="0.25">
      <c r="A14" s="15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3"/>
      <c r="Z14" s="13"/>
      <c r="AB14" s="13"/>
      <c r="AC14" s="13"/>
      <c r="AF14" s="13"/>
      <c r="AI14" s="13"/>
    </row>
    <row r="15" spans="1:35" ht="12.75" customHeight="1" x14ac:dyDescent="0.25">
      <c r="A15" s="15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3"/>
      <c r="AF15" s="13"/>
    </row>
    <row r="16" spans="1:35" ht="28.5" customHeight="1" x14ac:dyDescent="0.25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15"/>
      <c r="U16" s="15"/>
      <c r="V16" s="15"/>
      <c r="W16" s="15"/>
      <c r="X16" s="15"/>
    </row>
    <row r="17" spans="2:29" ht="15" customHeight="1" x14ac:dyDescent="0.25">
      <c r="B17" s="43" t="s">
        <v>22</v>
      </c>
      <c r="C17" s="43"/>
      <c r="D17" s="43"/>
      <c r="E17" s="43"/>
      <c r="F17" s="43"/>
      <c r="G17" s="43"/>
      <c r="H17" s="43"/>
      <c r="I17" s="20"/>
      <c r="J17" s="20"/>
      <c r="K17" s="20"/>
      <c r="L17" s="20"/>
      <c r="M17" s="20"/>
      <c r="X17" s="13"/>
      <c r="AC17" s="13"/>
    </row>
    <row r="18" spans="2:29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X18" s="13"/>
      <c r="AC18" s="13"/>
    </row>
    <row r="19" spans="2:29" x14ac:dyDescent="0.25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X19" s="13"/>
      <c r="AC19" s="13"/>
    </row>
    <row r="20" spans="2:29" ht="15" customHeight="1" x14ac:dyDescent="0.25">
      <c r="B20" s="44" t="s">
        <v>77</v>
      </c>
      <c r="C20" s="44"/>
      <c r="D20" s="44"/>
      <c r="E20" s="44"/>
      <c r="F20" s="44"/>
      <c r="G20" s="44"/>
      <c r="H20" s="44"/>
      <c r="I20" s="44"/>
      <c r="J20" s="44"/>
      <c r="K20" s="21"/>
      <c r="L20" s="21"/>
      <c r="M20" s="20"/>
    </row>
    <row r="21" spans="2:29" x14ac:dyDescent="0.25">
      <c r="B21" s="44"/>
      <c r="C21" s="44"/>
      <c r="D21" s="44"/>
      <c r="E21" s="44"/>
      <c r="F21" s="44"/>
      <c r="G21" s="44"/>
      <c r="H21" s="44"/>
      <c r="I21" s="44"/>
      <c r="J21" s="44"/>
      <c r="K21" s="21"/>
      <c r="L21" s="21"/>
      <c r="M21" s="20"/>
    </row>
  </sheetData>
  <mergeCells count="28">
    <mergeCell ref="AG9:AI9"/>
    <mergeCell ref="AD9:AF9"/>
    <mergeCell ref="AA9:AC9"/>
    <mergeCell ref="B17:H17"/>
    <mergeCell ref="B20:J21"/>
    <mergeCell ref="W8:W9"/>
    <mergeCell ref="X8:X9"/>
    <mergeCell ref="O8:O9"/>
    <mergeCell ref="P8:P9"/>
    <mergeCell ref="Q8:S8"/>
    <mergeCell ref="T8:T9"/>
    <mergeCell ref="U8:U9"/>
    <mergeCell ref="V8:V9"/>
    <mergeCell ref="A12:W12"/>
    <mergeCell ref="B16:S16"/>
    <mergeCell ref="B18:Q18"/>
    <mergeCell ref="B19:Q19"/>
    <mergeCell ref="B14:K14"/>
    <mergeCell ref="B15:K15"/>
    <mergeCell ref="A1:M6"/>
    <mergeCell ref="A7:K7"/>
    <mergeCell ref="A8:A9"/>
    <mergeCell ref="B8:B9"/>
    <mergeCell ref="C8:C9"/>
    <mergeCell ref="D8:D9"/>
    <mergeCell ref="E8:E9"/>
    <mergeCell ref="F8:K8"/>
    <mergeCell ref="L8:N8"/>
  </mergeCells>
  <phoneticPr fontId="4" type="noConversion"/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opLeftCell="A18" workbookViewId="0">
      <selection activeCell="N29" sqref="N29"/>
    </sheetView>
  </sheetViews>
  <sheetFormatPr defaultRowHeight="15" x14ac:dyDescent="0.25"/>
  <cols>
    <col min="2" max="2" width="25" customWidth="1"/>
    <col min="3" max="3" width="16.140625" customWidth="1"/>
    <col min="8" max="8" width="10" bestFit="1" customWidth="1"/>
    <col min="10" max="11" width="10" bestFit="1" customWidth="1"/>
    <col min="12" max="12" width="11.42578125" bestFit="1" customWidth="1"/>
    <col min="14" max="14" width="16.5703125" customWidth="1"/>
  </cols>
  <sheetData>
    <row r="2" spans="1:15" x14ac:dyDescent="0.25">
      <c r="B2" s="51" t="s">
        <v>40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25.5" x14ac:dyDescent="0.25">
      <c r="B3" s="51" t="s">
        <v>41</v>
      </c>
      <c r="C3" s="51"/>
      <c r="D3" s="51"/>
      <c r="E3" s="51"/>
      <c r="F3" s="51"/>
      <c r="G3" s="22"/>
      <c r="H3" s="23" t="s">
        <v>42</v>
      </c>
      <c r="I3" s="24" t="s">
        <v>15</v>
      </c>
      <c r="J3" s="25"/>
      <c r="K3" s="24" t="s">
        <v>43</v>
      </c>
      <c r="L3" s="25"/>
      <c r="M3" s="23" t="s">
        <v>44</v>
      </c>
      <c r="N3" s="26"/>
      <c r="O3" s="22"/>
    </row>
    <row r="4" spans="1:15" x14ac:dyDescent="0.25">
      <c r="B4" s="50" t="s">
        <v>71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27"/>
      <c r="O4" s="22"/>
    </row>
    <row r="5" spans="1:15" ht="46.5" customHeight="1" x14ac:dyDescent="0.25">
      <c r="A5" t="s">
        <v>72</v>
      </c>
      <c r="B5" s="28" t="s">
        <v>46</v>
      </c>
      <c r="C5" s="7" t="s">
        <v>45</v>
      </c>
      <c r="D5" s="7" t="s">
        <v>47</v>
      </c>
      <c r="E5" s="8"/>
      <c r="F5" s="49"/>
      <c r="G5" s="49"/>
      <c r="H5" s="8"/>
      <c r="I5" s="48"/>
      <c r="J5" s="48"/>
      <c r="K5" s="48"/>
      <c r="L5" s="48"/>
      <c r="M5" s="9"/>
      <c r="N5" s="10"/>
      <c r="O5" s="22"/>
    </row>
    <row r="6" spans="1:15" ht="44.25" customHeight="1" x14ac:dyDescent="0.25">
      <c r="A6" t="s">
        <v>72</v>
      </c>
      <c r="B6" s="28" t="s">
        <v>48</v>
      </c>
      <c r="C6" s="7" t="s">
        <v>45</v>
      </c>
      <c r="D6" s="7" t="s">
        <v>49</v>
      </c>
      <c r="E6" s="8"/>
      <c r="F6" s="49"/>
      <c r="G6" s="49"/>
      <c r="H6" s="8"/>
      <c r="I6" s="48"/>
      <c r="J6" s="48"/>
      <c r="K6" s="48"/>
      <c r="L6" s="48"/>
      <c r="M6" s="9"/>
      <c r="N6" s="10"/>
      <c r="O6" s="22"/>
    </row>
    <row r="7" spans="1:15" ht="67.5" x14ac:dyDescent="0.25">
      <c r="A7" t="s">
        <v>72</v>
      </c>
      <c r="B7" s="28" t="s">
        <v>48</v>
      </c>
      <c r="C7" s="7" t="s">
        <v>45</v>
      </c>
      <c r="D7" s="7" t="s">
        <v>50</v>
      </c>
      <c r="E7" s="8"/>
      <c r="F7" s="49"/>
      <c r="G7" s="49"/>
      <c r="H7" s="8"/>
      <c r="I7" s="48"/>
      <c r="J7" s="48"/>
      <c r="K7" s="48"/>
      <c r="L7" s="48"/>
      <c r="M7" s="9"/>
      <c r="N7" s="10"/>
      <c r="O7" s="22"/>
    </row>
    <row r="8" spans="1:15" ht="67.5" x14ac:dyDescent="0.25">
      <c r="A8" t="s">
        <v>72</v>
      </c>
      <c r="B8" s="28" t="s">
        <v>51</v>
      </c>
      <c r="C8" s="7" t="s">
        <v>45</v>
      </c>
      <c r="D8" s="7" t="s">
        <v>50</v>
      </c>
      <c r="E8" s="8"/>
      <c r="F8" s="49"/>
      <c r="G8" s="49"/>
      <c r="H8" s="8"/>
      <c r="I8" s="48"/>
      <c r="J8" s="48"/>
      <c r="K8" s="48"/>
      <c r="L8" s="48"/>
      <c r="M8" s="9"/>
      <c r="N8" s="10"/>
      <c r="O8" s="22"/>
    </row>
    <row r="9" spans="1:15" x14ac:dyDescent="0.25">
      <c r="B9" s="50" t="s">
        <v>52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27"/>
      <c r="O9" s="22"/>
    </row>
    <row r="10" spans="1:15" ht="56.25" x14ac:dyDescent="0.25">
      <c r="A10" t="s">
        <v>73</v>
      </c>
      <c r="B10" s="28" t="s">
        <v>53</v>
      </c>
      <c r="C10" s="7" t="s">
        <v>52</v>
      </c>
      <c r="D10" s="7" t="s">
        <v>54</v>
      </c>
      <c r="E10" s="8"/>
      <c r="F10" s="49"/>
      <c r="G10" s="49"/>
      <c r="H10" s="8"/>
      <c r="I10" s="48"/>
      <c r="J10" s="48"/>
      <c r="K10" s="48"/>
      <c r="L10" s="48"/>
      <c r="M10" s="9"/>
      <c r="N10" s="10"/>
      <c r="O10" s="22"/>
    </row>
    <row r="11" spans="1:15" ht="56.25" x14ac:dyDescent="0.25">
      <c r="A11" t="s">
        <v>73</v>
      </c>
      <c r="B11" s="28" t="s">
        <v>55</v>
      </c>
      <c r="C11" s="7" t="s">
        <v>52</v>
      </c>
      <c r="D11" s="7" t="s">
        <v>54</v>
      </c>
      <c r="E11" s="8"/>
      <c r="F11" s="49"/>
      <c r="G11" s="49"/>
      <c r="H11" s="8"/>
      <c r="I11" s="48"/>
      <c r="J11" s="48"/>
      <c r="K11" s="48"/>
      <c r="L11" s="48"/>
      <c r="M11" s="9"/>
      <c r="N11" s="10"/>
      <c r="O11" s="22"/>
    </row>
    <row r="12" spans="1:15" ht="56.25" x14ac:dyDescent="0.25">
      <c r="B12" s="28" t="s">
        <v>56</v>
      </c>
      <c r="C12" s="7" t="s">
        <v>52</v>
      </c>
      <c r="D12" s="7" t="s">
        <v>57</v>
      </c>
      <c r="E12" s="8">
        <v>200</v>
      </c>
      <c r="F12" s="49" t="s">
        <v>33</v>
      </c>
      <c r="G12" s="49"/>
      <c r="H12" s="8">
        <v>100</v>
      </c>
      <c r="I12" s="48">
        <v>6540</v>
      </c>
      <c r="J12" s="48"/>
      <c r="K12" s="48">
        <v>1308000</v>
      </c>
      <c r="L12" s="48"/>
      <c r="M12" s="9">
        <v>6747.36</v>
      </c>
      <c r="N12" s="10">
        <v>1349472</v>
      </c>
      <c r="O12" s="22"/>
    </row>
    <row r="13" spans="1:15" ht="56.25" x14ac:dyDescent="0.25">
      <c r="B13" s="28" t="s">
        <v>58</v>
      </c>
      <c r="C13" s="7" t="s">
        <v>52</v>
      </c>
      <c r="D13" s="7" t="s">
        <v>57</v>
      </c>
      <c r="E13" s="8">
        <v>180</v>
      </c>
      <c r="F13" s="49" t="s">
        <v>33</v>
      </c>
      <c r="G13" s="49"/>
      <c r="H13" s="8">
        <v>100</v>
      </c>
      <c r="I13" s="48">
        <v>6540</v>
      </c>
      <c r="J13" s="48"/>
      <c r="K13" s="48">
        <v>1177200</v>
      </c>
      <c r="L13" s="48"/>
      <c r="M13" s="9">
        <v>6747.36</v>
      </c>
      <c r="N13" s="10">
        <v>1214524.8</v>
      </c>
      <c r="O13" s="22"/>
    </row>
    <row r="14" spans="1:15" x14ac:dyDescent="0.25">
      <c r="B14" s="28"/>
      <c r="C14" s="7"/>
      <c r="D14" s="7"/>
      <c r="E14" s="8">
        <f>SUM(E12:E13)</f>
        <v>380</v>
      </c>
      <c r="F14" s="7"/>
      <c r="G14" s="7"/>
      <c r="H14" s="8"/>
      <c r="I14" s="9"/>
      <c r="J14" s="9"/>
      <c r="K14" s="9"/>
      <c r="L14" s="9">
        <f>SUM(K12:L13)</f>
        <v>2485200</v>
      </c>
      <c r="M14" s="9"/>
      <c r="N14" s="10">
        <f>SUM(N12:N13)</f>
        <v>2563996.7999999998</v>
      </c>
      <c r="O14" s="22"/>
    </row>
    <row r="15" spans="1:15" x14ac:dyDescent="0.25">
      <c r="B15" s="28"/>
      <c r="C15" s="7"/>
      <c r="D15" s="7"/>
      <c r="E15" s="8"/>
      <c r="F15" s="7"/>
      <c r="G15" s="7"/>
      <c r="H15" s="8"/>
      <c r="I15" s="9"/>
      <c r="J15" s="9"/>
      <c r="K15" s="9"/>
      <c r="L15" s="9"/>
      <c r="M15" s="9"/>
      <c r="N15" s="10"/>
      <c r="O15" s="22"/>
    </row>
    <row r="16" spans="1:15" x14ac:dyDescent="0.25">
      <c r="B16" s="50" t="s">
        <v>59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27"/>
      <c r="O16" s="22"/>
    </row>
    <row r="17" spans="2:15" ht="56.25" x14ac:dyDescent="0.25">
      <c r="B17" s="28" t="s">
        <v>60</v>
      </c>
      <c r="C17" s="7" t="s">
        <v>59</v>
      </c>
      <c r="D17" s="7" t="s">
        <v>61</v>
      </c>
      <c r="E17" s="8">
        <v>60</v>
      </c>
      <c r="F17" s="49" t="s">
        <v>33</v>
      </c>
      <c r="G17" s="49"/>
      <c r="H17" s="8">
        <v>100</v>
      </c>
      <c r="I17" s="48">
        <v>6642</v>
      </c>
      <c r="J17" s="48"/>
      <c r="K17" s="48">
        <v>398520</v>
      </c>
      <c r="L17" s="48"/>
      <c r="M17" s="9">
        <v>5949.01</v>
      </c>
      <c r="N17" s="10">
        <v>356940.6</v>
      </c>
      <c r="O17" s="22"/>
    </row>
    <row r="18" spans="2:15" ht="56.25" x14ac:dyDescent="0.25">
      <c r="B18" s="28" t="s">
        <v>62</v>
      </c>
      <c r="C18" s="7" t="s">
        <v>59</v>
      </c>
      <c r="D18" s="7" t="s">
        <v>63</v>
      </c>
      <c r="E18" s="8">
        <v>60</v>
      </c>
      <c r="F18" s="49" t="s">
        <v>33</v>
      </c>
      <c r="G18" s="49"/>
      <c r="H18" s="8">
        <v>100</v>
      </c>
      <c r="I18" s="48">
        <v>7198</v>
      </c>
      <c r="J18" s="48"/>
      <c r="K18" s="48">
        <v>431880</v>
      </c>
      <c r="L18" s="48"/>
      <c r="M18" s="9">
        <v>5949.01</v>
      </c>
      <c r="N18" s="10">
        <v>356940.6</v>
      </c>
      <c r="O18" s="22"/>
    </row>
    <row r="19" spans="2:15" x14ac:dyDescent="0.25">
      <c r="B19" s="28"/>
      <c r="C19" s="7"/>
      <c r="D19" s="7"/>
      <c r="E19" s="8">
        <f>SUM(E17:E18)</f>
        <v>120</v>
      </c>
      <c r="F19" s="7"/>
      <c r="G19" s="7"/>
      <c r="H19" s="8"/>
      <c r="I19" s="9"/>
      <c r="J19" s="9"/>
      <c r="K19" s="9"/>
      <c r="L19" s="9">
        <f>SUM(K17:L18)</f>
        <v>830400</v>
      </c>
      <c r="M19" s="9"/>
      <c r="N19" s="10">
        <f>SUM(N17:N18)</f>
        <v>713881.2</v>
      </c>
      <c r="O19" s="22"/>
    </row>
    <row r="20" spans="2:15" x14ac:dyDescent="0.25">
      <c r="B20" s="28"/>
      <c r="C20" s="7"/>
      <c r="D20" s="7"/>
      <c r="E20" s="8"/>
      <c r="F20" s="7"/>
      <c r="G20" s="7"/>
      <c r="H20" s="8"/>
      <c r="I20" s="9"/>
      <c r="J20" s="9"/>
      <c r="K20" s="9"/>
      <c r="L20" s="9"/>
      <c r="M20" s="9"/>
      <c r="N20" s="10"/>
      <c r="O20" s="22"/>
    </row>
    <row r="21" spans="2:15" x14ac:dyDescent="0.25">
      <c r="B21" s="50" t="s">
        <v>64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27"/>
      <c r="O21" s="22"/>
    </row>
    <row r="22" spans="2:15" ht="56.25" x14ac:dyDescent="0.25">
      <c r="B22" s="28" t="s">
        <v>65</v>
      </c>
      <c r="C22" s="7" t="s">
        <v>64</v>
      </c>
      <c r="D22" s="7" t="s">
        <v>66</v>
      </c>
      <c r="E22" s="8">
        <v>140</v>
      </c>
      <c r="F22" s="49" t="s">
        <v>33</v>
      </c>
      <c r="G22" s="49"/>
      <c r="H22" s="8">
        <v>100</v>
      </c>
      <c r="I22" s="48">
        <v>7195</v>
      </c>
      <c r="J22" s="48"/>
      <c r="K22" s="48">
        <v>1007300</v>
      </c>
      <c r="L22" s="48"/>
      <c r="M22" s="9">
        <v>6541.32</v>
      </c>
      <c r="N22" s="10">
        <v>915784.8</v>
      </c>
      <c r="O22" s="22"/>
    </row>
    <row r="23" spans="2:15" ht="56.25" x14ac:dyDescent="0.25">
      <c r="B23" s="28" t="s">
        <v>67</v>
      </c>
      <c r="C23" s="7" t="s">
        <v>64</v>
      </c>
      <c r="D23" s="7" t="s">
        <v>68</v>
      </c>
      <c r="E23" s="8">
        <v>500</v>
      </c>
      <c r="F23" s="49" t="s">
        <v>33</v>
      </c>
      <c r="G23" s="49"/>
      <c r="H23" s="8">
        <v>100</v>
      </c>
      <c r="I23" s="48">
        <v>7195</v>
      </c>
      <c r="J23" s="48"/>
      <c r="K23" s="48">
        <v>3597500</v>
      </c>
      <c r="L23" s="48"/>
      <c r="M23" s="9">
        <v>6541.32</v>
      </c>
      <c r="N23" s="10">
        <v>3270660</v>
      </c>
      <c r="O23" s="22"/>
    </row>
    <row r="24" spans="2:15" ht="56.25" x14ac:dyDescent="0.25">
      <c r="B24" s="28" t="s">
        <v>69</v>
      </c>
      <c r="C24" s="7" t="s">
        <v>64</v>
      </c>
      <c r="D24" s="7" t="s">
        <v>70</v>
      </c>
      <c r="E24" s="8">
        <v>160</v>
      </c>
      <c r="F24" s="49" t="s">
        <v>33</v>
      </c>
      <c r="G24" s="49"/>
      <c r="H24" s="8">
        <v>100</v>
      </c>
      <c r="I24" s="48">
        <v>7195</v>
      </c>
      <c r="J24" s="48"/>
      <c r="K24" s="48">
        <v>1151200</v>
      </c>
      <c r="L24" s="48"/>
      <c r="M24" s="9">
        <v>6541.32</v>
      </c>
      <c r="N24" s="10">
        <v>1046611.2</v>
      </c>
      <c r="O24" s="22"/>
    </row>
    <row r="25" spans="2:15" x14ac:dyDescent="0.25">
      <c r="E25" s="11">
        <f>SUM(E22:E24)</f>
        <v>800</v>
      </c>
      <c r="L25" s="1">
        <f>SUM(K22:L24)</f>
        <v>5756000</v>
      </c>
      <c r="N25" s="1">
        <f>SUM(N22:N24)</f>
        <v>5233056</v>
      </c>
    </row>
    <row r="28" spans="2:15" x14ac:dyDescent="0.25">
      <c r="C28" t="s">
        <v>74</v>
      </c>
      <c r="E28" s="11">
        <f>E14+E19+E25</f>
        <v>1300</v>
      </c>
      <c r="L28" s="1">
        <f>L14+L19+L25</f>
        <v>9071600</v>
      </c>
      <c r="N28" s="1">
        <f>N14+N19+N25</f>
        <v>8510934</v>
      </c>
    </row>
    <row r="29" spans="2:15" x14ac:dyDescent="0.25">
      <c r="C29" t="s">
        <v>75</v>
      </c>
      <c r="E29">
        <f>E28*100</f>
        <v>130000</v>
      </c>
      <c r="J29" t="s">
        <v>76</v>
      </c>
      <c r="L29">
        <f>L28/E29</f>
        <v>69.78153846153846</v>
      </c>
      <c r="N29" s="29">
        <f>N28/E29</f>
        <v>65.468723076923084</v>
      </c>
    </row>
  </sheetData>
  <mergeCells count="45">
    <mergeCell ref="B2:O2"/>
    <mergeCell ref="B3:F3"/>
    <mergeCell ref="B4:M4"/>
    <mergeCell ref="F5:G5"/>
    <mergeCell ref="F7:G7"/>
    <mergeCell ref="I7:J7"/>
    <mergeCell ref="K7:L7"/>
    <mergeCell ref="B21:M21"/>
    <mergeCell ref="F22:G22"/>
    <mergeCell ref="I22:J22"/>
    <mergeCell ref="F13:G13"/>
    <mergeCell ref="I13:J13"/>
    <mergeCell ref="K13:L13"/>
    <mergeCell ref="F12:G12"/>
    <mergeCell ref="I12:J12"/>
    <mergeCell ref="K12:L12"/>
    <mergeCell ref="F8:G8"/>
    <mergeCell ref="I8:J8"/>
    <mergeCell ref="K8:L8"/>
    <mergeCell ref="I5:J5"/>
    <mergeCell ref="K5:L5"/>
    <mergeCell ref="F6:G6"/>
    <mergeCell ref="I6:J6"/>
    <mergeCell ref="K6:L6"/>
    <mergeCell ref="B9:M9"/>
    <mergeCell ref="F10:G10"/>
    <mergeCell ref="I10:J10"/>
    <mergeCell ref="K10:L10"/>
    <mergeCell ref="F11:G11"/>
    <mergeCell ref="I11:J11"/>
    <mergeCell ref="K11:L11"/>
    <mergeCell ref="B16:M16"/>
    <mergeCell ref="F17:G17"/>
    <mergeCell ref="I17:J17"/>
    <mergeCell ref="K17:L17"/>
    <mergeCell ref="F18:G18"/>
    <mergeCell ref="I18:J18"/>
    <mergeCell ref="K18:L18"/>
    <mergeCell ref="K22:L22"/>
    <mergeCell ref="F23:G23"/>
    <mergeCell ref="I23:J23"/>
    <mergeCell ref="K23:L23"/>
    <mergeCell ref="F24:G24"/>
    <mergeCell ref="I24:J24"/>
    <mergeCell ref="K24:L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M5"/>
  <sheetViews>
    <sheetView zoomScale="130" zoomScaleNormal="130" workbookViewId="0">
      <selection activeCell="L2" sqref="L2"/>
    </sheetView>
  </sheetViews>
  <sheetFormatPr defaultRowHeight="15" x14ac:dyDescent="0.25"/>
  <sheetData>
    <row r="1" spans="5:13" x14ac:dyDescent="0.25">
      <c r="E1">
        <v>100</v>
      </c>
      <c r="F1" s="3">
        <v>5948.76</v>
      </c>
      <c r="G1">
        <f>F1/E1</f>
        <v>59.4876</v>
      </c>
      <c r="I1">
        <v>5949.01</v>
      </c>
      <c r="J1">
        <f>I1/E1</f>
        <v>59.490100000000005</v>
      </c>
      <c r="L1">
        <v>5949.01</v>
      </c>
      <c r="M1">
        <f>L1/E1</f>
        <v>59.490100000000005</v>
      </c>
    </row>
    <row r="2" spans="5:13" x14ac:dyDescent="0.25">
      <c r="F2" s="3"/>
      <c r="I2" s="1"/>
    </row>
    <row r="3" spans="5:13" x14ac:dyDescent="0.25">
      <c r="F3" s="3"/>
      <c r="I3" s="1"/>
    </row>
    <row r="4" spans="5:13" x14ac:dyDescent="0.25">
      <c r="F4" s="3"/>
      <c r="I4" s="1"/>
    </row>
    <row r="5" spans="5:13" x14ac:dyDescent="0.25">
      <c r="F5" s="3"/>
      <c r="I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НМЦК</vt:lpstr>
      <vt:lpstr>Лист2</vt:lpstr>
      <vt:lpstr>кп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Карпова</dc:creator>
  <cp:lastModifiedBy>Зятькова Тамилла Булатовна</cp:lastModifiedBy>
  <cp:lastPrinted>2026-08-20T13:45:08Z</cp:lastPrinted>
  <dcterms:created xsi:type="dcterms:W3CDTF">2022-07-26T12:21:58Z</dcterms:created>
  <dcterms:modified xsi:type="dcterms:W3CDTF">2026-08-25T12:24:28Z</dcterms:modified>
</cp:coreProperties>
</file>