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50" yWindow="45" windowWidth="24240" windowHeight="72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Лист1!$A$1:$N$25</definedName>
  </definedNames>
  <calcPr calcId="125725"/>
</workbook>
</file>

<file path=xl/calcChain.xml><?xml version="1.0" encoding="utf-8"?>
<calcChain xmlns="http://schemas.openxmlformats.org/spreadsheetml/2006/main">
  <c r="G21" i="1"/>
  <c r="H21" s="1"/>
  <c r="I21" s="1"/>
  <c r="G17"/>
  <c r="J17" s="1"/>
  <c r="K17" s="1"/>
  <c r="L17" s="1"/>
  <c r="G20"/>
  <c r="J20"/>
  <c r="K20" s="1"/>
  <c r="L20" s="1"/>
  <c r="G22"/>
  <c r="G19"/>
  <c r="G18"/>
  <c r="G16"/>
  <c r="G15"/>
  <c r="F20"/>
  <c r="J15"/>
  <c r="F21"/>
  <c r="F22"/>
  <c r="J22"/>
  <c r="K22" s="1"/>
  <c r="L22" s="1"/>
  <c r="F19"/>
  <c r="F18"/>
  <c r="J18" s="1"/>
  <c r="K18" s="1"/>
  <c r="L18" s="1"/>
  <c r="F17"/>
  <c r="F16"/>
  <c r="F15"/>
  <c r="H15" s="1"/>
  <c r="I15" s="1"/>
  <c r="H23"/>
  <c r="I23" s="1"/>
  <c r="J23"/>
  <c r="K23" s="1"/>
  <c r="L23" s="1"/>
  <c r="J21"/>
  <c r="K21" s="1"/>
  <c r="L21" s="1"/>
  <c r="H19"/>
  <c r="I19" s="1"/>
  <c r="J19"/>
  <c r="K19" s="1"/>
  <c r="L19" s="1"/>
  <c r="H16"/>
  <c r="I16" s="1"/>
  <c r="J16"/>
  <c r="K16" s="1"/>
  <c r="L16" s="1"/>
  <c r="H17" l="1"/>
  <c r="I17" s="1"/>
  <c r="H22"/>
  <c r="I22" s="1"/>
  <c r="H20"/>
  <c r="I20" s="1"/>
  <c r="H18"/>
  <c r="I18" s="1"/>
  <c r="K15"/>
  <c r="L24" l="1"/>
  <c r="L15"/>
</calcChain>
</file>

<file path=xl/sharedStrings.xml><?xml version="1.0" encoding="utf-8"?>
<sst xmlns="http://schemas.openxmlformats.org/spreadsheetml/2006/main" count="47" uniqueCount="39">
  <si>
    <t>Обоснование начальной (максимальной) цены контракта</t>
  </si>
  <si>
    <t>Расчет НМЦК</t>
  </si>
  <si>
    <t>Сумма, руб.</t>
  </si>
  <si>
    <t>Цена за единицу, руб.</t>
  </si>
  <si>
    <t>Источник № 1</t>
  </si>
  <si>
    <t>Источник № 2</t>
  </si>
  <si>
    <t>Источник № 3</t>
  </si>
  <si>
    <t>Средняя цена единицы, руб.</t>
  </si>
  <si>
    <t>Расчет средней цены единицы товара, среднего квадратичного отклонения, коэффициента вариации произведен с помощью функций табличного редактора Microsoft Excel.</t>
  </si>
  <si>
    <t>№ п/п</t>
  </si>
  <si>
    <t>НМЦК</t>
  </si>
  <si>
    <t>Наименование услуг</t>
  </si>
  <si>
    <t>Минимальная цена единицы, руб.</t>
  </si>
  <si>
    <t>Коэффициент вариации цены, %</t>
  </si>
  <si>
    <t xml:space="preserve">                           
где:
НМЦКрын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</t>
  </si>
  <si>
    <t>Кол-во</t>
  </si>
  <si>
    <t>Осуществлен сбор и анализ ценовой информации путем запроса коммерческих предложений:</t>
  </si>
  <si>
    <r>
      <rPr>
        <b/>
        <sz val="11"/>
        <color theme="1"/>
        <rFont val="Times New Roman"/>
        <family val="1"/>
        <charset val="204"/>
      </rPr>
      <t>Используемый метод:</t>
    </r>
    <r>
      <rPr>
        <sz val="11"/>
        <color theme="1"/>
        <rFont val="Times New Roman"/>
        <family val="1"/>
        <charset val="204"/>
      </rPr>
      <t xml:space="preserve"> определения начальной (максимальной) цены контракта, с обоснованием</t>
    </r>
  </si>
  <si>
    <t>Код ОКПД 2</t>
  </si>
  <si>
    <t>Управляющий контрактной службой _____________________________ М.Г. Блохин</t>
  </si>
  <si>
    <r>
      <t xml:space="preserve">Источник финансирования:  </t>
    </r>
    <r>
      <rPr>
        <sz val="11"/>
        <color theme="1"/>
        <rFont val="Times New Roman"/>
        <family val="1"/>
        <charset val="204"/>
      </rPr>
      <t>Средства полученные Заказчиком при осуществлении иной, приносящей доход деятельности от физических, юридических лиц, в том числе в рамках предусмотренных его учредительным документом.</t>
    </r>
  </si>
  <si>
    <t>Итого:</t>
  </si>
  <si>
    <t>Замена наконечников рулевых тяг</t>
  </si>
  <si>
    <t>Замена подшипников ступиц передняя левая, правая</t>
  </si>
  <si>
    <t>Замена задних втулок стабилизатора</t>
  </si>
  <si>
    <t>Замена шаровой опоры нижней левой, нижней правой</t>
  </si>
  <si>
    <t>Замена сайлент-блока переднего рычага</t>
  </si>
  <si>
    <t>Замена сайлент-блока задней продольной реактивной тяги</t>
  </si>
  <si>
    <t>Замена пыльников стойки переднего амортизатора</t>
  </si>
  <si>
    <t>Замена линка уровня положения освещенности</t>
  </si>
  <si>
    <t>Развал-схождение колес</t>
  </si>
  <si>
    <t>45.20.11.100</t>
  </si>
  <si>
    <r>
      <t xml:space="preserve">Предмет Контракта: </t>
    </r>
    <r>
      <rPr>
        <sz val="11"/>
        <color theme="1"/>
        <rFont val="Times New Roman"/>
        <family val="1"/>
        <charset val="204"/>
      </rPr>
      <t>Оказание услуг по ремонту автомобиля MITSUBISHI DELICA D5</t>
    </r>
  </si>
  <si>
    <r>
      <t xml:space="preserve">Основные характеристики объекта закупки: </t>
    </r>
    <r>
      <rPr>
        <sz val="11"/>
        <color theme="1"/>
        <rFont val="Times New Roman"/>
        <family val="1"/>
        <charset val="204"/>
      </rPr>
      <t>Оказание услуг по ремонту автомобиля MITSUBISHI DELICA D5</t>
    </r>
  </si>
  <si>
    <r>
      <t xml:space="preserve">Дата подготовки обоснования НМЦК: </t>
    </r>
    <r>
      <rPr>
        <sz val="11"/>
        <color theme="1"/>
        <rFont val="Times New Roman"/>
        <family val="1"/>
        <charset val="204"/>
      </rPr>
      <t>05.08.2026</t>
    </r>
  </si>
  <si>
    <t>Источник № 1: Коммерческое предложение № б/н от 31.07.2026</t>
  </si>
  <si>
    <t>Источник № 2: Коммерческое предложение № 310-ЗП от 03.08.2026</t>
  </si>
  <si>
    <t>Источник № 3: Коммерческое предложение № б/н от 03.08.2026</t>
  </si>
  <si>
    <r>
      <t xml:space="preserve">НМЦК составила: </t>
    </r>
    <r>
      <rPr>
        <b/>
        <sz val="11"/>
        <color theme="1"/>
        <rFont val="Times New Roman"/>
        <family val="1"/>
        <charset val="204"/>
      </rPr>
      <t>80 577,00 (Восемьдесят тысяч пятьсот семьдесят семь) рублей 00 копеек,</t>
    </r>
    <r>
      <rPr>
        <sz val="11"/>
        <color theme="1"/>
        <rFont val="Times New Roman"/>
        <family val="1"/>
        <charset val="204"/>
      </rPr>
      <t xml:space="preserve"> с учетом всех необходимых затрат.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</si>
</sst>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30958</xdr:rowOff>
    </xdr:from>
    <xdr:ext cx="3467100" cy="378617"/>
    <xdr:sp macro="" textlink="">
      <xdr:nvSpPr>
        <xdr:cNvPr id="2" name="TextBox 1">
          <a:extLst>
            <a:ext uri="{FF2B5EF4-FFF2-40B4-BE49-F238E27FC236}">
              <a16:creationId xmlns:a14="http://schemas.microsoft.com/office/drawing/2010/main" xmlns="" xmlns:a16="http://schemas.microsoft.com/office/drawing/2014/main" xmlns:mc="http://schemas.openxmlformats.org/markup-compatibility/2006" id="{00000000-0008-0000-0000-000002000000}"/>
            </a:ext>
          </a:extLst>
        </xdr:cNvPr>
        <xdr:cNvSpPr txBox="1"/>
      </xdr:nvSpPr>
      <xdr:spPr>
        <a:xfrm>
          <a:off x="3752850" y="1764508"/>
          <a:ext cx="3467100" cy="3786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200" i="0">
              <a:latin typeface="Cambria Math"/>
            </a:rPr>
            <a:t>〖</a:t>
          </a:r>
          <a:r>
            <a:rPr lang="ru-RU" sz="1200" b="0" i="0">
              <a:latin typeface="Cambria Math"/>
            </a:rPr>
            <a:t>НМЦК〗^(рын )</a:t>
          </a:r>
          <a:r>
            <a:rPr lang="ru-RU" sz="1200" i="0">
              <a:latin typeface="Cambria Math"/>
              <a:ea typeface="Cambria Math"/>
            </a:rPr>
            <a:t>=</a:t>
          </a:r>
          <a:r>
            <a:rPr lang="en-US" sz="1200" b="0" i="0">
              <a:latin typeface="Cambria Math"/>
              <a:ea typeface="Cambria Math"/>
            </a:rPr>
            <a:t>𝑣</a:t>
          </a:r>
          <a:r>
            <a:rPr lang="ru-RU" sz="1200" b="0" i="0">
              <a:latin typeface="Cambria Math"/>
              <a:ea typeface="Cambria Math"/>
            </a:rPr>
            <a:t>/</a:t>
          </a:r>
          <a:r>
            <a:rPr lang="en-US" sz="1200" b="0" i="0">
              <a:latin typeface="Cambria Math"/>
              <a:ea typeface="Cambria Math"/>
            </a:rPr>
            <a:t>𝑛× </a:t>
          </a:r>
          <a:r>
            <a:rPr lang="ru-RU" sz="110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∑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_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(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𝑖=1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)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^𝑛▒</a:t>
          </a:r>
          <a:r>
            <a:rPr lang="ru-RU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ц_</a:t>
          </a:r>
          <a:r>
            <a:rPr lang="en-US" sz="1100" b="0" i="0">
              <a:solidFill>
                <a:schemeClr val="tx1"/>
              </a:solidFill>
              <a:effectLst/>
              <a:latin typeface="Cambria Math"/>
              <a:ea typeface="+mn-ea"/>
              <a:cs typeface="+mn-cs"/>
            </a:rPr>
            <a:t>𝑖 </a:t>
          </a:r>
          <a:r>
            <a:rPr lang="ru-RU" sz="1200" b="0" i="0">
              <a:latin typeface="Cambria Math"/>
              <a:ea typeface="Cambria Math"/>
            </a:rPr>
            <a:t>,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6"/>
  <sheetViews>
    <sheetView tabSelected="1" topLeftCell="A8" zoomScaleNormal="100" zoomScaleSheetLayoutView="90" workbookViewId="0">
      <selection sqref="A1:N28"/>
    </sheetView>
  </sheetViews>
  <sheetFormatPr defaultRowHeight="15"/>
  <cols>
    <col min="1" max="1" width="6" customWidth="1"/>
    <col min="2" max="2" width="39.42578125" customWidth="1"/>
    <col min="3" max="3" width="12.5703125" customWidth="1"/>
    <col min="4" max="4" width="21.85546875" customWidth="1"/>
    <col min="5" max="5" width="14.5703125" customWidth="1"/>
    <col min="6" max="6" width="14" customWidth="1"/>
    <col min="7" max="7" width="15.28515625" customWidth="1"/>
    <col min="8" max="8" width="15.5703125" customWidth="1"/>
    <col min="9" max="9" width="16.85546875" customWidth="1"/>
    <col min="10" max="10" width="16.28515625" customWidth="1"/>
    <col min="11" max="11" width="16.7109375" customWidth="1"/>
    <col min="12" max="12" width="17.140625" customWidth="1"/>
    <col min="13" max="13" width="0.140625" customWidth="1"/>
    <col min="14" max="14" width="2.5703125" hidden="1" customWidth="1"/>
    <col min="16" max="16" width="23.28515625" customWidth="1"/>
    <col min="17" max="17" width="37.7109375" customWidth="1"/>
  </cols>
  <sheetData>
    <row r="1" spans="1:22" ht="22.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"/>
      <c r="P1" s="1"/>
      <c r="Q1" s="1"/>
      <c r="R1" s="1"/>
      <c r="S1" s="1"/>
      <c r="T1" s="1"/>
      <c r="U1" s="1"/>
      <c r="V1" s="1"/>
    </row>
    <row r="2" spans="1:22" ht="30.75" customHeight="1">
      <c r="A2" s="28" t="s">
        <v>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"/>
      <c r="P2" s="1"/>
      <c r="Q2" s="1"/>
      <c r="R2" s="1"/>
      <c r="S2" s="1"/>
      <c r="T2" s="1"/>
      <c r="U2" s="1"/>
      <c r="V2" s="1"/>
    </row>
    <row r="3" spans="1:22" ht="18" customHeight="1">
      <c r="A3" s="18" t="s">
        <v>34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"/>
      <c r="P3" s="1"/>
      <c r="Q3" s="1"/>
      <c r="R3" s="1"/>
      <c r="S3" s="1"/>
      <c r="T3" s="1"/>
      <c r="U3" s="1"/>
      <c r="V3" s="1"/>
    </row>
    <row r="4" spans="1:22" ht="20.25" customHeight="1">
      <c r="A4" s="18" t="s">
        <v>20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"/>
      <c r="P4" s="1"/>
      <c r="Q4" s="1"/>
      <c r="R4" s="1"/>
      <c r="S4" s="1"/>
      <c r="T4" s="1"/>
      <c r="U4" s="1"/>
      <c r="V4" s="1"/>
    </row>
    <row r="5" spans="1:22" ht="24" customHeight="1">
      <c r="A5" s="20" t="s">
        <v>33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  <c r="O5" s="2"/>
      <c r="P5" s="1"/>
      <c r="Q5" s="1"/>
      <c r="R5" s="1"/>
      <c r="S5" s="1"/>
      <c r="T5" s="1"/>
      <c r="U5" s="1"/>
      <c r="V5" s="1"/>
    </row>
    <row r="6" spans="1:22" ht="24" customHeight="1">
      <c r="A6" s="19" t="s">
        <v>17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"/>
      <c r="P6" s="1"/>
      <c r="Q6" s="1"/>
      <c r="R6" s="1"/>
      <c r="S6" s="1"/>
      <c r="T6" s="1"/>
      <c r="U6" s="1"/>
      <c r="V6" s="1"/>
    </row>
    <row r="7" spans="1:22" ht="123.75" customHeight="1">
      <c r="A7" s="4" t="s">
        <v>1</v>
      </c>
      <c r="B7" s="29" t="s">
        <v>14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"/>
      <c r="P7" s="1"/>
      <c r="Q7" s="1"/>
      <c r="R7" s="1"/>
      <c r="S7" s="1"/>
      <c r="T7" s="1"/>
      <c r="U7" s="1"/>
      <c r="V7" s="1"/>
    </row>
    <row r="8" spans="1:22" ht="23.25" customHeight="1">
      <c r="A8" s="24" t="s">
        <v>16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"/>
      <c r="P8" s="1"/>
      <c r="Q8" s="1"/>
      <c r="R8" s="1"/>
      <c r="S8" s="1"/>
      <c r="T8" s="1"/>
      <c r="U8" s="1"/>
      <c r="V8" s="1"/>
    </row>
    <row r="9" spans="1:22" ht="15.75" customHeight="1">
      <c r="A9" s="24" t="s">
        <v>35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"/>
      <c r="P9" s="1"/>
      <c r="Q9" s="1"/>
      <c r="R9" s="1"/>
      <c r="S9" s="1"/>
      <c r="T9" s="1"/>
      <c r="U9" s="1"/>
      <c r="V9" s="1"/>
    </row>
    <row r="10" spans="1:22" ht="16.5" customHeight="1">
      <c r="A10" s="24" t="s">
        <v>36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"/>
      <c r="P10" s="1"/>
      <c r="Q10" s="1"/>
      <c r="R10" s="1"/>
      <c r="S10" s="1"/>
      <c r="T10" s="1"/>
      <c r="U10" s="1"/>
      <c r="V10" s="1"/>
    </row>
    <row r="11" spans="1:22" ht="18" customHeight="1">
      <c r="A11" s="24" t="s">
        <v>37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"/>
      <c r="P11" s="1"/>
      <c r="Q11" s="1"/>
      <c r="R11" s="1"/>
      <c r="S11" s="1"/>
      <c r="T11" s="1"/>
      <c r="U11" s="1"/>
      <c r="V11" s="1"/>
    </row>
    <row r="12" spans="1:22" ht="24.75" customHeight="1">
      <c r="A12" s="19" t="s">
        <v>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"/>
      <c r="P12" s="1"/>
      <c r="Q12" s="1"/>
      <c r="R12" s="1"/>
      <c r="S12" s="1"/>
      <c r="T12" s="1"/>
      <c r="U12" s="1"/>
      <c r="V12" s="1"/>
    </row>
    <row r="13" spans="1:22" ht="20.25" customHeight="1">
      <c r="A13" s="26" t="s">
        <v>9</v>
      </c>
      <c r="B13" s="26" t="s">
        <v>11</v>
      </c>
      <c r="C13" s="26" t="s">
        <v>15</v>
      </c>
      <c r="D13" s="26" t="s">
        <v>18</v>
      </c>
      <c r="E13" s="23" t="s">
        <v>3</v>
      </c>
      <c r="F13" s="23"/>
      <c r="G13" s="23"/>
      <c r="H13" s="30" t="s">
        <v>7</v>
      </c>
      <c r="I13" s="30" t="s">
        <v>13</v>
      </c>
      <c r="J13" s="30" t="s">
        <v>12</v>
      </c>
      <c r="K13" s="30" t="s">
        <v>2</v>
      </c>
      <c r="L13" s="30" t="s">
        <v>10</v>
      </c>
      <c r="M13" s="3"/>
      <c r="N13" s="3"/>
      <c r="O13" s="1"/>
      <c r="P13" s="1"/>
      <c r="Q13" s="1"/>
      <c r="R13" s="1"/>
      <c r="S13" s="1"/>
    </row>
    <row r="14" spans="1:22" ht="18" customHeight="1">
      <c r="A14" s="32"/>
      <c r="B14" s="33"/>
      <c r="C14" s="34"/>
      <c r="D14" s="33"/>
      <c r="E14" s="35" t="s">
        <v>4</v>
      </c>
      <c r="F14" s="5" t="s">
        <v>5</v>
      </c>
      <c r="G14" s="5" t="s">
        <v>6</v>
      </c>
      <c r="H14" s="31"/>
      <c r="I14" s="31"/>
      <c r="J14" s="31"/>
      <c r="K14" s="31"/>
      <c r="L14" s="31"/>
      <c r="M14" s="3"/>
      <c r="N14" s="3"/>
      <c r="O14" s="1"/>
      <c r="P14" s="1"/>
      <c r="Q14" s="1"/>
      <c r="R14" s="1"/>
      <c r="S14" s="1"/>
    </row>
    <row r="15" spans="1:22" ht="24.75" customHeight="1">
      <c r="A15" s="10">
        <v>1</v>
      </c>
      <c r="B15" s="11" t="s">
        <v>22</v>
      </c>
      <c r="C15" s="36">
        <v>1</v>
      </c>
      <c r="D15" s="7" t="s">
        <v>31</v>
      </c>
      <c r="E15" s="9">
        <v>6200</v>
      </c>
      <c r="F15" s="9">
        <f>2240+4480</f>
        <v>6720</v>
      </c>
      <c r="G15" s="9">
        <f>2777.6+5196.8</f>
        <v>7974.4</v>
      </c>
      <c r="H15" s="6">
        <f>ROUND(AVERAGE(E15:G15),2)</f>
        <v>6964.8</v>
      </c>
      <c r="I15" s="6">
        <f>(STDEVA(E15:G15)/H15)*100</f>
        <v>13.0969766281708</v>
      </c>
      <c r="J15" s="9">
        <f>MIN(E15:G15)</f>
        <v>6200</v>
      </c>
      <c r="K15" s="9">
        <f>J15*C15</f>
        <v>6200</v>
      </c>
      <c r="L15" s="9">
        <f>SUM(K15)</f>
        <v>6200</v>
      </c>
      <c r="M15" s="3"/>
      <c r="N15" s="3"/>
      <c r="O15" s="1"/>
      <c r="P15" s="1"/>
      <c r="Q15" s="1"/>
      <c r="R15" s="1"/>
    </row>
    <row r="16" spans="1:22" ht="29.25" customHeight="1">
      <c r="A16" s="10">
        <v>2</v>
      </c>
      <c r="B16" s="11" t="s">
        <v>23</v>
      </c>
      <c r="C16" s="36">
        <v>1</v>
      </c>
      <c r="D16" s="7" t="s">
        <v>31</v>
      </c>
      <c r="E16" s="9">
        <v>20584</v>
      </c>
      <c r="F16" s="9">
        <f>10080+12320</f>
        <v>22400</v>
      </c>
      <c r="G16" s="9">
        <f>12096+14660.8</f>
        <v>26756.799999999999</v>
      </c>
      <c r="H16" s="6">
        <f t="shared" ref="H16:H23" si="0">ROUND(AVERAGE(E16:G16),2)</f>
        <v>23246.93</v>
      </c>
      <c r="I16" s="6">
        <f t="shared" ref="I16:I23" si="1">(STDEVA(E16:G16)/H16)*100</f>
        <v>13.646340058393527</v>
      </c>
      <c r="J16" s="9">
        <f t="shared" ref="J16:J23" si="2">MIN(E16:G16)</f>
        <v>20584</v>
      </c>
      <c r="K16" s="9">
        <f t="shared" ref="K16:K23" si="3">J16*C16</f>
        <v>20584</v>
      </c>
      <c r="L16" s="9">
        <f t="shared" ref="L16:L23" si="4">SUM(K16)</f>
        <v>20584</v>
      </c>
      <c r="M16" s="3"/>
      <c r="N16" s="3"/>
      <c r="O16" s="1"/>
      <c r="P16" s="1"/>
      <c r="Q16" s="1"/>
      <c r="R16" s="1"/>
    </row>
    <row r="17" spans="1:22" ht="24" customHeight="1">
      <c r="A17" s="10">
        <v>3</v>
      </c>
      <c r="B17" s="11" t="s">
        <v>24</v>
      </c>
      <c r="C17" s="36">
        <v>1</v>
      </c>
      <c r="D17" s="7" t="s">
        <v>31</v>
      </c>
      <c r="E17" s="9">
        <v>2326</v>
      </c>
      <c r="F17" s="9">
        <f>1120+3360</f>
        <v>4480</v>
      </c>
      <c r="G17" s="9">
        <f>1300.6+3178.64</f>
        <v>4479.24</v>
      </c>
      <c r="H17" s="6">
        <f t="shared" si="0"/>
        <v>3761.75</v>
      </c>
      <c r="I17" s="6">
        <f t="shared" si="1"/>
        <v>33.053582635716751</v>
      </c>
      <c r="J17" s="9">
        <f t="shared" si="2"/>
        <v>2326</v>
      </c>
      <c r="K17" s="9">
        <f t="shared" si="3"/>
        <v>2326</v>
      </c>
      <c r="L17" s="9">
        <f t="shared" si="4"/>
        <v>2326</v>
      </c>
      <c r="M17" s="3"/>
      <c r="N17" s="3"/>
      <c r="O17" s="1"/>
      <c r="P17" s="1"/>
      <c r="Q17" s="1"/>
      <c r="R17" s="1"/>
    </row>
    <row r="18" spans="1:22" ht="33.75" customHeight="1">
      <c r="A18" s="10">
        <v>4</v>
      </c>
      <c r="B18" s="12" t="s">
        <v>25</v>
      </c>
      <c r="C18" s="36">
        <v>1</v>
      </c>
      <c r="D18" s="7" t="s">
        <v>31</v>
      </c>
      <c r="E18" s="9">
        <v>8560</v>
      </c>
      <c r="F18" s="9">
        <f>2240+6600</f>
        <v>8840</v>
      </c>
      <c r="G18" s="9">
        <f>2732.8+6396.88</f>
        <v>9129.68</v>
      </c>
      <c r="H18" s="6">
        <f t="shared" si="0"/>
        <v>8843.23</v>
      </c>
      <c r="I18" s="6">
        <f t="shared" si="1"/>
        <v>3.2211500384656317</v>
      </c>
      <c r="J18" s="9">
        <f t="shared" si="2"/>
        <v>8560</v>
      </c>
      <c r="K18" s="9">
        <f t="shared" si="3"/>
        <v>8560</v>
      </c>
      <c r="L18" s="9">
        <f t="shared" si="4"/>
        <v>8560</v>
      </c>
      <c r="M18" s="3"/>
      <c r="N18" s="3"/>
      <c r="O18" s="1"/>
      <c r="P18" s="1"/>
      <c r="Q18" s="1"/>
      <c r="R18" s="1"/>
    </row>
    <row r="19" spans="1:22" ht="28.5" customHeight="1">
      <c r="A19" s="10">
        <v>5</v>
      </c>
      <c r="B19" s="12" t="s">
        <v>26</v>
      </c>
      <c r="C19" s="36">
        <v>1</v>
      </c>
      <c r="D19" s="7" t="s">
        <v>31</v>
      </c>
      <c r="E19" s="9">
        <v>9983</v>
      </c>
      <c r="F19" s="9">
        <f>7840+7280</f>
        <v>15120</v>
      </c>
      <c r="G19" s="9">
        <f>9172.8+8417.14</f>
        <v>17589.939999999999</v>
      </c>
      <c r="H19" s="6">
        <f t="shared" si="0"/>
        <v>14230.98</v>
      </c>
      <c r="I19" s="6">
        <f t="shared" si="1"/>
        <v>27.268763313524907</v>
      </c>
      <c r="J19" s="9">
        <f t="shared" si="2"/>
        <v>9983</v>
      </c>
      <c r="K19" s="9">
        <f t="shared" si="3"/>
        <v>9983</v>
      </c>
      <c r="L19" s="9">
        <f t="shared" si="4"/>
        <v>9983</v>
      </c>
      <c r="M19" s="3"/>
      <c r="N19" s="3"/>
      <c r="O19" s="1"/>
      <c r="P19" s="1"/>
      <c r="Q19" s="1"/>
      <c r="R19" s="1"/>
    </row>
    <row r="20" spans="1:22" ht="30" customHeight="1">
      <c r="A20" s="10">
        <v>6</v>
      </c>
      <c r="B20" s="12" t="s">
        <v>27</v>
      </c>
      <c r="C20" s="36">
        <v>1</v>
      </c>
      <c r="D20" s="7" t="s">
        <v>31</v>
      </c>
      <c r="E20" s="9">
        <v>13040</v>
      </c>
      <c r="F20" s="9">
        <f>6780+11200</f>
        <v>17980</v>
      </c>
      <c r="G20" s="9">
        <f>12000.8+13340.32</f>
        <v>25341.119999999999</v>
      </c>
      <c r="H20" s="6">
        <f t="shared" si="0"/>
        <v>18787.04</v>
      </c>
      <c r="I20" s="6">
        <f t="shared" si="1"/>
        <v>32.949007679575963</v>
      </c>
      <c r="J20" s="9">
        <f t="shared" si="2"/>
        <v>13040</v>
      </c>
      <c r="K20" s="9">
        <f t="shared" si="3"/>
        <v>13040</v>
      </c>
      <c r="L20" s="9">
        <f t="shared" si="4"/>
        <v>13040</v>
      </c>
      <c r="M20" s="3"/>
      <c r="N20" s="3"/>
      <c r="O20" s="1"/>
      <c r="P20" s="1"/>
      <c r="Q20" s="1"/>
      <c r="R20" s="1"/>
    </row>
    <row r="21" spans="1:22" ht="33.75" customHeight="1">
      <c r="A21" s="10">
        <v>7</v>
      </c>
      <c r="B21" s="12" t="s">
        <v>28</v>
      </c>
      <c r="C21" s="36">
        <v>1</v>
      </c>
      <c r="D21" s="7" t="s">
        <v>31</v>
      </c>
      <c r="E21" s="9">
        <v>11784</v>
      </c>
      <c r="F21" s="9">
        <f>9840+2240</f>
        <v>12080</v>
      </c>
      <c r="G21" s="9">
        <f>10461+2645.89</f>
        <v>13106.89</v>
      </c>
      <c r="H21" s="6">
        <f t="shared" si="0"/>
        <v>12323.63</v>
      </c>
      <c r="I21" s="6">
        <f t="shared" si="1"/>
        <v>5.6337381591537028</v>
      </c>
      <c r="J21" s="9">
        <f t="shared" si="2"/>
        <v>11784</v>
      </c>
      <c r="K21" s="9">
        <f t="shared" si="3"/>
        <v>11784</v>
      </c>
      <c r="L21" s="9">
        <f t="shared" si="4"/>
        <v>11784</v>
      </c>
      <c r="M21" s="3"/>
      <c r="N21" s="3"/>
      <c r="O21" s="1"/>
      <c r="P21" s="1"/>
      <c r="Q21" s="1"/>
      <c r="R21" s="1"/>
    </row>
    <row r="22" spans="1:22" ht="32.25" customHeight="1">
      <c r="A22" s="10">
        <v>8</v>
      </c>
      <c r="B22" s="37" t="s">
        <v>29</v>
      </c>
      <c r="C22" s="36">
        <v>1</v>
      </c>
      <c r="D22" s="7" t="s">
        <v>31</v>
      </c>
      <c r="E22" s="9">
        <v>4500</v>
      </c>
      <c r="F22" s="9">
        <f>1680+3920</f>
        <v>5600</v>
      </c>
      <c r="G22" s="9">
        <f>2066.4+4439.71</f>
        <v>6506.1100000000006</v>
      </c>
      <c r="H22" s="6">
        <f t="shared" si="0"/>
        <v>5535.37</v>
      </c>
      <c r="I22" s="6">
        <f t="shared" si="1"/>
        <v>18.149019927687636</v>
      </c>
      <c r="J22" s="9">
        <f t="shared" si="2"/>
        <v>4500</v>
      </c>
      <c r="K22" s="9">
        <f t="shared" si="3"/>
        <v>4500</v>
      </c>
      <c r="L22" s="9">
        <f t="shared" si="4"/>
        <v>4500</v>
      </c>
      <c r="M22" s="3"/>
      <c r="N22" s="3"/>
      <c r="O22" s="1"/>
      <c r="P22" s="1"/>
      <c r="Q22" s="1"/>
      <c r="R22" s="1"/>
    </row>
    <row r="23" spans="1:22" ht="21" customHeight="1">
      <c r="A23" s="10">
        <v>9</v>
      </c>
      <c r="B23" s="38" t="s">
        <v>30</v>
      </c>
      <c r="C23" s="36">
        <v>1</v>
      </c>
      <c r="D23" s="7" t="s">
        <v>31</v>
      </c>
      <c r="E23" s="9">
        <v>3600</v>
      </c>
      <c r="F23" s="9">
        <v>3660</v>
      </c>
      <c r="G23" s="9">
        <v>3830.4</v>
      </c>
      <c r="H23" s="6">
        <f t="shared" si="0"/>
        <v>3696.8</v>
      </c>
      <c r="I23" s="6">
        <f t="shared" si="1"/>
        <v>3.233257629952798</v>
      </c>
      <c r="J23" s="9">
        <f t="shared" si="2"/>
        <v>3600</v>
      </c>
      <c r="K23" s="9">
        <f t="shared" si="3"/>
        <v>3600</v>
      </c>
      <c r="L23" s="9">
        <f t="shared" si="4"/>
        <v>3600</v>
      </c>
      <c r="M23" s="3"/>
      <c r="N23" s="3"/>
      <c r="O23" s="1"/>
      <c r="P23" s="1"/>
      <c r="Q23" s="1"/>
      <c r="R23" s="1"/>
    </row>
    <row r="24" spans="1:22" ht="26.25" customHeight="1">
      <c r="A24" s="13" t="s">
        <v>21</v>
      </c>
      <c r="B24" s="14"/>
      <c r="C24" s="14"/>
      <c r="D24" s="14"/>
      <c r="E24" s="14"/>
      <c r="F24" s="15"/>
      <c r="G24" s="15"/>
      <c r="H24" s="15"/>
      <c r="I24" s="15"/>
      <c r="J24" s="15"/>
      <c r="K24" s="16"/>
      <c r="L24" s="8">
        <f>SUM(L15:L23)</f>
        <v>80577</v>
      </c>
      <c r="M24" s="3"/>
      <c r="N24" s="3"/>
      <c r="O24" s="1"/>
      <c r="P24" s="1"/>
      <c r="Q24" s="1"/>
      <c r="R24" s="1"/>
    </row>
    <row r="25" spans="1:22" ht="26.25" customHeight="1">
      <c r="A25" s="19" t="s">
        <v>38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22" ht="45.75" customHeight="1">
      <c r="A26" s="17" t="s">
        <v>19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"/>
    </row>
    <row r="27" spans="1:22" ht="21.7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22" ht="42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22" ht="54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"/>
      <c r="P29" s="1"/>
      <c r="Q29" s="1"/>
      <c r="R29" s="1"/>
      <c r="S29" s="1"/>
      <c r="T29" s="1"/>
      <c r="U29" s="1"/>
      <c r="V29" s="1"/>
    </row>
    <row r="30" spans="1:22" ht="40.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1"/>
      <c r="Q30" s="1"/>
      <c r="R30" s="1"/>
      <c r="S30" s="1"/>
      <c r="T30" s="1"/>
      <c r="U30" s="1"/>
      <c r="V30" s="1"/>
    </row>
    <row r="31" spans="1:22" ht="4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3:22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3:22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3:2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3:2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3:22" ht="15.75" customHeight="1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3:2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3:2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3:2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3:2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3:22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3:22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3:22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3:22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3:22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3:22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3:22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3:22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3:22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3:22">
      <c r="N51" s="1"/>
      <c r="O51" s="1"/>
      <c r="P51" s="1"/>
      <c r="Q51" s="1"/>
      <c r="R51" s="1"/>
      <c r="S51" s="1"/>
      <c r="T51" s="1"/>
      <c r="U51" s="1"/>
      <c r="V51" s="1"/>
    </row>
    <row r="52" spans="3:22">
      <c r="N52" s="1"/>
      <c r="O52" s="1"/>
      <c r="P52" s="1"/>
      <c r="Q52" s="1"/>
      <c r="R52" s="1"/>
      <c r="S52" s="1"/>
      <c r="T52" s="1"/>
      <c r="U52" s="1"/>
      <c r="V52" s="1"/>
    </row>
    <row r="53" spans="3:22">
      <c r="N53" s="1"/>
      <c r="O53" s="1"/>
      <c r="P53" s="1"/>
      <c r="Q53" s="1"/>
      <c r="R53" s="1"/>
      <c r="S53" s="1"/>
      <c r="T53" s="1"/>
      <c r="U53" s="1"/>
      <c r="V53" s="1"/>
    </row>
    <row r="54" spans="3:22">
      <c r="N54" s="1"/>
      <c r="O54" s="1"/>
      <c r="P54" s="1"/>
      <c r="Q54" s="1"/>
      <c r="R54" s="1"/>
      <c r="S54" s="1"/>
      <c r="T54" s="1"/>
      <c r="U54" s="1"/>
      <c r="V54" s="1"/>
    </row>
    <row r="55" spans="3:22">
      <c r="N55" s="1"/>
      <c r="O55" s="1"/>
      <c r="P55" s="1"/>
      <c r="Q55" s="1"/>
      <c r="R55" s="1"/>
      <c r="S55" s="1"/>
      <c r="T55" s="1"/>
      <c r="U55" s="1"/>
      <c r="V55" s="1"/>
    </row>
    <row r="56" spans="3:22">
      <c r="N56" s="1"/>
      <c r="O56" s="1"/>
      <c r="P56" s="1"/>
      <c r="Q56" s="1"/>
      <c r="R56" s="1"/>
      <c r="S56" s="1"/>
      <c r="T56" s="1"/>
      <c r="U56" s="1"/>
      <c r="V56" s="1"/>
    </row>
    <row r="57" spans="3:22">
      <c r="N57" s="1"/>
      <c r="O57" s="1"/>
      <c r="P57" s="1"/>
      <c r="Q57" s="1"/>
      <c r="R57" s="1"/>
      <c r="S57" s="1"/>
      <c r="T57" s="1"/>
      <c r="U57" s="1"/>
      <c r="V57" s="1"/>
    </row>
    <row r="58" spans="3:22">
      <c r="N58" s="1"/>
      <c r="O58" s="1"/>
      <c r="P58" s="1"/>
      <c r="Q58" s="1"/>
      <c r="R58" s="1"/>
      <c r="S58" s="1"/>
      <c r="T58" s="1"/>
      <c r="U58" s="1"/>
      <c r="V58" s="1"/>
    </row>
    <row r="59" spans="3:22">
      <c r="N59" s="1"/>
      <c r="O59" s="1"/>
      <c r="P59" s="1"/>
      <c r="Q59" s="1"/>
      <c r="R59" s="1"/>
      <c r="S59" s="1"/>
      <c r="T59" s="1"/>
      <c r="U59" s="1"/>
      <c r="V59" s="1"/>
    </row>
    <row r="60" spans="3:22">
      <c r="N60" s="1"/>
      <c r="O60" s="1"/>
      <c r="P60" s="1"/>
      <c r="Q60" s="1"/>
      <c r="R60" s="1"/>
      <c r="S60" s="1"/>
      <c r="T60" s="1"/>
      <c r="U60" s="1"/>
      <c r="V60" s="1"/>
    </row>
    <row r="61" spans="3:22">
      <c r="N61" s="1"/>
      <c r="O61" s="1"/>
      <c r="P61" s="1"/>
      <c r="Q61" s="1"/>
      <c r="R61" s="1"/>
      <c r="S61" s="1"/>
      <c r="T61" s="1"/>
      <c r="U61" s="1"/>
      <c r="V61" s="1"/>
    </row>
    <row r="62" spans="3:22">
      <c r="N62" s="1"/>
      <c r="O62" s="1"/>
      <c r="P62" s="1"/>
      <c r="Q62" s="1"/>
      <c r="R62" s="1"/>
      <c r="S62" s="1"/>
      <c r="T62" s="1"/>
      <c r="U62" s="1"/>
      <c r="V62" s="1"/>
    </row>
    <row r="63" spans="3:22">
      <c r="N63" s="1"/>
      <c r="O63" s="1"/>
      <c r="P63" s="1"/>
      <c r="Q63" s="1"/>
      <c r="R63" s="1"/>
      <c r="S63" s="1"/>
      <c r="T63" s="1"/>
      <c r="U63" s="1"/>
      <c r="V63" s="1"/>
    </row>
    <row r="64" spans="3:22">
      <c r="N64" s="1"/>
      <c r="O64" s="1"/>
      <c r="P64" s="1"/>
      <c r="Q64" s="1"/>
      <c r="R64" s="1"/>
      <c r="S64" s="1"/>
      <c r="T64" s="1"/>
      <c r="U64" s="1"/>
      <c r="V64" s="1"/>
    </row>
    <row r="65" spans="14:22">
      <c r="N65" s="1"/>
      <c r="O65" s="1"/>
      <c r="P65" s="1"/>
      <c r="Q65" s="1"/>
      <c r="R65" s="1"/>
      <c r="S65" s="1"/>
      <c r="T65" s="1"/>
      <c r="U65" s="1"/>
      <c r="V65" s="1"/>
    </row>
    <row r="66" spans="14:22">
      <c r="N66" s="1"/>
      <c r="O66" s="1"/>
      <c r="P66" s="1"/>
      <c r="Q66" s="1"/>
      <c r="R66" s="1"/>
      <c r="S66" s="1"/>
      <c r="T66" s="1"/>
      <c r="U66" s="1"/>
      <c r="V66" s="1"/>
    </row>
    <row r="67" spans="14:22">
      <c r="N67" s="1"/>
      <c r="O67" s="1"/>
      <c r="P67" s="1"/>
      <c r="Q67" s="1"/>
      <c r="R67" s="1"/>
      <c r="S67" s="1"/>
      <c r="T67" s="1"/>
      <c r="U67" s="1"/>
      <c r="V67" s="1"/>
    </row>
    <row r="68" spans="14:22">
      <c r="N68" s="1"/>
      <c r="O68" s="1"/>
      <c r="P68" s="1"/>
      <c r="Q68" s="1"/>
      <c r="R68" s="1"/>
      <c r="S68" s="1"/>
      <c r="T68" s="1"/>
      <c r="U68" s="1"/>
      <c r="V68" s="1"/>
    </row>
    <row r="69" spans="14:22">
      <c r="N69" s="1"/>
      <c r="O69" s="1"/>
      <c r="P69" s="1"/>
      <c r="Q69" s="1"/>
      <c r="R69" s="1"/>
      <c r="S69" s="1"/>
      <c r="T69" s="1"/>
      <c r="U69" s="1"/>
      <c r="V69" s="1"/>
    </row>
    <row r="70" spans="14:22">
      <c r="N70" s="1"/>
      <c r="O70" s="1"/>
      <c r="P70" s="1"/>
      <c r="Q70" s="1"/>
      <c r="R70" s="1"/>
      <c r="S70" s="1"/>
      <c r="T70" s="1"/>
      <c r="U70" s="1"/>
      <c r="V70" s="1"/>
    </row>
    <row r="71" spans="14:22">
      <c r="N71" s="1"/>
      <c r="O71" s="1"/>
      <c r="P71" s="1"/>
      <c r="Q71" s="1"/>
      <c r="R71" s="1"/>
      <c r="S71" s="1"/>
      <c r="T71" s="1"/>
      <c r="U71" s="1"/>
      <c r="V71" s="1"/>
    </row>
    <row r="72" spans="14:22">
      <c r="N72" s="1"/>
      <c r="O72" s="1"/>
      <c r="P72" s="1"/>
      <c r="Q72" s="1"/>
      <c r="R72" s="1"/>
      <c r="S72" s="1"/>
      <c r="T72" s="1"/>
      <c r="U72" s="1"/>
      <c r="V72" s="1"/>
    </row>
    <row r="73" spans="14:22">
      <c r="O73" s="1"/>
      <c r="P73" s="1"/>
      <c r="Q73" s="1"/>
      <c r="R73" s="1"/>
      <c r="S73" s="1"/>
      <c r="T73" s="1"/>
      <c r="U73" s="1"/>
      <c r="V73" s="1"/>
    </row>
    <row r="74" spans="14:22">
      <c r="O74" s="1"/>
      <c r="P74" s="1"/>
      <c r="Q74" s="1"/>
      <c r="R74" s="1"/>
      <c r="S74" s="1"/>
      <c r="T74" s="1"/>
      <c r="U74" s="1"/>
      <c r="V74" s="1"/>
    </row>
    <row r="75" spans="14:22">
      <c r="O75" s="1"/>
      <c r="P75" s="1"/>
      <c r="Q75" s="1"/>
      <c r="R75" s="1"/>
      <c r="S75" s="1"/>
      <c r="T75" s="1"/>
      <c r="U75" s="1"/>
      <c r="V75" s="1"/>
    </row>
    <row r="76" spans="14:22">
      <c r="O76" s="1"/>
      <c r="P76" s="1"/>
      <c r="Q76" s="1"/>
      <c r="R76" s="1"/>
      <c r="S76" s="1"/>
      <c r="T76" s="1"/>
      <c r="U76" s="1"/>
      <c r="V76" s="1"/>
    </row>
    <row r="77" spans="14:22">
      <c r="O77" s="1"/>
      <c r="P77" s="1"/>
      <c r="Q77" s="1"/>
      <c r="R77" s="1"/>
      <c r="S77" s="1"/>
      <c r="T77" s="1"/>
      <c r="U77" s="1"/>
      <c r="V77" s="1"/>
    </row>
    <row r="78" spans="14:22">
      <c r="O78" s="1"/>
      <c r="P78" s="1"/>
      <c r="Q78" s="1"/>
      <c r="R78" s="1"/>
      <c r="S78" s="1"/>
      <c r="T78" s="1"/>
      <c r="U78" s="1"/>
      <c r="V78" s="1"/>
    </row>
    <row r="79" spans="14:22">
      <c r="O79" s="1"/>
      <c r="P79" s="1"/>
      <c r="Q79" s="1"/>
      <c r="R79" s="1"/>
      <c r="S79" s="1"/>
      <c r="T79" s="1"/>
      <c r="U79" s="1"/>
      <c r="V79" s="1"/>
    </row>
    <row r="80" spans="14:22">
      <c r="O80" s="1"/>
      <c r="P80" s="1"/>
      <c r="Q80" s="1"/>
      <c r="R80" s="1"/>
      <c r="S80" s="1"/>
      <c r="T80" s="1"/>
      <c r="U80" s="1"/>
      <c r="V80" s="1"/>
    </row>
    <row r="81" spans="15:22">
      <c r="O81" s="1"/>
      <c r="P81" s="1"/>
      <c r="Q81" s="1"/>
      <c r="R81" s="1"/>
      <c r="S81" s="1"/>
      <c r="T81" s="1"/>
      <c r="U81" s="1"/>
      <c r="V81" s="1"/>
    </row>
    <row r="82" spans="15:22">
      <c r="O82" s="1"/>
      <c r="P82" s="1"/>
      <c r="Q82" s="1"/>
      <c r="R82" s="1"/>
      <c r="S82" s="1"/>
      <c r="T82" s="1"/>
      <c r="U82" s="1"/>
      <c r="V82" s="1"/>
    </row>
    <row r="83" spans="15:22">
      <c r="O83" s="1"/>
      <c r="P83" s="1"/>
      <c r="Q83" s="1"/>
      <c r="R83" s="1"/>
      <c r="S83" s="1"/>
      <c r="T83" s="1"/>
      <c r="U83" s="1"/>
      <c r="V83" s="1"/>
    </row>
    <row r="84" spans="15:22">
      <c r="O84" s="1"/>
      <c r="P84" s="1"/>
      <c r="Q84" s="1"/>
      <c r="R84" s="1"/>
      <c r="S84" s="1"/>
      <c r="T84" s="1"/>
      <c r="U84" s="1"/>
      <c r="V84" s="1"/>
    </row>
    <row r="85" spans="15:22">
      <c r="O85" s="1"/>
      <c r="P85" s="1"/>
      <c r="Q85" s="1"/>
      <c r="R85" s="1"/>
      <c r="S85" s="1"/>
      <c r="T85" s="1"/>
      <c r="U85" s="1"/>
      <c r="V85" s="1"/>
    </row>
    <row r="86" spans="15:22">
      <c r="O86" s="1"/>
      <c r="P86" s="1"/>
      <c r="Q86" s="1"/>
      <c r="R86" s="1"/>
      <c r="S86" s="1"/>
      <c r="T86" s="1"/>
      <c r="U86" s="1"/>
      <c r="V86" s="1"/>
    </row>
  </sheetData>
  <mergeCells count="25">
    <mergeCell ref="A1:N1"/>
    <mergeCell ref="A2:N2"/>
    <mergeCell ref="B7:N7"/>
    <mergeCell ref="H13:H14"/>
    <mergeCell ref="I13:I14"/>
    <mergeCell ref="J13:J14"/>
    <mergeCell ref="K13:K14"/>
    <mergeCell ref="L13:L14"/>
    <mergeCell ref="D13:D14"/>
    <mergeCell ref="B13:B14"/>
    <mergeCell ref="A13:A14"/>
    <mergeCell ref="A24:K24"/>
    <mergeCell ref="A26:L26"/>
    <mergeCell ref="A3:N3"/>
    <mergeCell ref="A4:N4"/>
    <mergeCell ref="A5:N5"/>
    <mergeCell ref="A12:N12"/>
    <mergeCell ref="E13:G13"/>
    <mergeCell ref="A6:N6"/>
    <mergeCell ref="A8:N8"/>
    <mergeCell ref="A25:N25"/>
    <mergeCell ref="A9:N9"/>
    <mergeCell ref="A10:N10"/>
    <mergeCell ref="A11:N11"/>
    <mergeCell ref="C13:C14"/>
  </mergeCells>
  <pageMargins left="0.78740157480314965" right="0.78740157480314965" top="0.78740157480314965" bottom="0.59055118110236227" header="0" footer="0"/>
  <pageSetup paperSize="9" scale="6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Дмитричева Валерия Николаевна</dc:creator>
  <cp:lastModifiedBy>bux-6</cp:lastModifiedBy>
  <cp:lastPrinted>2026-08-05T04:13:26Z</cp:lastPrinted>
  <dcterms:created xsi:type="dcterms:W3CDTF">2022-01-26T07:08:56Z</dcterms:created>
  <dcterms:modified xsi:type="dcterms:W3CDTF">2026-08-05T04:14:35Z</dcterms:modified>
</cp:coreProperties>
</file>