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Тыл МЧС России\Государственные контракты\закупки 2026 год\Китель шерстяной\"/>
    </mc:Choice>
  </mc:AlternateContent>
  <bookViews>
    <workbookView xWindow="0" yWindow="0" windowWidth="28800" windowHeight="11700"/>
  </bookViews>
  <sheets>
    <sheet name="НМЦК" sheetId="1" r:id="rId1"/>
  </sheets>
  <definedNames>
    <definedName name="_xlnm.Print_Titles" localSheetId="0">НМЦК!$7:$8</definedName>
    <definedName name="_xlnm.Print_Area" localSheetId="0">НМЦК!$A$1:$O$16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1" l="1"/>
  <c r="L10" i="1" l="1"/>
  <c r="M10" i="1" s="1"/>
  <c r="N10" i="1" s="1"/>
  <c r="O10" i="1" s="1"/>
  <c r="I10" i="1"/>
  <c r="J10" i="1" s="1"/>
  <c r="K10" i="1" s="1"/>
  <c r="L9" i="1" l="1"/>
  <c r="M9" i="1" s="1"/>
  <c r="I9" i="1"/>
  <c r="J9" i="1" s="1"/>
  <c r="K9" i="1" s="1"/>
  <c r="N9" i="1" l="1"/>
  <c r="O9" i="1" s="1"/>
</calcChain>
</file>

<file path=xl/sharedStrings.xml><?xml version="1.0" encoding="utf-8"?>
<sst xmlns="http://schemas.openxmlformats.org/spreadsheetml/2006/main" count="34" uniqueCount="32">
  <si>
    <t>Обоснование начальной (максимальной) цены контракта</t>
  </si>
  <si>
    <t>Используемый метод определения НМЦК :</t>
  </si>
  <si>
    <t>№ п/п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</si>
  <si>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</si>
  <si>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</si>
  <si>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</si>
  <si>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</si>
  <si>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Применяемый коэффициент</t>
  </si>
  <si>
    <t>Поставщик №1</t>
  </si>
  <si>
    <t>Поставщик №2</t>
  </si>
  <si>
    <t>Поставщик №3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</si>
  <si>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</si>
  <si>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</si>
  <si>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</si>
  <si>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</si>
  <si>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</si>
  <si>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 контракта с учетом количества товара (руб.)</t>
  </si>
  <si>
    <t>шт</t>
  </si>
  <si>
    <t>-</t>
  </si>
  <si>
    <t>ИТОГО</t>
  </si>
  <si>
    <t xml:space="preserve">  </t>
  </si>
  <si>
    <t>метод сопоставимых рыночных цен (анализа рынка) в соответствии с п.4 ч.1 ст.93 Федерального закона от 05 апреля 2013 г. № 44-ФЗ</t>
  </si>
  <si>
    <t>Н(М)ЦК  определяемая методом сопоставимых рыночных цен (анализа рынка)*</t>
  </si>
  <si>
    <t xml:space="preserve">Однородность совокупности значений выявленных цен, используемых в расчете Н(М)ЦК </t>
  </si>
  <si>
    <t xml:space="preserve"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</si>
  <si>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</si>
  <si>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Используется информация, полученная по ранее направленным запросам заказчика о предоставлении ценовой информации от поставщиков, осуществляющих поставку товаров, планируемых к закупкам.</t>
  </si>
  <si>
    <t>Китель шерстяой парадный</t>
  </si>
  <si>
    <t>Брюки шерстяные парадные</t>
  </si>
  <si>
    <t>для нужд Главного управления МЧС России по г. Севастополю</t>
  </si>
  <si>
    <t>на поставку парадной форменной одежды</t>
  </si>
  <si>
    <t>В соответствии с прилагаемым расчетом и с учетом выделенных лимитов бюджетных обязательств на 2026 год, начальная (максимальная) цена контракта составит 40 000,00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</si>
</sst>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9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6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Fill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2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11" fillId="0" borderId="0" xfId="0" applyFont="1" applyAlignment="1">
      <alignment horizontal="left" wrapText="1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/>
    <xf numFmtId="0" fontId="13" fillId="0" borderId="0" xfId="0" applyFont="1" applyAlignment="1" applyProtection="1">
      <alignment wrapText="1"/>
      <protection locked="0"/>
    </xf>
    <xf numFmtId="165" fontId="13" fillId="0" borderId="0" xfId="0" applyNumberFormat="1" applyFont="1" applyFill="1" applyAlignment="1" applyProtection="1">
      <alignment horizontal="center" vertical="center"/>
      <protection locked="0"/>
    </xf>
    <xf numFmtId="0" fontId="16" fillId="0" borderId="0" xfId="0" applyFont="1" applyFill="1" applyAlignment="1" applyProtection="1">
      <alignment vertical="center"/>
      <protection locked="0"/>
    </xf>
    <xf numFmtId="0" fontId="17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17" fillId="0" borderId="0" xfId="0" applyFont="1" applyAlignment="1">
      <alignment horizontal="left"/>
    </xf>
    <xf numFmtId="4" fontId="5" fillId="0" borderId="0" xfId="0" applyNumberFormat="1" applyFont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 wrapText="1"/>
    </xf>
    <xf numFmtId="4" fontId="14" fillId="0" borderId="3" xfId="0" applyNumberFormat="1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justify" wrapText="1"/>
    </xf>
    <xf numFmtId="0" fontId="17" fillId="0" borderId="0" xfId="0" applyFont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20100" y="33051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91400" y="32766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372600" y="39528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7</xdr:row>
      <xdr:rowOff>1400175</xdr:rowOff>
    </xdr:from>
    <xdr:to>
      <xdr:col>11</xdr:col>
      <xdr:colOff>419100</xdr:colOff>
      <xdr:row>7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620250" y="3752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22"/>
  <sheetViews>
    <sheetView tabSelected="1" view="pageBreakPreview" zoomScaleSheetLayoutView="100" workbookViewId="0">
      <selection activeCell="A14" sqref="A14"/>
    </sheetView>
  </sheetViews>
  <sheetFormatPr defaultRowHeight="12.75" x14ac:dyDescent="0.2"/>
  <cols>
    <col min="1" max="1" width="5" style="4" customWidth="1"/>
    <col min="2" max="2" width="36.140625" style="4" customWidth="1"/>
    <col min="3" max="3" width="5.85546875" style="4" customWidth="1"/>
    <col min="4" max="4" width="8.140625" style="4" customWidth="1"/>
    <col min="5" max="5" width="11.42578125" style="4" customWidth="1"/>
    <col min="6" max="7" width="10.140625" style="4" bestFit="1" customWidth="1"/>
    <col min="8" max="8" width="4.7109375" style="4" customWidth="1"/>
    <col min="9" max="9" width="11.5703125" style="4" customWidth="1"/>
    <col min="10" max="10" width="15.42578125" style="4" customWidth="1"/>
    <col min="11" max="11" width="14.28515625" style="4" customWidth="1"/>
    <col min="12" max="12" width="24.42578125" style="4" customWidth="1"/>
    <col min="13" max="13" width="10.42578125" style="4" customWidth="1"/>
    <col min="14" max="14" width="10.85546875" style="4" customWidth="1"/>
    <col min="15" max="15" width="14.42578125" style="4" customWidth="1"/>
    <col min="16" max="16384" width="9.140625" style="4"/>
  </cols>
  <sheetData>
    <row r="1" spans="1:15" s="1" customFormat="1" ht="20.25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1" customFormat="1" ht="24" customHeight="1" x14ac:dyDescent="0.3">
      <c r="A2" s="43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1" customFormat="1" ht="23.25" customHeight="1" x14ac:dyDescent="0.3">
      <c r="A3" s="43" t="s">
        <v>29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s="1" customFormat="1" ht="42.75" customHeight="1" x14ac:dyDescent="0.3">
      <c r="A4" s="44" t="s">
        <v>26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s="1" customFormat="1" ht="15.7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s="1" customFormat="1" ht="39" customHeight="1" x14ac:dyDescent="0.3">
      <c r="A6" s="3"/>
      <c r="B6" s="3" t="s">
        <v>1</v>
      </c>
      <c r="C6" s="53" t="s">
        <v>21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5" ht="46.5" customHeight="1" x14ac:dyDescent="0.2">
      <c r="A7" s="45" t="s">
        <v>2</v>
      </c>
      <c r="B7" s="45" t="s">
        <v>3</v>
      </c>
      <c r="C7" s="47" t="s">
        <v>4</v>
      </c>
      <c r="D7" s="47" t="s">
        <v>5</v>
      </c>
      <c r="E7" s="49" t="s">
        <v>6</v>
      </c>
      <c r="F7" s="50"/>
      <c r="G7" s="50"/>
      <c r="H7" s="51" t="s">
        <v>7</v>
      </c>
      <c r="I7" s="39" t="s">
        <v>23</v>
      </c>
      <c r="J7" s="39"/>
      <c r="K7" s="39"/>
      <c r="L7" s="40" t="s">
        <v>22</v>
      </c>
      <c r="M7" s="40"/>
      <c r="N7" s="40"/>
      <c r="O7" s="40"/>
    </row>
    <row r="8" spans="1:15" ht="159" customHeight="1" x14ac:dyDescent="0.2">
      <c r="A8" s="45"/>
      <c r="B8" s="46"/>
      <c r="C8" s="48"/>
      <c r="D8" s="48"/>
      <c r="E8" s="5" t="s">
        <v>8</v>
      </c>
      <c r="F8" s="5" t="s">
        <v>9</v>
      </c>
      <c r="G8" s="6" t="s">
        <v>10</v>
      </c>
      <c r="H8" s="52"/>
      <c r="I8" s="7" t="s">
        <v>11</v>
      </c>
      <c r="J8" s="7" t="s">
        <v>12</v>
      </c>
      <c r="K8" s="8" t="s">
        <v>13</v>
      </c>
      <c r="L8" s="9" t="s">
        <v>25</v>
      </c>
      <c r="M8" s="7" t="s">
        <v>14</v>
      </c>
      <c r="N8" s="7" t="s">
        <v>15</v>
      </c>
      <c r="O8" s="7" t="s">
        <v>16</v>
      </c>
    </row>
    <row r="9" spans="1:15" s="38" customFormat="1" ht="15.75" x14ac:dyDescent="0.25">
      <c r="A9" s="33">
        <v>1</v>
      </c>
      <c r="B9" s="36" t="s">
        <v>27</v>
      </c>
      <c r="C9" s="33" t="s">
        <v>17</v>
      </c>
      <c r="D9" s="34">
        <v>2</v>
      </c>
      <c r="E9" s="37">
        <v>15000</v>
      </c>
      <c r="F9" s="37">
        <v>20000</v>
      </c>
      <c r="G9" s="37">
        <v>20000</v>
      </c>
      <c r="H9" s="35" t="s">
        <v>18</v>
      </c>
      <c r="I9" s="31">
        <f t="shared" ref="I9" si="0">AVERAGE(E9:G9)</f>
        <v>18333.333333333332</v>
      </c>
      <c r="J9" s="32">
        <f t="shared" ref="J9" si="1">SQRT(((SUM((POWER(F9-I9,2)),(POWER(E9-I9,2)),(POWER(G9-I9,2)))/(3-1))))</f>
        <v>2886.7513459481288</v>
      </c>
      <c r="K9" s="32">
        <f t="shared" ref="K9" si="2">J9/I9*100</f>
        <v>15.745916432444339</v>
      </c>
      <c r="L9" s="31">
        <f t="shared" ref="L9" si="3">((D9/3)*(SUM(E9:G9)))</f>
        <v>36666.666666666664</v>
      </c>
      <c r="M9" s="31">
        <f t="shared" ref="M9" si="4">L9/D9</f>
        <v>18333.333333333332</v>
      </c>
      <c r="N9" s="31">
        <f>ROUNDDOWN(M9,2)</f>
        <v>18333.330000000002</v>
      </c>
      <c r="O9" s="31">
        <f t="shared" ref="O9" si="5">N9*D9</f>
        <v>36666.660000000003</v>
      </c>
    </row>
    <row r="10" spans="1:15" s="38" customFormat="1" ht="15.75" x14ac:dyDescent="0.25">
      <c r="A10" s="33">
        <v>2</v>
      </c>
      <c r="B10" s="36" t="s">
        <v>28</v>
      </c>
      <c r="C10" s="33" t="s">
        <v>17</v>
      </c>
      <c r="D10" s="34">
        <v>2</v>
      </c>
      <c r="E10" s="37">
        <v>5000</v>
      </c>
      <c r="F10" s="37">
        <v>5000</v>
      </c>
      <c r="G10" s="37">
        <v>6000</v>
      </c>
      <c r="H10" s="35" t="s">
        <v>18</v>
      </c>
      <c r="I10" s="31">
        <f t="shared" ref="I10" si="6">AVERAGE(E10:G10)</f>
        <v>5333.333333333333</v>
      </c>
      <c r="J10" s="32">
        <f t="shared" ref="J10" si="7">SQRT(((SUM((POWER(F10-I10,2)),(POWER(E10-I10,2)),(POWER(G10-I10,2)))/(3-1))))</f>
        <v>577.35026918962569</v>
      </c>
      <c r="K10" s="32">
        <f t="shared" ref="K10" si="8">J10/I10*100</f>
        <v>10.825317547305483</v>
      </c>
      <c r="L10" s="31">
        <f t="shared" ref="L10" si="9">((D10/3)*(SUM(E10:G10)))</f>
        <v>10666.666666666666</v>
      </c>
      <c r="M10" s="31">
        <f t="shared" ref="M10" si="10">L10/D10</f>
        <v>5333.333333333333</v>
      </c>
      <c r="N10" s="31">
        <f t="shared" ref="N10" si="11">ROUNDDOWN(M10,2)</f>
        <v>5333.33</v>
      </c>
      <c r="O10" s="31">
        <f t="shared" ref="O10" si="12">N10*D10</f>
        <v>10666.66</v>
      </c>
    </row>
    <row r="11" spans="1:15" s="10" customFormat="1" ht="20.100000000000001" customHeight="1" x14ac:dyDescent="0.25">
      <c r="A11" s="11"/>
      <c r="B11" s="12"/>
      <c r="C11" s="11"/>
      <c r="D11" s="11"/>
      <c r="E11" s="13"/>
      <c r="F11" s="13"/>
      <c r="G11" s="13"/>
      <c r="H11" s="14"/>
      <c r="I11" s="15"/>
      <c r="J11" s="16"/>
      <c r="K11" s="16"/>
      <c r="L11" s="15"/>
      <c r="M11" s="15"/>
      <c r="N11" s="17" t="s">
        <v>19</v>
      </c>
      <c r="O11" s="30">
        <f>SUM(O9:O10)</f>
        <v>47333.320000000007</v>
      </c>
    </row>
    <row r="12" spans="1:15" s="18" customFormat="1" ht="15.75" x14ac:dyDescent="0.25">
      <c r="B12" s="19"/>
      <c r="C12" s="19"/>
      <c r="D12" s="19"/>
      <c r="E12" s="19"/>
      <c r="F12" s="19"/>
      <c r="G12" s="19"/>
      <c r="H12" s="19"/>
      <c r="J12" s="19"/>
      <c r="K12" s="19"/>
      <c r="L12" s="19" t="s">
        <v>20</v>
      </c>
      <c r="M12" s="19"/>
      <c r="N12" s="19"/>
      <c r="O12" s="20"/>
    </row>
    <row r="13" spans="1:15" s="18" customFormat="1" ht="17.25" customHeight="1" x14ac:dyDescent="0.25">
      <c r="A13" s="19" t="s">
        <v>31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20"/>
    </row>
    <row r="14" spans="1:15" s="18" customFormat="1" ht="17.25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</row>
    <row r="15" spans="1:15" s="18" customFormat="1" ht="15.75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ht="69" customHeight="1" x14ac:dyDescent="0.2">
      <c r="A16" s="41" t="s">
        <v>24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15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s="26" customFormat="1" ht="15.75" x14ac:dyDescent="0.25">
      <c r="A19" s="22"/>
      <c r="B19" s="22"/>
      <c r="C19" s="22"/>
      <c r="D19" s="23"/>
      <c r="E19" s="24"/>
      <c r="F19" s="25"/>
      <c r="G19" s="25"/>
    </row>
    <row r="20" spans="1:15" s="28" customFormat="1" ht="18.75" x14ac:dyDescent="0.3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5" s="28" customFormat="1" ht="18.75" x14ac:dyDescent="0.3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5" s="1" customFormat="1" ht="18.75" x14ac:dyDescent="0.3">
      <c r="A22" s="27"/>
      <c r="B22" s="27"/>
      <c r="C22" s="27"/>
      <c r="D22" s="29"/>
      <c r="E22" s="29"/>
      <c r="F22" s="29"/>
      <c r="G22" s="29"/>
      <c r="H22" s="29"/>
      <c r="I22" s="29"/>
      <c r="J22" s="29"/>
      <c r="N22" s="42"/>
      <c r="O22" s="42"/>
    </row>
  </sheetData>
  <mergeCells count="15">
    <mergeCell ref="I7:K7"/>
    <mergeCell ref="L7:O7"/>
    <mergeCell ref="A16:O16"/>
    <mergeCell ref="N22:O22"/>
    <mergeCell ref="A1:O1"/>
    <mergeCell ref="A2:O2"/>
    <mergeCell ref="A4:O4"/>
    <mergeCell ref="A7:A8"/>
    <mergeCell ref="B7:B8"/>
    <mergeCell ref="C7:C8"/>
    <mergeCell ref="D7:D8"/>
    <mergeCell ref="E7:G7"/>
    <mergeCell ref="H7:H8"/>
    <mergeCell ref="A3:O3"/>
    <mergeCell ref="C6:O6"/>
  </mergeCells>
  <pageMargins left="0.39370078740157483" right="0.39370078740157483" top="1.1811023622047245" bottom="0.39370078740157483" header="0.23622047244094491" footer="0.23622047244094491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НМЦК</vt:lpstr>
      <vt:lpstr>НМЦК!Заголовки_для_печати</vt:lpstr>
      <vt:lpstr>НМЦК!Область_печати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Гаврилова Н.А</dc:creator>
  <cp:lastModifiedBy>Админ</cp:lastModifiedBy>
  <cp:lastPrinted>2026-05-27T07:44:57Z</cp:lastPrinted>
  <dcterms:created xsi:type="dcterms:W3CDTF">2022-03-03T07:31:44Z</dcterms:created>
  <dcterms:modified xsi:type="dcterms:W3CDTF">2026-07-18T20:21:41Z</dcterms:modified>
</cp:coreProperties>
</file>