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4.xml" ContentType="application/vnd.openxmlformats-officedocument.drawing+xml"/>
  <Override PartName="/xl/worksheets/sheet12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worksheets/sheet11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МЦК" sheetId="1" state="visible" r:id="rId1"/>
    <sheet name="НМЦЕ" sheetId="2" state="visible" r:id="rId2"/>
    <sheet name="ТЗ-пластик2-44ФЗ-контейнеры" sheetId="3" state="hidden" r:id="rId3"/>
    <sheet name="обосн2" sheetId="4" state="hidden" r:id="rId4"/>
    <sheet name="обосн2_Триал-Абр-Корса" sheetId="5" state="hidden" r:id="rId5"/>
    <sheet name="ТЗ-пластик2-44ФЗ-стаканы" sheetId="6" state="hidden" r:id="rId6"/>
    <sheet name="обосн3" sheetId="7" state="hidden" r:id="rId7"/>
    <sheet name="обосн3_Триал-Абр-Корса" sheetId="8" state="hidden" r:id="rId8"/>
    <sheet name="ОбоснНМЦК" sheetId="9" state="hidden" r:id="rId9"/>
    <sheet name="проба" sheetId="10" state="hidden" r:id="rId10"/>
    <sheet name="проба-Денис" sheetId="11" state="hidden" r:id="rId11"/>
    <sheet name="проба-Денис2" sheetId="12" state="hidden" r:id="rId12"/>
    <sheet name="Лист8" sheetId="13" state="hidden" r:id="rId13"/>
  </sheets>
  <definedNames>
    <definedName name="_xlnm.Print_Area" localSheetId="0">НМЦК!$A$1:$N$15</definedName>
    <definedName name="_xlnm.Print_Area" localSheetId="1">НМЦЕ!$A$1:$M$14</definedName>
    <definedName name="_xlnm.Print_Area" localSheetId="2">'ТЗ-пластик2-44ФЗ-контейнеры'!$A$1:$F$43</definedName>
    <definedName name="_xlnm.Print_Area" localSheetId="5">'ТЗ-пластик2-44ФЗ-стаканы'!$A$1:$F$29</definedName>
    <definedName name="_xlnm.Print_Area" localSheetId="8">ОбоснНМЦК!$A$1:$N$82</definedName>
  </definedNames>
  <calcPr/>
</workbook>
</file>

<file path=xl/sharedStrings.xml><?xml version="1.0" encoding="utf-8"?>
<sst xmlns="http://schemas.openxmlformats.org/spreadsheetml/2006/main" count="248" uniqueCount="248">
  <si>
    <t xml:space="preserve">Обоснование начальной ( максимальной) цены  контракта</t>
  </si>
  <si>
    <t xml:space="preserve">Описание объекта закупки:  бумажных салфеток</t>
  </si>
  <si>
    <r>
      <rPr>
        <b/>
        <sz val="12"/>
        <rFont val="Times New Roman"/>
      </rPr>
      <t xml:space="preserve">Используемый метод определения начальной (максимальной) цены договора</t>
    </r>
    <r>
      <rPr>
        <sz val="12"/>
        <rFont val="Times New Roman"/>
      </rPr>
      <t xml:space="preserve">: сопоставление рыночных цен (анализ  рынка), исходя из имеющегося у заказчика объема  финансового обеспечения</t>
    </r>
  </si>
  <si>
    <r>
      <rPr>
        <b/>
        <sz val="12"/>
        <rFont val="Times New Roman"/>
      </rPr>
      <t xml:space="preserve">Обоснование выбранного метода обоснования начальной (максимальной) цены договора:</t>
    </r>
    <r>
      <rPr>
        <sz val="12"/>
        <rFont val="Times New Roman"/>
      </rPr>
      <t xml:space="preserve"> Приказ Министерства экономического развития РФ от 02.10.2013 г. №567 "Об утверждении "Методических рекомендаций по применению методов определения начальной (максимальной) цены договора, заключаемого с единственным поставщиком (подрядчиком, исполнителем)"</t>
    </r>
  </si>
  <si>
    <t>№</t>
  </si>
  <si>
    <t>ОКПД2</t>
  </si>
  <si>
    <t xml:space="preserve">Наименование </t>
  </si>
  <si>
    <t>Ед.изм.</t>
  </si>
  <si>
    <t>Кол-во</t>
  </si>
  <si>
    <t xml:space="preserve">Источник информации № 1</t>
  </si>
  <si>
    <t xml:space="preserve">Источник информации № 2 </t>
  </si>
  <si>
    <t xml:space="preserve">Источник информации № 3 </t>
  </si>
  <si>
    <t xml:space="preserve">Средняя цена за ед. (руб)</t>
  </si>
  <si>
    <t>СКО</t>
  </si>
  <si>
    <t xml:space="preserve">Коэф. вариации</t>
  </si>
  <si>
    <t xml:space="preserve">Цена ед. исходя из имеющегося у заказчика финансирования (руб)</t>
  </si>
  <si>
    <t xml:space="preserve">НМЦЕ (руб)</t>
  </si>
  <si>
    <t xml:space="preserve">НМЦК (руб)</t>
  </si>
  <si>
    <t xml:space="preserve">17.22.11.140-00000004/17.22.11.140 </t>
  </si>
  <si>
    <t xml:space="preserve">Салфетка бумажная для сервировки стола</t>
  </si>
  <si>
    <t>уп</t>
  </si>
  <si>
    <t xml:space="preserve">Начальная сумма цен указанных единиц</t>
  </si>
  <si>
    <t xml:space="preserve">Максимальное значение цены контракта устанавливается в размере</t>
  </si>
  <si>
    <t xml:space="preserve">Заполняется в соответствии с требованиями разделов 2-8 приказа от 13.01.2022 №19 "Об утверждении методики определения начальной (максимальной) цены договора на закупку товаров, выполнение работ, оказание услуг, для нужд федерального государственного бюджетного учреждения "Национальный медицинский исследовательский центр гематологии Министерства здравоохранения Российской Федерации""</t>
  </si>
  <si>
    <t xml:space="preserve">Начальник отдела организации питания</t>
  </si>
  <si>
    <t>____________________</t>
  </si>
  <si>
    <t xml:space="preserve">Волконская Е.О.</t>
  </si>
  <si>
    <t xml:space="preserve">Обоснование начальной ( максимальной) цены  единицы товара</t>
  </si>
  <si>
    <t xml:space="preserve">Описание объекта закупки: бумажных салфеток</t>
  </si>
  <si>
    <t xml:space="preserve">Источник информации № 1 </t>
  </si>
  <si>
    <t xml:space="preserve">Заполняется в соответствии с требованиями разделов 2-8 приказа от 13.01.2022 №19 "Об утверждении методики определения начальной (максимальной) цены контракта на закупку товаров, выполнение работ, оказание услуг, для нужд федерального государственного бюджетного учреждения "Национальный медицинский исследовательский центр гематологии Министерства здравоохранения Российской Федерации""</t>
  </si>
  <si>
    <t xml:space="preserve">Техническое задание на поставку пластиковой посуды</t>
  </si>
  <si>
    <t xml:space="preserve">№ П/П</t>
  </si>
  <si>
    <t>КТРУ/ОКПД2</t>
  </si>
  <si>
    <t xml:space="preserve">Наименование показателя</t>
  </si>
  <si>
    <t xml:space="preserve">Требуемые значения (параметры)</t>
  </si>
  <si>
    <t xml:space="preserve">Ед. изм. </t>
  </si>
  <si>
    <t xml:space="preserve">Обоснование включения показателя в описание</t>
  </si>
  <si>
    <t xml:space="preserve">22.22.13.000-00000012/22.22.13.190
</t>
  </si>
  <si>
    <t xml:space="preserve">Контейнер пластиковый, круглый, с крышкой</t>
  </si>
  <si>
    <t>Штука</t>
  </si>
  <si>
    <t xml:space="preserve">Вид контейнера</t>
  </si>
  <si>
    <t xml:space="preserve">Для хранения</t>
  </si>
  <si>
    <t>- </t>
  </si>
  <si>
    <t xml:space="preserve">Соответствует описанию КТРУ</t>
  </si>
  <si>
    <t>Назначение</t>
  </si>
  <si>
    <t xml:space="preserve">Для пищевой продукции</t>
  </si>
  <si>
    <t> -</t>
  </si>
  <si>
    <t xml:space="preserve">Форма контейнера</t>
  </si>
  <si>
    <t>Круглая</t>
  </si>
  <si>
    <t>Герметичность</t>
  </si>
  <si>
    <t>Да</t>
  </si>
  <si>
    <t xml:space="preserve">Наличие крышки</t>
  </si>
  <si>
    <t xml:space="preserve">Одноразового использования</t>
  </si>
  <si>
    <t>Высота</t>
  </si>
  <si>
    <t xml:space="preserve">≥ 40 и &lt; 100</t>
  </si>
  <si>
    <t>Миллиметр</t>
  </si>
  <si>
    <t>Диаметр</t>
  </si>
  <si>
    <t xml:space="preserve">≥ 100 и &lt; 150</t>
  </si>
  <si>
    <t>Объем</t>
  </si>
  <si>
    <t xml:space="preserve"> не менее 500</t>
  </si>
  <si>
    <t xml:space="preserve">Кубический сантиметр/миллилитр</t>
  </si>
  <si>
    <t xml:space="preserve">Для определения объема упаковываемой продукции*</t>
  </si>
  <si>
    <t xml:space="preserve">Материал контейнера</t>
  </si>
  <si>
    <t>полипропилен</t>
  </si>
  <si>
    <t>-</t>
  </si>
  <si>
    <t xml:space="preserve">По требованию заказчика*</t>
  </si>
  <si>
    <t xml:space="preserve">Цвет контейнера: прозрачный</t>
  </si>
  <si>
    <t xml:space="preserve">Соответствие </t>
  </si>
  <si>
    <t xml:space="preserve">Допустимо для горячих продуктов и повторного разогрева в СВЧ</t>
  </si>
  <si>
    <t xml:space="preserve">Цвет крышки: прозрачный</t>
  </si>
  <si>
    <t>22.22.13.000-00000012/22.22.13.190</t>
  </si>
  <si>
    <t xml:space="preserve">Контейнер пластиковый, квадратный, с крышкой</t>
  </si>
  <si>
    <t>Квадратная</t>
  </si>
  <si>
    <t>Длина</t>
  </si>
  <si>
    <t xml:space="preserve">≥ 150  и  &lt; 200</t>
  </si>
  <si>
    <t>Ширина</t>
  </si>
  <si>
    <t xml:space="preserve"> не менее 625</t>
  </si>
  <si>
    <t xml:space="preserve">Цвет контейнера: черный</t>
  </si>
  <si>
    <t>22.22.11.000-00000006/22.22.11.190</t>
  </si>
  <si>
    <t xml:space="preserve">Пакет фасовочный, ПНД, евроблок</t>
  </si>
  <si>
    <t xml:space="preserve">Вид материала</t>
  </si>
  <si>
    <t>Полиэтилен</t>
  </si>
  <si>
    <t xml:space="preserve">&gt; 200  и  ≤ 250</t>
  </si>
  <si>
    <t xml:space="preserve">&gt; 350  и  ≤ 400</t>
  </si>
  <si>
    <t>Пакет-майка</t>
  </si>
  <si>
    <t>Нет</t>
  </si>
  <si>
    <t xml:space="preserve">Наличие замка Zip-lock</t>
  </si>
  <si>
    <t xml:space="preserve">Тип ручки</t>
  </si>
  <si>
    <t xml:space="preserve">Без ручек</t>
  </si>
  <si>
    <t xml:space="preserve">Количество в упаковке евроблок</t>
  </si>
  <si>
    <t xml:space="preserve">≥ 200  и  &lt; 1000</t>
  </si>
  <si>
    <t xml:space="preserve">Тип пакета</t>
  </si>
  <si>
    <t>Фасовочный</t>
  </si>
  <si>
    <t xml:space="preserve">Плотность </t>
  </si>
  <si>
    <t xml:space="preserve">Не менее 12 </t>
  </si>
  <si>
    <t>МКМ</t>
  </si>
  <si>
    <t xml:space="preserve">Максимальная нагрузка по весу</t>
  </si>
  <si>
    <t xml:space="preserve">не менее 3</t>
  </si>
  <si>
    <t>кг</t>
  </si>
  <si>
    <t xml:space="preserve">Описание объекта закупки:  Пластиковая посуда</t>
  </si>
  <si>
    <r>
      <rPr>
        <b/>
        <sz val="12"/>
        <rFont val="Times New Roman"/>
      </rPr>
      <t xml:space="preserve">Используемый метод определения начальной (максимальной) цены контракта</t>
    </r>
    <r>
      <rPr>
        <sz val="12"/>
        <rFont val="Times New Roman"/>
      </rPr>
      <t xml:space="preserve">: сопоставление рыночных цен (анализ  рынка), исходя из имеющегося у заказчика объема  финансового обеспечения</t>
    </r>
  </si>
  <si>
    <r>
      <rPr>
        <b/>
        <sz val="12"/>
        <rFont val="Times New Roman"/>
      </rPr>
      <t xml:space="preserve">Обоснование выбранного метода обоснования начальной (максимальной) цены контракта:</t>
    </r>
    <r>
      <rPr>
        <sz val="12"/>
        <rFont val="Times New Roman"/>
      </rPr>
      <t xml:space="preserve"> Приказ Министерства экономического развития РФ от 02.10.2013 г. №567 "Об утверждении "Методических рекомендаций по применению методов определения начальной (максимальной) цены контракта, заключаемого с единственным поставщиком (подрядчиком, исполнителем)"</t>
    </r>
  </si>
  <si>
    <t xml:space="preserve">Коммерческое предложение 1 Назарова</t>
  </si>
  <si>
    <t xml:space="preserve">Коммерческое предложение 2 ТриалМаркет</t>
  </si>
  <si>
    <t xml:space="preserve">Коммерческое предложение 3 Абросимов</t>
  </si>
  <si>
    <t>Корса</t>
  </si>
  <si>
    <t xml:space="preserve">НМЦЕ 
(руб)</t>
  </si>
  <si>
    <t>штука</t>
  </si>
  <si>
    <t xml:space="preserve">Начальная сумма цен указанных единиц :</t>
  </si>
  <si>
    <t xml:space="preserve">Максимальное значение цены контракта устанавливается в размере:</t>
  </si>
  <si>
    <t>22.29.23.110-00000051/22.29.23.110</t>
  </si>
  <si>
    <t xml:space="preserve">Комплект 2 одноразовых пластиковых приборов </t>
  </si>
  <si>
    <t xml:space="preserve">Комплект 2 (ложка, салфетка)</t>
  </si>
  <si>
    <t xml:space="preserve">Вид посуды: ложка столовая</t>
  </si>
  <si>
    <t xml:space="preserve">Материал изготовления: PS</t>
  </si>
  <si>
    <t xml:space="preserve">Вид товара: набор (ложка и бумажная салфетка в прозрачной упаковке)</t>
  </si>
  <si>
    <t xml:space="preserve">Цвет: Прозрачный</t>
  </si>
  <si>
    <t xml:space="preserve">Материал приборов: полистирол</t>
  </si>
  <si>
    <t xml:space="preserve">Назначение: для холодных и горячих блюд</t>
  </si>
  <si>
    <t xml:space="preserve">Рекомендации по использованию: -20+70C</t>
  </si>
  <si>
    <t xml:space="preserve">Одноразового использования: Да</t>
  </si>
  <si>
    <t xml:space="preserve">Цвет: прозрачный</t>
  </si>
  <si>
    <t xml:space="preserve">
22.29.23.110-00000051/22.29.23.110</t>
  </si>
  <si>
    <t xml:space="preserve">Комплект 5 одноразовых пластиковых приборов </t>
  </si>
  <si>
    <t xml:space="preserve">Комплект 5 (вилка, нож, ложка, зубочистка, салфетка)</t>
  </si>
  <si>
    <t xml:space="preserve">Вид посуды: вилка, нож, зубочистка, ложка, салфетка</t>
  </si>
  <si>
    <t xml:space="preserve">Вид товара: набор (вилка, нож, зубочистка, ложка, бумажная салфетка в прозрачной упаковке)</t>
  </si>
  <si>
    <t>/17.22.13.192</t>
  </si>
  <si>
    <t xml:space="preserve">Стакан бумажный </t>
  </si>
  <si>
    <t>картон</t>
  </si>
  <si>
    <t xml:space="preserve">Объем полезный, мл: не менее 250</t>
  </si>
  <si>
    <t xml:space="preserve">Количество слоев: не менее 2</t>
  </si>
  <si>
    <t xml:space="preserve">Объем полный, мл: не менее 280</t>
  </si>
  <si>
    <t xml:space="preserve">Обьем полезный, мл</t>
  </si>
  <si>
    <t xml:space="preserve">не менее 250</t>
  </si>
  <si>
    <t xml:space="preserve">Диаметр, мм: не менее 80</t>
  </si>
  <si>
    <t xml:space="preserve">Обьем полный, мл</t>
  </si>
  <si>
    <t xml:space="preserve">&gt; 250 и &lt; 280</t>
  </si>
  <si>
    <t xml:space="preserve">Материал изготовления: Картон</t>
  </si>
  <si>
    <t xml:space="preserve">не менее 88</t>
  </si>
  <si>
    <t xml:space="preserve">Высота, мм: не менее 88</t>
  </si>
  <si>
    <t xml:space="preserve">Диаметр (по верху)</t>
  </si>
  <si>
    <t xml:space="preserve">&gt; 80  и  &lt;80</t>
  </si>
  <si>
    <t xml:space="preserve">Цвет: цветной в ассортименте</t>
  </si>
  <si>
    <t xml:space="preserve">Дизайн по согласованию с Заказчиком: с конгревом/тематический (время года, путешествия)</t>
  </si>
  <si>
    <t xml:space="preserve">Назначение: для горячих напитков</t>
  </si>
  <si>
    <t xml:space="preserve">Коммерческое предложение 1</t>
  </si>
  <si>
    <t xml:space="preserve">Коммерческое предложение 2</t>
  </si>
  <si>
    <t xml:space="preserve">Коммерческое предложение 3</t>
  </si>
  <si>
    <t xml:space="preserve">Лот 1</t>
  </si>
  <si>
    <t>Сумма</t>
  </si>
  <si>
    <t xml:space="preserve">Лот 2</t>
  </si>
  <si>
    <t>22.29.23.110</t>
  </si>
  <si>
    <t xml:space="preserve">Банка одноразовая с герметичной крышкой </t>
  </si>
  <si>
    <t>17.12.60.111</t>
  </si>
  <si>
    <t xml:space="preserve">Бумага для выпечки в листах</t>
  </si>
  <si>
    <t>коробка</t>
  </si>
  <si>
    <t>17.22.13.193</t>
  </si>
  <si>
    <t xml:space="preserve">Розетка бумажная круглая
</t>
  </si>
  <si>
    <t xml:space="preserve">Вилка столовая одноразовая
</t>
  </si>
  <si>
    <t xml:space="preserve">Контейнер круглый, с прозрачной крышкой с контурным замком
</t>
  </si>
  <si>
    <t xml:space="preserve">Капсула бумажная овал тип "OV3"  
</t>
  </si>
  <si>
    <t xml:space="preserve">Капсула бумажная овал тип "OV7" 
</t>
  </si>
  <si>
    <t xml:space="preserve">Комплект 2 (ложка, салфетка)
</t>
  </si>
  <si>
    <t xml:space="preserve">Комплект 5 (вилка, нож, ложка, зубочистка, салфетка)
</t>
  </si>
  <si>
    <t xml:space="preserve">Контейнер 200 мл "СП" 108*82*40мм ПП с крышкой
</t>
  </si>
  <si>
    <t xml:space="preserve">Контейнер для соуса 30мл, круглый с неразъемной крышкой, прозрачный ПП
</t>
  </si>
  <si>
    <t xml:space="preserve">Контейнер для соуса 50мл, круглый с неразъемной крышкой, прозрачный ПП
</t>
  </si>
  <si>
    <t xml:space="preserve">Контейнер для соуса 80мл, круглый с неразъемной крышкой, прозрачный ПП
</t>
  </si>
  <si>
    <t xml:space="preserve">Контейнер круглый с крышкой
</t>
  </si>
  <si>
    <t xml:space="preserve">Контейнер тип "РК-19" с неразъёмной крышкой
</t>
  </si>
  <si>
    <t xml:space="preserve">Контейнер квадратный с крышкой
</t>
  </si>
  <si>
    <t xml:space="preserve">Контейнер круглый тип «СпК-190» с крышкой
</t>
  </si>
  <si>
    <t xml:space="preserve">Контейнер-ракушка РК-30 (М) прозрачный 
</t>
  </si>
  <si>
    <t>17.21.14.120</t>
  </si>
  <si>
    <t xml:space="preserve">Коробка для торта Птичье молоко
</t>
  </si>
  <si>
    <t xml:space="preserve">Ложка десертная пластиковая 
</t>
  </si>
  <si>
    <t xml:space="preserve">Ложка столовая одноразовая
</t>
  </si>
  <si>
    <t xml:space="preserve">Ложка чайная одноразовая
</t>
  </si>
  <si>
    <t xml:space="preserve">Нож столовый 
</t>
  </si>
  <si>
    <t>22.22.11.190</t>
  </si>
  <si>
    <t xml:space="preserve">Пакет для кулича 25*30 см + донная складка (30 мм)
</t>
  </si>
  <si>
    <t xml:space="preserve">Пакет для кулича "Экстра" 24*36 см D до 12 см
</t>
  </si>
  <si>
    <t xml:space="preserve">Пакет для кулича "Экстра" 28*37 см D до 15 см
</t>
  </si>
  <si>
    <t xml:space="preserve">Пакет тип "Майка"
</t>
  </si>
  <si>
    <t xml:space="preserve">Пакет фасовочный
</t>
  </si>
  <si>
    <t>17.22.11.140</t>
  </si>
  <si>
    <t xml:space="preserve">Подложки из подпергамента ажурные для сервировки и упаковки кондитерских изделий 15 см</t>
  </si>
  <si>
    <t xml:space="preserve">Подложки из подпергамента ажурные для сервировки и упаковки кондитерских изделий 20 см</t>
  </si>
  <si>
    <t xml:space="preserve">Подложки из подпергамента ажурные для сервировки и упаковки кондитерских изделий 22 см</t>
  </si>
  <si>
    <t xml:space="preserve">Подложки из подпергамента ажурные для сервировки и упаковки кондитерских изделий 32 см</t>
  </si>
  <si>
    <t>16.29.12.000</t>
  </si>
  <si>
    <t xml:space="preserve">Размешиватель деревянный 
</t>
  </si>
  <si>
    <t xml:space="preserve">Стакан 300мл с купольной крышкой с отверстием прозрачный
</t>
  </si>
  <si>
    <t xml:space="preserve">Стакан 500мл с купольной крышкой с отверстием прозрачный
</t>
  </si>
  <si>
    <t>17.22.13.192</t>
  </si>
  <si>
    <t xml:space="preserve">Стакан бумажный 
Объем полезный, мл: не менее 250
</t>
  </si>
  <si>
    <t xml:space="preserve">Крышка для стакана, диаметр 80 мм, с носиком, прозрачная PP
</t>
  </si>
  <si>
    <t xml:space="preserve">Стакан бумажный 
Объем полезный, мл: не менее 300
</t>
  </si>
  <si>
    <t xml:space="preserve">Крышка для стакана, диаметр 90 мм, с носиком, прозрачная PP
</t>
  </si>
  <si>
    <t xml:space="preserve">Контейнер для сэндвичей, треугольный, с неразъемной крышкой с замками-фиксаторами
</t>
  </si>
  <si>
    <t>17.29.19.190</t>
  </si>
  <si>
    <t xml:space="preserve">Упаковка Eco Pie 800 для пирогов, пиццы треугольник 220*200*40
</t>
  </si>
  <si>
    <t xml:space="preserve">Коробка под ролл с двумя отрывными лентами
</t>
  </si>
  <si>
    <t>17.22.13</t>
  </si>
  <si>
    <t xml:space="preserve">Форма бумажная Кулич d110*h85мм с рисунком</t>
  </si>
  <si>
    <t xml:space="preserve">Форма бумажная Кулич d134*h95мм на 500гр Хохлома</t>
  </si>
  <si>
    <r>
      <t xml:space="preserve">Форма бумажная кулич d</t>
    </r>
    <r>
      <rPr>
        <b/>
        <sz val="11"/>
        <color theme="1"/>
        <rFont val="Times New Roman"/>
      </rPr>
      <t>170</t>
    </r>
    <r>
      <rPr>
        <sz val="11"/>
        <color theme="1"/>
        <rFont val="Times New Roman"/>
      </rPr>
      <t xml:space="preserve">*h125 мм </t>
    </r>
  </si>
  <si>
    <t xml:space="preserve">Шампур для шашлыка
Материал: бамбук
</t>
  </si>
  <si>
    <t>17.21.12.000</t>
  </si>
  <si>
    <t xml:space="preserve">Бумажные пакеты с прямоугольным дном, без ручек.
</t>
  </si>
  <si>
    <t>22.22.19.190</t>
  </si>
  <si>
    <t xml:space="preserve">Лента упаковочная, ширина 5мм                                                                              Материал: полипропилен
</t>
  </si>
  <si>
    <t xml:space="preserve">Лента бордюрная (ацетатная), ширина 50мм                                                             
Длина намотки, м: 510 м
</t>
  </si>
  <si>
    <t xml:space="preserve">Коробка для пиццы
</t>
  </si>
  <si>
    <t xml:space="preserve">Тарелка пластиковая одноразовая
</t>
  </si>
  <si>
    <t xml:space="preserve">Контейнер тип "РК-11" с неразъемной низкой крышкой
</t>
  </si>
  <si>
    <t xml:space="preserve">Емкость РК-15Н, с неразъемной низкой крышкой
</t>
  </si>
  <si>
    <t xml:space="preserve">Форма бумажная "Маффин", коричневая, р-р 50*40мм
</t>
  </si>
  <si>
    <t>Доноры</t>
  </si>
  <si>
    <t xml:space="preserve">№ п/п</t>
  </si>
  <si>
    <t xml:space="preserve">Наименование, краткая характеристика</t>
  </si>
  <si>
    <t>К-во</t>
  </si>
  <si>
    <t xml:space="preserve">Контейнер тип «К-144», с крышкой
</t>
  </si>
  <si>
    <t xml:space="preserve">Стакан бумажный 250мл D80 мм 2-сл для горячих напитков 
</t>
  </si>
  <si>
    <t>17.12</t>
  </si>
  <si>
    <t>17.21</t>
  </si>
  <si>
    <t>17.22</t>
  </si>
  <si>
    <t>17.29</t>
  </si>
  <si>
    <t>22.22</t>
  </si>
  <si>
    <t>22.29</t>
  </si>
  <si>
    <t xml:space="preserve">Банка одноразовая с герметичной крышкой 
</t>
  </si>
  <si>
    <t xml:space="preserve">Бумага для выпечки в листах
</t>
  </si>
  <si>
    <t xml:space="preserve">Стакан 500мл с купольной крышкой с отверстием </t>
  </si>
  <si>
    <t xml:space="preserve">Стакан бумажный 
</t>
  </si>
  <si>
    <t xml:space="preserve">Крышка для стакана, диаметр 80 мм, с носиком, прозрачная PP
</t>
  </si>
  <si>
    <t xml:space="preserve">Шампур для шашлыка
</t>
  </si>
  <si>
    <t xml:space="preserve">Лента упаковочная, ширина 5мм                                                                              </t>
  </si>
  <si>
    <t xml:space="preserve">Лента бордюрная (ацетатная), ширина 50мм                                                              </t>
  </si>
  <si>
    <t xml:space="preserve">Контейнер тип "РК-11Н" с неразъемной низкой крышкой
</t>
  </si>
  <si>
    <t xml:space="preserve">Контейнер тип РК-15Н, с неразъемной низкой крышкой
</t>
  </si>
  <si>
    <t>Итого</t>
  </si>
  <si>
    <t>Денис</t>
  </si>
  <si>
    <t xml:space="preserve">Контейнер тип РК-15Н, с неразъемной низкой крышкой 
</t>
  </si>
  <si>
    <t xml:space="preserve">В КП</t>
  </si>
  <si>
    <t xml:space="preserve">НАДО ДЛЯ ОБОСНОВАНИЯ</t>
  </si>
  <si>
    <t xml:space="preserve">Коммерческое предлож+G3:H19ение 3 Абросимов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</si>
</sst>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.00\ _₽"/>
  </numFmts>
  <fonts count="22">
    <font>
      <sz val="11.000000"/>
      <color theme="1"/>
      <name val="Times New Roman"/>
    </font>
    <font>
      <u/>
      <sz val="11.000000"/>
      <color theme="10"/>
      <name val="Times New Roman"/>
    </font>
    <font>
      <sz val="8.000000"/>
      <name val="Arial"/>
    </font>
    <font>
      <sz val="8.000000"/>
      <color theme="1"/>
      <name val="Arial"/>
    </font>
    <font>
      <sz val="11.000000"/>
      <color theme="1"/>
      <name val="Calibri"/>
      <scheme val="minor"/>
    </font>
    <font>
      <b/>
      <sz val="14.000000"/>
      <name val="Times New Roman"/>
    </font>
    <font>
      <b/>
      <sz val="12.000000"/>
      <name val="Times New Roman"/>
    </font>
    <font>
      <sz val="12.000000"/>
      <name val="Times New Roman"/>
    </font>
    <font>
      <sz val="11.000000"/>
      <name val="Times New Roman"/>
    </font>
    <font>
      <b/>
      <sz val="11.000000"/>
      <color theme="1"/>
      <name val="Times New Roman"/>
    </font>
    <font>
      <sz val="12.000000"/>
      <color theme="1"/>
      <name val="Times New Roman"/>
    </font>
    <font>
      <sz val="12.000000"/>
      <color theme="1"/>
      <name val="Calibri"/>
      <scheme val="minor"/>
    </font>
    <font>
      <b/>
      <sz val="12.000000"/>
      <color theme="1"/>
      <name val="Times New Roman"/>
    </font>
    <font>
      <b/>
      <sz val="12.000000"/>
      <color theme="1"/>
      <name val="Calibri"/>
      <scheme val="minor"/>
    </font>
    <font>
      <sz val="10.000000"/>
      <color theme="1"/>
      <name val="Times New Roman"/>
    </font>
    <font>
      <b/>
      <sz val="14.000000"/>
      <color theme="1"/>
      <name val="Times New Roman"/>
    </font>
    <font>
      <b/>
      <sz val="11.000000"/>
      <color indexed="64"/>
      <name val="Times New Roman"/>
    </font>
    <font>
      <sz val="11.000000"/>
      <color indexed="64"/>
      <name val="Times New Roman"/>
    </font>
    <font>
      <sz val="12.000000"/>
      <name val="Arial"/>
    </font>
    <font>
      <sz val="12.000000"/>
      <color indexed="64"/>
      <name val="Times New Roman"/>
    </font>
    <font>
      <b/>
      <sz val="14.000000"/>
      <color indexed="2"/>
      <name val="Times New Roman"/>
    </font>
    <font>
      <sz val="12.000000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 tint="-0.049989318521683403"/>
        <bgColor theme="0" tint="-0.049989318521683403"/>
      </patternFill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66FFFF"/>
        <bgColor rgb="FF66FFFF"/>
      </patternFill>
    </fill>
    <fill>
      <patternFill patternType="solid">
        <fgColor rgb="FF66FFFF"/>
        <bgColor theme="0"/>
      </patternFill>
    </fill>
  </fills>
  <borders count="6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5">
    <xf fontId="0" fillId="0" borderId="0" numFmtId="0" applyNumberFormat="1" applyFont="1" applyFill="1" applyBorder="1"/>
    <xf fontId="1" fillId="0" borderId="0" numFmtId="0" applyNumberFormat="0" applyFont="1" applyFill="0" applyBorder="0" applyProtection="0"/>
    <xf fontId="2" fillId="0" borderId="0" numFmtId="0" applyNumberFormat="1" applyFont="1" applyFill="1" applyBorder="1"/>
    <xf fontId="3" fillId="0" borderId="0" numFmtId="0" applyNumberFormat="1" applyFont="1" applyFill="1" applyBorder="1"/>
    <xf fontId="4" fillId="0" borderId="0" numFmtId="0" applyNumberFormat="1" applyFont="1" applyFill="1" applyBorder="1"/>
  </cellStyleXfs>
  <cellXfs count="357">
    <xf fontId="0" fillId="0" borderId="0" numFmtId="0" xfId="0"/>
    <xf fontId="0" fillId="2" borderId="0" numFmtId="0" xfId="0" applyFill="1"/>
    <xf fontId="5" fillId="0" borderId="0" numFmtId="0" xfId="2" applyFont="1" applyAlignment="1">
      <alignment horizontal="center" wrapText="1"/>
    </xf>
    <xf fontId="6" fillId="2" borderId="0" numFmtId="0" xfId="2" applyFont="1" applyFill="1" applyAlignment="1">
      <alignment horizontal="center" wrapText="1"/>
    </xf>
    <xf fontId="6" fillId="2" borderId="0" numFmtId="0" xfId="2" applyFont="1" applyFill="1" applyAlignment="1">
      <alignment horizontal="center" vertical="center" wrapText="1"/>
    </xf>
    <xf fontId="6" fillId="0" borderId="0" numFmtId="0" xfId="2" applyFont="1" applyAlignment="1">
      <alignment horizontal="center" vertical="center" wrapText="1"/>
    </xf>
    <xf fontId="7" fillId="0" borderId="0" numFmtId="0" xfId="2" applyFont="1" applyAlignment="1">
      <alignment horizontal="center" vertical="center" wrapText="1"/>
    </xf>
    <xf fontId="7" fillId="0" borderId="1" numFmtId="0" xfId="2" applyFont="1" applyBorder="1" applyAlignment="1">
      <alignment horizontal="center" vertical="center" wrapText="1"/>
    </xf>
    <xf fontId="7" fillId="2" borderId="2" numFmtId="1" xfId="2" applyNumberFormat="1" applyFont="1" applyFill="1" applyBorder="1" applyAlignment="1">
      <alignment horizontal="center" vertical="center" wrapText="1"/>
    </xf>
    <xf fontId="7" fillId="2" borderId="3" numFmtId="1" xfId="2" applyNumberFormat="1" applyFont="1" applyFill="1" applyBorder="1" applyAlignment="1">
      <alignment horizontal="center" vertical="center" wrapText="1"/>
    </xf>
    <xf fontId="7" fillId="2" borderId="3" numFmtId="0" xfId="2" applyFont="1" applyFill="1" applyBorder="1" applyAlignment="1">
      <alignment horizontal="center" vertical="center" wrapText="1"/>
    </xf>
    <xf fontId="7" fillId="2" borderId="3" numFmtId="2" xfId="2" applyNumberFormat="1" applyFont="1" applyFill="1" applyBorder="1" applyAlignment="1">
      <alignment horizontal="center" vertical="center" wrapText="1"/>
    </xf>
    <xf fontId="7" fillId="2" borderId="4" numFmtId="2" xfId="2" applyNumberFormat="1" applyFont="1" applyFill="1" applyBorder="1" applyAlignment="1">
      <alignment horizontal="center" vertical="center" wrapText="1"/>
    </xf>
    <xf fontId="8" fillId="2" borderId="5" numFmtId="0" xfId="4" applyFont="1" applyFill="1" applyBorder="1" applyAlignment="1">
      <alignment horizontal="center" vertical="center"/>
    </xf>
    <xf fontId="8" fillId="2" borderId="6" numFmtId="0" xfId="4" applyFont="1" applyFill="1" applyBorder="1" applyAlignment="1">
      <alignment horizontal="center" vertical="center" wrapText="1"/>
    </xf>
    <xf fontId="8" fillId="2" borderId="6" numFmtId="0" xfId="4" applyFont="1" applyFill="1" applyBorder="1" applyAlignment="1">
      <alignment horizontal="left" vertical="center" wrapText="1"/>
    </xf>
    <xf fontId="8" fillId="2" borderId="6" numFmtId="0" xfId="4" applyFont="1" applyFill="1" applyBorder="1" applyAlignment="1">
      <alignment horizontal="center" vertical="center"/>
    </xf>
    <xf fontId="8" fillId="2" borderId="6" numFmtId="3" xfId="4" applyNumberFormat="1" applyFont="1" applyFill="1" applyBorder="1" applyAlignment="1">
      <alignment horizontal="center" vertical="center"/>
    </xf>
    <xf fontId="8" fillId="2" borderId="6" numFmtId="4" xfId="4" applyNumberFormat="1" applyFont="1" applyFill="1" applyBorder="1" applyAlignment="1">
      <alignment horizontal="center" vertical="center"/>
    </xf>
    <xf fontId="8" fillId="3" borderId="6" numFmtId="4" xfId="4" applyNumberFormat="1" applyFont="1" applyFill="1" applyBorder="1" applyAlignment="1">
      <alignment horizontal="center" vertical="center" wrapText="1"/>
    </xf>
    <xf fontId="7" fillId="3" borderId="6" numFmtId="4" xfId="4" applyNumberFormat="1" applyFont="1" applyFill="1" applyBorder="1" applyAlignment="1">
      <alignment horizontal="center" vertical="center" wrapText="1"/>
    </xf>
    <xf fontId="7" fillId="3" borderId="7" numFmtId="4" xfId="4" applyNumberFormat="1" applyFont="1" applyFill="1" applyBorder="1" applyAlignment="1">
      <alignment horizontal="center" vertical="center" wrapText="1"/>
    </xf>
    <xf fontId="9" fillId="2" borderId="8" numFmtId="0" xfId="4" applyFont="1" applyFill="1" applyBorder="1" applyAlignment="1">
      <alignment horizontal="center" vertical="center"/>
    </xf>
    <xf fontId="9" fillId="2" borderId="9" numFmtId="0" xfId="4" applyFont="1" applyFill="1" applyBorder="1" applyAlignment="1">
      <alignment horizontal="center" vertical="center"/>
    </xf>
    <xf fontId="9" fillId="2" borderId="10" numFmtId="0" xfId="4" applyFont="1" applyFill="1" applyBorder="1" applyAlignment="1">
      <alignment horizontal="center" vertical="center"/>
    </xf>
    <xf fontId="0" fillId="2" borderId="8" numFmtId="160" xfId="0" applyNumberFormat="1" applyFill="1" applyBorder="1" applyAlignment="1">
      <alignment horizontal="right" vertical="center"/>
    </xf>
    <xf fontId="0" fillId="2" borderId="9" numFmtId="0" xfId="0" applyFill="1" applyBorder="1"/>
    <xf fontId="0" fillId="2" borderId="9" numFmtId="4" xfId="0" applyNumberFormat="1" applyFill="1" applyBorder="1" applyAlignment="1">
      <alignment horizontal="center"/>
    </xf>
    <xf fontId="0" fillId="2" borderId="10" numFmtId="0" xfId="0" applyFill="1" applyBorder="1" applyAlignment="1">
      <alignment horizontal="center"/>
    </xf>
    <xf fontId="9" fillId="0" borderId="8" numFmtId="0" xfId="4" applyFont="1" applyBorder="1" applyAlignment="1">
      <alignment horizontal="center" vertical="center"/>
    </xf>
    <xf fontId="9" fillId="0" borderId="9" numFmtId="0" xfId="4" applyFont="1" applyBorder="1" applyAlignment="1">
      <alignment horizontal="center" vertical="center"/>
    </xf>
    <xf fontId="9" fillId="0" borderId="10" numFmtId="0" xfId="4" applyFont="1" applyBorder="1" applyAlignment="1">
      <alignment horizontal="center" vertical="center"/>
    </xf>
    <xf fontId="0" fillId="0" borderId="9" numFmtId="0" xfId="0" applyBorder="1"/>
    <xf fontId="0" fillId="0" borderId="9" numFmtId="4" xfId="0" applyNumberFormat="1" applyBorder="1" applyAlignment="1">
      <alignment horizontal="center"/>
    </xf>
    <xf fontId="0" fillId="0" borderId="10" numFmtId="0" xfId="0" applyBorder="1" applyAlignment="1">
      <alignment horizontal="center"/>
    </xf>
    <xf fontId="0" fillId="0" borderId="0" numFmtId="0" xfId="0" applyAlignment="1">
      <alignment horizontal="left" vertical="center" wrapText="1"/>
    </xf>
    <xf fontId="10" fillId="0" borderId="0" numFmtId="0" xfId="3" applyFont="1" applyAlignment="1">
      <alignment horizontal="left" vertical="center" wrapText="1"/>
    </xf>
    <xf fontId="10" fillId="2" borderId="0" numFmtId="0" xfId="3" applyFont="1" applyFill="1" applyAlignment="1">
      <alignment horizontal="left" vertical="center" wrapText="1"/>
    </xf>
    <xf fontId="11" fillId="0" borderId="0" numFmtId="0" xfId="3" applyFont="1" applyAlignment="1">
      <alignment wrapText="1"/>
    </xf>
    <xf fontId="11" fillId="2" borderId="0" numFmtId="0" xfId="3" applyFont="1" applyFill="1" applyAlignment="1">
      <alignment wrapText="1"/>
    </xf>
    <xf fontId="7" fillId="0" borderId="0" numFmtId="0" xfId="3" applyFont="1" applyAlignment="1">
      <alignment horizontal="center" vertical="center" wrapText="1"/>
    </xf>
    <xf fontId="11" fillId="0" borderId="0" numFmtId="0" xfId="3" applyFont="1" applyAlignment="1">
      <alignment vertical="center" wrapText="1"/>
    </xf>
    <xf fontId="11" fillId="2" borderId="0" numFmtId="0" xfId="3" applyFont="1" applyFill="1" applyAlignment="1">
      <alignment horizontal="center" wrapText="1"/>
    </xf>
    <xf fontId="11" fillId="0" borderId="0" numFmtId="0" xfId="3" applyFont="1" applyAlignment="1">
      <alignment horizontal="center" wrapText="1"/>
    </xf>
    <xf fontId="12" fillId="0" borderId="0" numFmtId="0" xfId="3" applyFont="1" applyAlignment="1">
      <alignment horizontal="left" vertical="center" wrapText="1"/>
    </xf>
    <xf fontId="13" fillId="0" borderId="0" numFmtId="0" xfId="3" applyFont="1" applyAlignment="1">
      <alignment vertical="center" wrapText="1"/>
    </xf>
    <xf fontId="12" fillId="2" borderId="0" numFmtId="0" xfId="3" applyFont="1" applyFill="1" applyAlignment="1">
      <alignment horizontal="center" wrapText="1"/>
    </xf>
    <xf fontId="12" fillId="0" borderId="0" numFmtId="0" xfId="3" applyFont="1" applyAlignment="1">
      <alignment horizontal="right" wrapText="1"/>
    </xf>
    <xf fontId="5" fillId="2" borderId="0" numFmtId="0" xfId="2" applyFont="1" applyFill="1" applyAlignment="1">
      <alignment horizontal="center" wrapText="1"/>
    </xf>
    <xf fontId="7" fillId="2" borderId="0" numFmtId="0" xfId="2" applyFont="1" applyFill="1" applyAlignment="1">
      <alignment horizontal="center" vertical="center" wrapText="1"/>
    </xf>
    <xf fontId="7" fillId="2" borderId="1" numFmtId="0" xfId="2" applyFont="1" applyFill="1" applyBorder="1" applyAlignment="1">
      <alignment horizontal="center" vertical="center" wrapText="1"/>
    </xf>
    <xf fontId="14" fillId="2" borderId="5" numFmtId="0" xfId="0" applyFont="1" applyFill="1" applyBorder="1" applyAlignment="1">
      <alignment wrapText="1"/>
    </xf>
    <xf fontId="9" fillId="0" borderId="11" numFmtId="0" xfId="4" applyFont="1" applyBorder="1" applyAlignment="1">
      <alignment horizontal="center" vertical="center"/>
    </xf>
    <xf fontId="9" fillId="0" borderId="12" numFmtId="0" xfId="4" applyFont="1" applyBorder="1" applyAlignment="1">
      <alignment horizontal="center" vertical="center"/>
    </xf>
    <xf fontId="0" fillId="2" borderId="12" numFmtId="160" xfId="0" applyNumberFormat="1" applyFill="1" applyBorder="1" applyAlignment="1">
      <alignment horizontal="right" vertical="center"/>
    </xf>
    <xf fontId="0" fillId="2" borderId="12" numFmtId="0" xfId="0" applyFill="1" applyBorder="1"/>
    <xf fontId="0" fillId="0" borderId="12" numFmtId="0" xfId="0" applyBorder="1"/>
    <xf fontId="0" fillId="0" borderId="12" numFmtId="4" xfId="0" applyNumberFormat="1" applyBorder="1" applyAlignment="1">
      <alignment horizontal="right"/>
    </xf>
    <xf fontId="0" fillId="0" borderId="13" numFmtId="4" xfId="0" applyNumberFormat="1" applyBorder="1" applyAlignment="1">
      <alignment horizontal="right"/>
    </xf>
    <xf fontId="9" fillId="0" borderId="14" numFmtId="0" xfId="4" applyFont="1" applyBorder="1" applyAlignment="1">
      <alignment horizontal="center" vertical="center"/>
    </xf>
    <xf fontId="9" fillId="0" borderId="15" numFmtId="0" xfId="4" applyFont="1" applyBorder="1" applyAlignment="1">
      <alignment horizontal="center" vertical="center"/>
    </xf>
    <xf fontId="0" fillId="2" borderId="15" numFmtId="160" xfId="0" applyNumberFormat="1" applyFill="1" applyBorder="1" applyAlignment="1">
      <alignment horizontal="right" vertical="center"/>
    </xf>
    <xf fontId="0" fillId="2" borderId="15" numFmtId="0" xfId="0" applyFill="1" applyBorder="1"/>
    <xf fontId="0" fillId="0" borderId="15" numFmtId="0" xfId="0" applyBorder="1"/>
    <xf fontId="0" fillId="0" borderId="15" numFmtId="4" xfId="0" applyNumberFormat="1" applyBorder="1" applyAlignment="1">
      <alignment horizontal="right"/>
    </xf>
    <xf fontId="0" fillId="0" borderId="16" numFmtId="4" xfId="0" applyNumberFormat="1" applyBorder="1" applyAlignment="1">
      <alignment horizontal="right"/>
    </xf>
    <xf fontId="0" fillId="2" borderId="17" numFmtId="0" xfId="0" applyFill="1" applyBorder="1" applyAlignment="1">
      <alignment horizontal="left" vertical="center" wrapText="1"/>
    </xf>
    <xf fontId="7" fillId="2" borderId="0" numFmtId="0" xfId="3" applyFont="1" applyFill="1" applyAlignment="1">
      <alignment horizontal="center" vertical="center" wrapText="1"/>
    </xf>
    <xf fontId="11" fillId="2" borderId="0" numFmtId="0" xfId="3" applyFont="1" applyFill="1" applyAlignment="1">
      <alignment vertical="center" wrapText="1"/>
    </xf>
    <xf fontId="12" fillId="2" borderId="0" numFmtId="0" xfId="3" applyFont="1" applyFill="1" applyAlignment="1">
      <alignment horizontal="left" vertical="center" wrapText="1"/>
    </xf>
    <xf fontId="13" fillId="2" borderId="0" numFmtId="0" xfId="3" applyFont="1" applyFill="1" applyAlignment="1">
      <alignment vertical="center" wrapText="1"/>
    </xf>
    <xf fontId="12" fillId="2" borderId="0" numFmtId="0" xfId="3" applyFont="1" applyFill="1" applyAlignment="1">
      <alignment horizontal="right" wrapText="1"/>
    </xf>
    <xf fontId="15" fillId="0" borderId="0" numFmtId="0" xfId="4" applyFont="1" applyAlignment="1">
      <alignment horizontal="center" vertical="center"/>
    </xf>
    <xf fontId="15" fillId="0" borderId="0" numFmtId="0" xfId="0" applyFont="1"/>
    <xf fontId="0" fillId="0" borderId="0" numFmtId="0" xfId="0"/>
    <xf fontId="0" fillId="0" borderId="0" numFmtId="0" xfId="0" applyAlignment="1">
      <alignment horizontal="center"/>
    </xf>
    <xf fontId="0" fillId="0" borderId="0" numFmtId="0" xfId="0" applyAlignment="1">
      <alignment wrapText="1"/>
    </xf>
    <xf fontId="16" fillId="0" borderId="18" numFmtId="0" xfId="0" applyFont="1" applyBorder="1" applyAlignment="1">
      <alignment horizontal="center" vertical="center"/>
    </xf>
    <xf fontId="16" fillId="0" borderId="10" numFmtId="0" xfId="0" applyFont="1" applyBorder="1" applyAlignment="1">
      <alignment horizontal="center" vertical="center"/>
    </xf>
    <xf fontId="16" fillId="0" borderId="19" numFmtId="0" xfId="0" applyFont="1" applyBorder="1" applyAlignment="1">
      <alignment horizontal="center" vertical="center" wrapText="1"/>
    </xf>
    <xf fontId="16" fillId="0" borderId="20" numFmtId="0" xfId="0" applyFont="1" applyBorder="1" applyAlignment="1">
      <alignment horizontal="center" vertical="center" wrapText="1"/>
    </xf>
    <xf fontId="9" fillId="0" borderId="21" numFmtId="0" xfId="0" applyFont="1" applyBorder="1" applyAlignment="1">
      <alignment horizontal="center" vertical="center" wrapText="1"/>
    </xf>
    <xf fontId="16" fillId="0" borderId="2" numFmtId="0" xfId="0" applyFont="1" applyBorder="1" applyAlignment="1">
      <alignment vertical="center" wrapText="1"/>
    </xf>
    <xf fontId="9" fillId="0" borderId="3" numFmtId="3" xfId="0" applyNumberFormat="1" applyFont="1" applyBorder="1" applyAlignment="1">
      <alignment horizontal="center" vertical="center"/>
    </xf>
    <xf fontId="16" fillId="0" borderId="3" numFmtId="0" xfId="0" applyFont="1" applyBorder="1" applyAlignment="1">
      <alignment horizontal="center" vertical="center" wrapText="1"/>
    </xf>
    <xf fontId="17" fillId="0" borderId="4" numFmtId="0" xfId="0" applyFont="1" applyBorder="1" applyAlignment="1">
      <alignment vertical="center" wrapText="1"/>
    </xf>
    <xf fontId="0" fillId="0" borderId="6" numFmtId="3" xfId="4" applyNumberFormat="1" applyBorder="1" applyAlignment="1">
      <alignment horizontal="center" vertical="center"/>
    </xf>
    <xf fontId="16" fillId="0" borderId="22" numFmtId="0" xfId="0" applyFont="1" applyBorder="1" applyAlignment="1">
      <alignment horizontal="center" vertical="center" wrapText="1"/>
    </xf>
    <xf fontId="9" fillId="0" borderId="23" numFmtId="0" xfId="0" applyFont="1" applyBorder="1" applyAlignment="1">
      <alignment horizontal="center" vertical="center" wrapText="1"/>
    </xf>
    <xf fontId="17" fillId="0" borderId="5" numFmtId="0" xfId="0" applyFont="1" applyBorder="1" applyAlignment="1">
      <alignment vertical="center"/>
    </xf>
    <xf fontId="17" fillId="0" borderId="6" numFmtId="0" xfId="0" applyFont="1" applyBorder="1" applyAlignment="1">
      <alignment horizontal="center" vertical="center" wrapText="1"/>
    </xf>
    <xf fontId="17" fillId="0" borderId="7" numFmtId="0" xfId="0" applyFont="1" applyBorder="1" applyAlignment="1">
      <alignment vertical="center" wrapText="1"/>
    </xf>
    <xf fontId="0" fillId="0" borderId="5" numFmtId="0" xfId="0" applyBorder="1" applyAlignment="1">
      <alignment vertical="center"/>
    </xf>
    <xf fontId="0" fillId="0" borderId="6" numFmtId="0" xfId="0" applyBorder="1" applyAlignment="1">
      <alignment horizontal="center" vertical="center" wrapText="1"/>
    </xf>
    <xf fontId="17" fillId="0" borderId="6" numFmtId="0" xfId="0" applyFont="1" applyBorder="1" applyAlignment="1">
      <alignment horizontal="center" vertical="center"/>
    </xf>
    <xf fontId="0" fillId="0" borderId="6" numFmtId="0" xfId="0" applyBorder="1" applyAlignment="1">
      <alignment vertical="center" wrapText="1"/>
    </xf>
    <xf fontId="0" fillId="0" borderId="5" numFmtId="0" xfId="0" applyBorder="1" applyAlignment="1">
      <alignment vertical="center" wrapText="1"/>
    </xf>
    <xf fontId="0" fillId="0" borderId="6" numFmtId="0" xfId="0" applyBorder="1" applyAlignment="1">
      <alignment horizontal="center" vertical="center"/>
    </xf>
    <xf fontId="17" fillId="0" borderId="5" numFmtId="0" xfId="0" applyFont="1" applyBorder="1" applyAlignment="1">
      <alignment vertical="center" wrapText="1"/>
    </xf>
    <xf fontId="16" fillId="0" borderId="24" numFmtId="0" xfId="0" applyFont="1" applyBorder="1" applyAlignment="1">
      <alignment horizontal="center" vertical="center" wrapText="1"/>
    </xf>
    <xf fontId="9" fillId="0" borderId="25" numFmtId="0" xfId="0" applyFont="1" applyBorder="1" applyAlignment="1">
      <alignment horizontal="center" vertical="center" wrapText="1"/>
    </xf>
    <xf fontId="17" fillId="0" borderId="26" numFmtId="0" xfId="0" applyFont="1" applyBorder="1" applyAlignment="1">
      <alignment vertical="center"/>
    </xf>
    <xf fontId="17" fillId="0" borderId="27" numFmtId="0" xfId="0" applyFont="1" applyBorder="1" applyAlignment="1">
      <alignment horizontal="center" vertical="center"/>
    </xf>
    <xf fontId="17" fillId="0" borderId="27" numFmtId="0" xfId="0" applyFont="1" applyBorder="1" applyAlignment="1">
      <alignment horizontal="center" vertical="center" wrapText="1"/>
    </xf>
    <xf fontId="17" fillId="0" borderId="28" numFmtId="0" xfId="0" applyFont="1" applyBorder="1" applyAlignment="1">
      <alignment vertical="center" wrapText="1"/>
    </xf>
    <xf fontId="9" fillId="0" borderId="20" numFmtId="0" xfId="0" applyFont="1" applyBorder="1" applyAlignment="1">
      <alignment horizontal="center" vertical="center" wrapText="1"/>
    </xf>
    <xf fontId="16" fillId="4" borderId="2" numFmtId="0" xfId="0" applyFont="1" applyFill="1" applyBorder="1" applyAlignment="1">
      <alignment vertical="center"/>
    </xf>
    <xf fontId="9" fillId="5" borderId="3" numFmtId="3" xfId="0" applyNumberFormat="1" applyFont="1" applyFill="1" applyBorder="1" applyAlignment="1">
      <alignment horizontal="center" vertical="center"/>
    </xf>
    <xf fontId="16" fillId="5" borderId="3" numFmtId="0" xfId="0" applyFont="1" applyFill="1" applyBorder="1" applyAlignment="1">
      <alignment horizontal="center" vertical="center" wrapText="1"/>
    </xf>
    <xf fontId="17" fillId="5" borderId="4" numFmtId="0" xfId="0" applyFont="1" applyFill="1" applyBorder="1" applyAlignment="1">
      <alignment vertical="center" wrapText="1"/>
    </xf>
    <xf fontId="9" fillId="0" borderId="22" numFmtId="0" xfId="0" applyFont="1" applyBorder="1" applyAlignment="1">
      <alignment horizontal="center" vertical="center" wrapText="1"/>
    </xf>
    <xf fontId="17" fillId="4" borderId="5" numFmtId="0" xfId="0" applyFont="1" applyFill="1" applyBorder="1" applyAlignment="1">
      <alignment vertical="center"/>
    </xf>
    <xf fontId="0" fillId="4" borderId="6" numFmtId="0" xfId="0" applyFill="1" applyBorder="1" applyAlignment="1">
      <alignment horizontal="center" vertical="center"/>
    </xf>
    <xf fontId="0" fillId="0" borderId="24" numFmtId="0" xfId="0" applyBorder="1" applyAlignment="1">
      <alignment horizontal="center" vertical="center" wrapText="1"/>
    </xf>
    <xf fontId="17" fillId="0" borderId="14" numFmtId="0" xfId="0" applyFont="1" applyBorder="1" applyAlignment="1">
      <alignment vertical="center"/>
    </xf>
    <xf fontId="0" fillId="0" borderId="29" numFmtId="0" xfId="0" applyBorder="1" applyAlignment="1">
      <alignment horizontal="center" vertical="center"/>
    </xf>
    <xf fontId="17" fillId="0" borderId="29" numFmtId="0" xfId="0" applyFont="1" applyBorder="1" applyAlignment="1">
      <alignment horizontal="center" vertical="center" wrapText="1"/>
    </xf>
    <xf fontId="17" fillId="0" borderId="30" numFmtId="0" xfId="0" applyFont="1" applyBorder="1" applyAlignment="1">
      <alignment vertical="center" wrapText="1"/>
    </xf>
    <xf fontId="6" fillId="0" borderId="0" numFmtId="0" xfId="2" applyFont="1" applyAlignment="1">
      <alignment horizontal="center" wrapText="1"/>
    </xf>
    <xf fontId="6" fillId="0" borderId="0" numFmtId="3" xfId="2" applyNumberFormat="1" applyFont="1" applyAlignment="1">
      <alignment horizontal="center" wrapText="1"/>
    </xf>
    <xf fontId="7" fillId="0" borderId="25" numFmtId="0" xfId="2" applyFont="1" applyBorder="1" applyAlignment="1">
      <alignment horizontal="center" vertical="center" wrapText="1"/>
    </xf>
    <xf fontId="7" fillId="0" borderId="1" numFmtId="0" xfId="2" applyFont="1" applyBorder="1" applyAlignment="1">
      <alignment vertical="center" wrapText="1"/>
    </xf>
    <xf fontId="7" fillId="0" borderId="21" numFmtId="1" xfId="2" applyNumberFormat="1" applyFont="1" applyBorder="1" applyAlignment="1">
      <alignment horizontal="center" vertical="center" wrapText="1"/>
    </xf>
    <xf fontId="16" fillId="0" borderId="31" numFmtId="0" xfId="0" applyFont="1" applyBorder="1" applyAlignment="1">
      <alignment horizontal="center" vertical="center"/>
    </xf>
    <xf fontId="7" fillId="0" borderId="32" numFmtId="1" xfId="2" applyNumberFormat="1" applyFont="1" applyBorder="1" applyAlignment="1">
      <alignment horizontal="center" vertical="center" wrapText="1"/>
    </xf>
    <xf fontId="7" fillId="0" borderId="31" numFmtId="1" xfId="2" applyNumberFormat="1" applyFont="1" applyBorder="1" applyAlignment="1">
      <alignment horizontal="center" vertical="center" wrapText="1"/>
    </xf>
    <xf fontId="7" fillId="0" borderId="33" numFmtId="0" xfId="2" applyFont="1" applyBorder="1" applyAlignment="1">
      <alignment horizontal="center" vertical="center" wrapText="1"/>
    </xf>
    <xf fontId="7" fillId="6" borderId="34" numFmtId="2" xfId="2" applyNumberFormat="1" applyFont="1" applyFill="1" applyBorder="1" applyAlignment="1">
      <alignment horizontal="center" vertical="center" wrapText="1"/>
    </xf>
    <xf fontId="7" fillId="6" borderId="31" numFmtId="2" xfId="2" applyNumberFormat="1" applyFont="1" applyFill="1" applyBorder="1" applyAlignment="1">
      <alignment horizontal="center" vertical="center" wrapText="1"/>
    </xf>
    <xf fontId="7" fillId="0" borderId="33" numFmtId="2" xfId="2" applyNumberFormat="1" applyFont="1" applyBorder="1" applyAlignment="1">
      <alignment horizontal="center" vertical="center" wrapText="1"/>
    </xf>
    <xf fontId="7" fillId="0" borderId="21" numFmtId="2" xfId="2" applyNumberFormat="1" applyFont="1" applyBorder="1" applyAlignment="1">
      <alignment horizontal="center" vertical="center" wrapText="1"/>
    </xf>
    <xf fontId="7" fillId="0" borderId="31" numFmtId="2" xfId="2" applyNumberFormat="1" applyFont="1" applyBorder="1" applyAlignment="1">
      <alignment horizontal="center" vertical="center" wrapText="1"/>
    </xf>
    <xf fontId="7" fillId="0" borderId="35" numFmtId="2" xfId="2" applyNumberFormat="1" applyFont="1" applyBorder="1" applyAlignment="1">
      <alignment horizontal="center" vertical="center" wrapText="1"/>
    </xf>
    <xf fontId="7" fillId="0" borderId="36" numFmtId="2" xfId="2" applyNumberFormat="1" applyFont="1" applyBorder="1" applyAlignment="1">
      <alignment horizontal="center" vertical="center" wrapText="1"/>
    </xf>
    <xf fontId="0" fillId="0" borderId="2" numFmtId="0" xfId="4" applyBorder="1" applyAlignment="1">
      <alignment horizontal="center" vertical="center"/>
    </xf>
    <xf fontId="0" fillId="0" borderId="37" numFmtId="0" xfId="4" applyBorder="1" applyAlignment="1">
      <alignment horizontal="center" vertical="center" wrapText="1"/>
    </xf>
    <xf fontId="16" fillId="0" borderId="3" numFmtId="0" xfId="0" applyFont="1" applyBorder="1" applyAlignment="1">
      <alignment vertical="center" wrapText="1"/>
    </xf>
    <xf fontId="0" fillId="0" borderId="3" numFmtId="0" xfId="4" applyBorder="1" applyAlignment="1">
      <alignment horizontal="center" vertical="center"/>
    </xf>
    <xf fontId="0" fillId="0" borderId="38" numFmtId="3" xfId="4" applyNumberFormat="1" applyBorder="1" applyAlignment="1">
      <alignment horizontal="center" vertical="center"/>
    </xf>
    <xf fontId="10" fillId="3" borderId="2" numFmtId="160" xfId="4" applyNumberFormat="1" applyFont="1" applyFill="1" applyBorder="1" applyAlignment="1">
      <alignment horizontal="right" vertical="center" wrapText="1"/>
    </xf>
    <xf fontId="10" fillId="3" borderId="2" numFmtId="4" xfId="4" applyNumberFormat="1" applyFont="1" applyFill="1" applyBorder="1" applyAlignment="1">
      <alignment horizontal="center" vertical="center" wrapText="1"/>
    </xf>
    <xf fontId="10" fillId="3" borderId="3" numFmtId="4" xfId="4" applyNumberFormat="1" applyFont="1" applyFill="1" applyBorder="1" applyAlignment="1">
      <alignment horizontal="center" vertical="center" wrapText="1"/>
    </xf>
    <xf fontId="10" fillId="3" borderId="38" numFmtId="4" xfId="4" applyNumberFormat="1" applyFont="1" applyFill="1" applyBorder="1" applyAlignment="1">
      <alignment horizontal="center" vertical="center" wrapText="1"/>
    </xf>
    <xf fontId="10" fillId="3" borderId="4" numFmtId="4" xfId="4" applyNumberFormat="1" applyFont="1" applyFill="1" applyBorder="1" applyAlignment="1">
      <alignment horizontal="center" vertical="center" wrapText="1"/>
    </xf>
    <xf fontId="0" fillId="0" borderId="11" numFmtId="0" xfId="4" applyBorder="1" applyAlignment="1">
      <alignment horizontal="center" vertical="center"/>
    </xf>
    <xf fontId="0" fillId="0" borderId="39" numFmtId="0" xfId="4" applyBorder="1" applyAlignment="1">
      <alignment horizontal="center" vertical="center" wrapText="1"/>
    </xf>
    <xf fontId="16" fillId="0" borderId="6" numFmtId="0" xfId="0" applyFont="1" applyBorder="1" applyAlignment="1">
      <alignment vertical="center" wrapText="1"/>
    </xf>
    <xf fontId="0" fillId="0" borderId="6" numFmtId="0" xfId="4" applyBorder="1" applyAlignment="1">
      <alignment horizontal="center" vertical="center"/>
    </xf>
    <xf fontId="0" fillId="0" borderId="39" numFmtId="3" xfId="4" applyNumberFormat="1" applyBorder="1" applyAlignment="1">
      <alignment horizontal="center" vertical="center"/>
    </xf>
    <xf fontId="10" fillId="3" borderId="5" numFmtId="160" xfId="4" applyNumberFormat="1" applyFont="1" applyFill="1" applyBorder="1" applyAlignment="1">
      <alignment horizontal="right" vertical="center" wrapText="1"/>
    </xf>
    <xf fontId="10" fillId="3" borderId="5" numFmtId="4" xfId="4" applyNumberFormat="1" applyFont="1" applyFill="1" applyBorder="1" applyAlignment="1">
      <alignment horizontal="center" vertical="center" wrapText="1"/>
    </xf>
    <xf fontId="10" fillId="3" borderId="6" numFmtId="4" xfId="4" applyNumberFormat="1" applyFont="1" applyFill="1" applyBorder="1" applyAlignment="1">
      <alignment horizontal="center" vertical="center" wrapText="1"/>
    </xf>
    <xf fontId="10" fillId="3" borderId="39" numFmtId="4" xfId="4" applyNumberFormat="1" applyFont="1" applyFill="1" applyBorder="1" applyAlignment="1">
      <alignment horizontal="center" vertical="center" wrapText="1"/>
    </xf>
    <xf fontId="10" fillId="3" borderId="7" numFmtId="4" xfId="4" applyNumberFormat="1" applyFont="1" applyFill="1" applyBorder="1" applyAlignment="1">
      <alignment horizontal="center" vertical="center" wrapText="1"/>
    </xf>
    <xf fontId="0" fillId="0" borderId="5" numFmtId="0" xfId="4" applyBorder="1" applyAlignment="1">
      <alignment horizontal="center" vertical="center"/>
    </xf>
    <xf fontId="0" fillId="0" borderId="40" numFmtId="0" xfId="4" applyBorder="1" applyAlignment="1">
      <alignment horizontal="center" vertical="center" wrapText="1"/>
    </xf>
    <xf fontId="16" fillId="4" borderId="12" numFmtId="0" xfId="0" applyFont="1" applyFill="1" applyBorder="1" applyAlignment="1">
      <alignment vertical="center"/>
    </xf>
    <xf fontId="0" fillId="0" borderId="12" numFmtId="0" xfId="4" applyBorder="1" applyAlignment="1">
      <alignment horizontal="center" vertical="center"/>
    </xf>
    <xf fontId="0" fillId="0" borderId="41" numFmtId="3" xfId="4" applyNumberFormat="1" applyBorder="1" applyAlignment="1">
      <alignment horizontal="center" vertical="center"/>
    </xf>
    <xf fontId="10" fillId="3" borderId="11" numFmtId="160" xfId="4" applyNumberFormat="1" applyFont="1" applyFill="1" applyBorder="1" applyAlignment="1">
      <alignment horizontal="right" vertical="center" wrapText="1"/>
    </xf>
    <xf fontId="10" fillId="3" borderId="11" numFmtId="4" xfId="4" applyNumberFormat="1" applyFont="1" applyFill="1" applyBorder="1" applyAlignment="1">
      <alignment horizontal="center" vertical="center" wrapText="1"/>
    </xf>
    <xf fontId="10" fillId="3" borderId="12" numFmtId="4" xfId="4" applyNumberFormat="1" applyFont="1" applyFill="1" applyBorder="1" applyAlignment="1">
      <alignment horizontal="center" vertical="center" wrapText="1"/>
    </xf>
    <xf fontId="10" fillId="3" borderId="41" numFmtId="4" xfId="4" applyNumberFormat="1" applyFont="1" applyFill="1" applyBorder="1" applyAlignment="1">
      <alignment horizontal="center" vertical="center" wrapText="1"/>
    </xf>
    <xf fontId="10" fillId="3" borderId="13" numFmtId="4" xfId="4" applyNumberFormat="1" applyFont="1" applyFill="1" applyBorder="1" applyAlignment="1">
      <alignment horizontal="center" vertical="center" wrapText="1"/>
    </xf>
    <xf fontId="7" fillId="0" borderId="34" numFmtId="2" xfId="2" applyNumberFormat="1" applyFont="1" applyBorder="1" applyAlignment="1">
      <alignment horizontal="center" vertical="center" wrapText="1"/>
    </xf>
    <xf fontId="7" fillId="6" borderId="33" numFmtId="2" xfId="2" applyNumberFormat="1" applyFont="1" applyFill="1" applyBorder="1" applyAlignment="1">
      <alignment horizontal="center" vertical="center" wrapText="1"/>
    </xf>
    <xf fontId="0" fillId="3" borderId="42" numFmtId="160" xfId="4" applyNumberFormat="1" applyFill="1" applyBorder="1" applyAlignment="1">
      <alignment horizontal="right" vertical="center" wrapText="1"/>
    </xf>
    <xf fontId="0" fillId="3" borderId="38" numFmtId="160" xfId="4" applyNumberFormat="1" applyFill="1" applyBorder="1" applyAlignment="1">
      <alignment horizontal="right" vertical="center" wrapText="1"/>
    </xf>
    <xf fontId="0" fillId="3" borderId="4" numFmtId="160" xfId="4" applyNumberFormat="1" applyFill="1" applyBorder="1" applyAlignment="1">
      <alignment horizontal="right" vertical="center" wrapText="1"/>
    </xf>
    <xf fontId="0" fillId="3" borderId="2" numFmtId="4" xfId="4" applyNumberFormat="1" applyFill="1" applyBorder="1" applyAlignment="1">
      <alignment horizontal="center" vertical="center" wrapText="1"/>
    </xf>
    <xf fontId="0" fillId="3" borderId="3" numFmtId="4" xfId="4" applyNumberFormat="1" applyFill="1" applyBorder="1" applyAlignment="1">
      <alignment horizontal="center" vertical="center" wrapText="1"/>
    </xf>
    <xf fontId="0" fillId="3" borderId="38" numFmtId="4" xfId="4" applyNumberFormat="1" applyFill="1" applyBorder="1" applyAlignment="1">
      <alignment horizontal="center" vertical="center" wrapText="1"/>
    </xf>
    <xf fontId="0" fillId="3" borderId="4" numFmtId="4" xfId="4" applyNumberFormat="1" applyFill="1" applyBorder="1" applyAlignment="1">
      <alignment horizontal="center" vertical="center" wrapText="1"/>
    </xf>
    <xf fontId="0" fillId="3" borderId="43" numFmtId="160" xfId="4" applyNumberFormat="1" applyFill="1" applyBorder="1" applyAlignment="1">
      <alignment horizontal="right" vertical="center" wrapText="1"/>
    </xf>
    <xf fontId="0" fillId="3" borderId="39" numFmtId="160" xfId="4" applyNumberFormat="1" applyFill="1" applyBorder="1" applyAlignment="1">
      <alignment horizontal="right" vertical="center" wrapText="1"/>
    </xf>
    <xf fontId="0" fillId="3" borderId="7" numFmtId="160" xfId="4" applyNumberFormat="1" applyFill="1" applyBorder="1" applyAlignment="1">
      <alignment horizontal="right" vertical="center" wrapText="1"/>
    </xf>
    <xf fontId="0" fillId="3" borderId="5" numFmtId="4" xfId="4" applyNumberFormat="1" applyFill="1" applyBorder="1" applyAlignment="1">
      <alignment horizontal="center" vertical="center" wrapText="1"/>
    </xf>
    <xf fontId="0" fillId="3" borderId="6" numFmtId="4" xfId="4" applyNumberFormat="1" applyFill="1" applyBorder="1" applyAlignment="1">
      <alignment horizontal="center" vertical="center" wrapText="1"/>
    </xf>
    <xf fontId="0" fillId="3" borderId="39" numFmtId="4" xfId="4" applyNumberFormat="1" applyFill="1" applyBorder="1" applyAlignment="1">
      <alignment horizontal="center" vertical="center" wrapText="1"/>
    </xf>
    <xf fontId="0" fillId="3" borderId="7" numFmtId="4" xfId="4" applyNumberFormat="1" applyFill="1" applyBorder="1" applyAlignment="1">
      <alignment horizontal="center" vertical="center" wrapText="1"/>
    </xf>
    <xf fontId="0" fillId="3" borderId="44" numFmtId="160" xfId="4" applyNumberFormat="1" applyFill="1" applyBorder="1" applyAlignment="1">
      <alignment horizontal="right" vertical="center" wrapText="1"/>
    </xf>
    <xf fontId="0" fillId="3" borderId="45" numFmtId="160" xfId="4" applyNumberFormat="1" applyFill="1" applyBorder="1" applyAlignment="1">
      <alignment horizontal="right" vertical="center" wrapText="1"/>
    </xf>
    <xf fontId="0" fillId="0" borderId="46" numFmtId="0" xfId="0" applyBorder="1" applyAlignment="1">
      <alignment horizontal="right" vertical="center"/>
    </xf>
    <xf fontId="0" fillId="0" borderId="16" numFmtId="0" xfId="0" applyBorder="1" applyAlignment="1">
      <alignment horizontal="right" vertical="center"/>
    </xf>
    <xf fontId="0" fillId="3" borderId="11" numFmtId="4" xfId="4" applyNumberFormat="1" applyFill="1" applyBorder="1" applyAlignment="1">
      <alignment horizontal="center" vertical="center" wrapText="1"/>
    </xf>
    <xf fontId="0" fillId="3" borderId="12" numFmtId="4" xfId="4" applyNumberFormat="1" applyFill="1" applyBorder="1" applyAlignment="1">
      <alignment horizontal="center" vertical="center" wrapText="1"/>
    </xf>
    <xf fontId="0" fillId="3" borderId="41" numFmtId="4" xfId="4" applyNumberFormat="1" applyFill="1" applyBorder="1" applyAlignment="1">
      <alignment horizontal="center" vertical="center" wrapText="1"/>
    </xf>
    <xf fontId="0" fillId="3" borderId="13" numFmtId="4" xfId="4" applyNumberFormat="1" applyFill="1" applyBorder="1" applyAlignment="1">
      <alignment horizontal="center" vertical="center" wrapText="1"/>
    </xf>
    <xf fontId="9" fillId="0" borderId="8" numFmtId="0" xfId="0" applyFont="1" applyBorder="1" applyAlignment="1">
      <alignment horizontal="left" vertical="center" wrapText="1"/>
    </xf>
    <xf fontId="0" fillId="0" borderId="9" numFmtId="0" xfId="0" applyBorder="1" applyAlignment="1">
      <alignment horizontal="left" vertical="center" wrapText="1"/>
    </xf>
    <xf fontId="0" fillId="0" borderId="10" numFmtId="0" xfId="0" applyBorder="1" applyAlignment="1">
      <alignment horizontal="left" vertical="center" wrapText="1"/>
    </xf>
    <xf fontId="0" fillId="0" borderId="23" numFmtId="0" xfId="0" applyBorder="1" applyAlignment="1">
      <alignment horizontal="left" vertical="center" wrapText="1"/>
    </xf>
    <xf fontId="12" fillId="0" borderId="0" numFmtId="0" xfId="3" applyFont="1" applyAlignment="1">
      <alignment horizontal="center" vertical="center" wrapText="1"/>
    </xf>
    <xf fontId="12" fillId="0" borderId="0" numFmtId="0" xfId="3" applyFont="1" applyAlignment="1">
      <alignment horizontal="center" wrapText="1"/>
    </xf>
    <xf fontId="9" fillId="4" borderId="21" numFmtId="0" xfId="0" applyFont="1" applyFill="1" applyBorder="1" applyAlignment="1">
      <alignment horizontal="center" vertical="center" wrapText="1"/>
    </xf>
    <xf fontId="9" fillId="4" borderId="23" numFmtId="0" xfId="0" applyFont="1" applyFill="1" applyBorder="1" applyAlignment="1">
      <alignment horizontal="center" vertical="center" wrapText="1"/>
    </xf>
    <xf fontId="9" fillId="4" borderId="21" numFmtId="0" xfId="0" applyFont="1" applyFill="1" applyBorder="1" applyAlignment="1">
      <alignment horizontal="center" vertical="center"/>
    </xf>
    <xf fontId="9" fillId="4" borderId="23" numFmtId="0" xfId="0" applyFont="1" applyFill="1" applyBorder="1" applyAlignment="1">
      <alignment horizontal="center" vertical="center"/>
    </xf>
    <xf fontId="1" fillId="0" borderId="0" numFmtId="0" xfId="1" applyFont="1"/>
    <xf fontId="0" fillId="0" borderId="23" numFmtId="0" xfId="0" applyBorder="1"/>
    <xf fontId="17" fillId="0" borderId="15" numFmtId="0" xfId="0" applyFont="1" applyBorder="1" applyAlignment="1">
      <alignment horizontal="center" vertical="center"/>
    </xf>
    <xf fontId="9" fillId="4" borderId="25" numFmtId="0" xfId="0" applyFont="1" applyFill="1" applyBorder="1" applyAlignment="1">
      <alignment horizontal="center" vertical="center"/>
    </xf>
    <xf fontId="0" fillId="0" borderId="15" numFmtId="0" xfId="0" applyBorder="1" applyAlignment="1">
      <alignment horizontal="center" vertical="center"/>
    </xf>
    <xf fontId="17" fillId="0" borderId="15" numFmtId="0" xfId="0" applyFont="1" applyBorder="1" applyAlignment="1">
      <alignment horizontal="center" vertical="center" wrapText="1"/>
    </xf>
    <xf fontId="17" fillId="0" borderId="16" numFmtId="0" xfId="0" applyFont="1" applyBorder="1" applyAlignment="1">
      <alignment vertical="center" wrapText="1"/>
    </xf>
    <xf fontId="7" fillId="0" borderId="35" numFmtId="1" xfId="2" applyNumberFormat="1" applyFont="1" applyBorder="1" applyAlignment="1">
      <alignment horizontal="center" vertical="center" wrapText="1"/>
    </xf>
    <xf fontId="7" fillId="0" borderId="4" numFmtId="0" xfId="2" applyFont="1" applyBorder="1" applyAlignment="1">
      <alignment horizontal="center" vertical="center" wrapText="1"/>
    </xf>
    <xf fontId="10" fillId="0" borderId="3" numFmtId="4" xfId="4" applyNumberFormat="1" applyFont="1" applyBorder="1" applyAlignment="1">
      <alignment horizontal="right" vertical="center" wrapText="1"/>
    </xf>
    <xf fontId="10" fillId="0" borderId="4" numFmtId="4" xfId="4" applyNumberFormat="1" applyFont="1" applyBorder="1" applyAlignment="1">
      <alignment horizontal="right" vertical="center" wrapText="1"/>
    </xf>
    <xf fontId="10" fillId="0" borderId="37" numFmtId="4" xfId="4" applyNumberFormat="1" applyFont="1" applyBorder="1" applyAlignment="1">
      <alignment horizontal="right" vertical="center" wrapText="1"/>
    </xf>
    <xf fontId="0" fillId="0" borderId="47" numFmtId="0" xfId="4" applyBorder="1" applyAlignment="1">
      <alignment horizontal="center" vertical="center" wrapText="1"/>
    </xf>
    <xf fontId="10" fillId="0" borderId="6" numFmtId="4" xfId="4" applyNumberFormat="1" applyFont="1" applyBorder="1" applyAlignment="1">
      <alignment horizontal="right" vertical="center" wrapText="1"/>
    </xf>
    <xf fontId="10" fillId="0" borderId="7" numFmtId="4" xfId="4" applyNumberFormat="1" applyFont="1" applyBorder="1" applyAlignment="1">
      <alignment horizontal="right" vertical="center" wrapText="1"/>
    </xf>
    <xf fontId="10" fillId="0" borderId="47" numFmtId="4" xfId="4" applyNumberFormat="1" applyFont="1" applyBorder="1" applyAlignment="1">
      <alignment horizontal="right" vertical="center" wrapText="1"/>
    </xf>
    <xf fontId="16" fillId="0" borderId="12" numFmtId="0" xfId="0" applyFont="1" applyBorder="1" applyAlignment="1">
      <alignment vertical="center" wrapText="1"/>
    </xf>
    <xf fontId="0" fillId="0" borderId="12" numFmtId="3" xfId="4" applyNumberFormat="1" applyBorder="1" applyAlignment="1">
      <alignment horizontal="center" vertical="center"/>
    </xf>
    <xf fontId="0" fillId="0" borderId="12" numFmtId="0" xfId="0" applyBorder="1" applyAlignment="1">
      <alignment horizontal="right" vertical="center"/>
    </xf>
    <xf fontId="0" fillId="0" borderId="40" numFmtId="0" xfId="0" applyBorder="1" applyAlignment="1">
      <alignment horizontal="right" vertical="center"/>
    </xf>
    <xf fontId="0" fillId="3" borderId="2" numFmtId="160" xfId="4" applyNumberFormat="1" applyFill="1" applyBorder="1" applyAlignment="1">
      <alignment horizontal="right" vertical="center" wrapText="1"/>
    </xf>
    <xf fontId="0" fillId="0" borderId="3" numFmtId="4" xfId="4" applyNumberFormat="1" applyBorder="1" applyAlignment="1">
      <alignment horizontal="right" vertical="center" wrapText="1"/>
    </xf>
    <xf fontId="0" fillId="0" borderId="38" numFmtId="4" xfId="4" applyNumberFormat="1" applyBorder="1" applyAlignment="1">
      <alignment horizontal="right" vertical="center" wrapText="1"/>
    </xf>
    <xf fontId="0" fillId="0" borderId="4" numFmtId="4" xfId="4" applyNumberFormat="1" applyBorder="1" applyAlignment="1">
      <alignment horizontal="right" vertical="center" wrapText="1"/>
    </xf>
    <xf fontId="0" fillId="3" borderId="5" numFmtId="160" xfId="4" applyNumberFormat="1" applyFill="1" applyBorder="1" applyAlignment="1">
      <alignment horizontal="right" vertical="center" wrapText="1"/>
    </xf>
    <xf fontId="0" fillId="0" borderId="6" numFmtId="4" xfId="4" applyNumberFormat="1" applyBorder="1" applyAlignment="1">
      <alignment horizontal="right" vertical="center" wrapText="1"/>
    </xf>
    <xf fontId="0" fillId="0" borderId="39" numFmtId="4" xfId="4" applyNumberFormat="1" applyBorder="1" applyAlignment="1">
      <alignment horizontal="right" vertical="center" wrapText="1"/>
    </xf>
    <xf fontId="0" fillId="0" borderId="7" numFmtId="4" xfId="4" applyNumberFormat="1" applyBorder="1" applyAlignment="1">
      <alignment horizontal="right" vertical="center" wrapText="1"/>
    </xf>
    <xf fontId="0" fillId="0" borderId="48" numFmtId="0" xfId="4" applyBorder="1" applyAlignment="1">
      <alignment horizontal="center" vertical="center"/>
    </xf>
    <xf fontId="0" fillId="0" borderId="1" numFmtId="0" xfId="4" applyBorder="1" applyAlignment="1">
      <alignment horizontal="center" vertical="center" wrapText="1"/>
    </xf>
    <xf fontId="16" fillId="0" borderId="49" numFmtId="0" xfId="0" applyFont="1" applyBorder="1" applyAlignment="1">
      <alignment vertical="center" wrapText="1"/>
    </xf>
    <xf fontId="0" fillId="0" borderId="49" numFmtId="0" xfId="4" applyBorder="1" applyAlignment="1">
      <alignment horizontal="center" vertical="center"/>
    </xf>
    <xf fontId="0" fillId="0" borderId="49" numFmtId="3" xfId="4" applyNumberFormat="1" applyBorder="1" applyAlignment="1">
      <alignment horizontal="center" vertical="center"/>
    </xf>
    <xf fontId="0" fillId="3" borderId="48" numFmtId="160" xfId="4" applyNumberFormat="1" applyFill="1" applyBorder="1" applyAlignment="1">
      <alignment horizontal="right" vertical="center" wrapText="1"/>
    </xf>
    <xf fontId="0" fillId="0" borderId="49" numFmtId="0" xfId="0" applyBorder="1" applyAlignment="1">
      <alignment horizontal="right" vertical="center"/>
    </xf>
    <xf fontId="0" fillId="0" borderId="30" numFmtId="0" xfId="0" applyBorder="1" applyAlignment="1">
      <alignment horizontal="right" vertical="center"/>
    </xf>
    <xf fontId="0" fillId="3" borderId="48" numFmtId="4" xfId="4" applyNumberFormat="1" applyFill="1" applyBorder="1" applyAlignment="1">
      <alignment horizontal="center" vertical="center" wrapText="1"/>
    </xf>
    <xf fontId="0" fillId="3" borderId="49" numFmtId="4" xfId="4" applyNumberFormat="1" applyFill="1" applyBorder="1" applyAlignment="1">
      <alignment horizontal="center" vertical="center" wrapText="1"/>
    </xf>
    <xf fontId="0" fillId="3" borderId="45" numFmtId="4" xfId="4" applyNumberFormat="1" applyFill="1" applyBorder="1" applyAlignment="1">
      <alignment horizontal="center" vertical="center" wrapText="1"/>
    </xf>
    <xf fontId="0" fillId="3" borderId="30" numFmtId="4" xfId="4" applyNumberFormat="1" applyFill="1" applyBorder="1" applyAlignment="1">
      <alignment horizontal="center" vertical="center" wrapText="1"/>
    </xf>
    <xf fontId="18" fillId="0" borderId="0" numFmtId="0" xfId="3" applyFont="1" applyAlignment="1">
      <alignment horizontal="center" vertical="center" wrapText="1"/>
    </xf>
    <xf fontId="18" fillId="0" borderId="0" numFmtId="3" xfId="3" applyNumberFormat="1" applyFont="1" applyAlignment="1">
      <alignment horizontal="center" vertical="center" wrapText="1"/>
    </xf>
    <xf fontId="7" fillId="0" borderId="8" numFmtId="0" xfId="2" applyFont="1" applyBorder="1" applyAlignment="1">
      <alignment horizontal="center" vertical="center" wrapText="1"/>
    </xf>
    <xf fontId="7" fillId="0" borderId="9" numFmtId="0" xfId="2" applyFont="1" applyBorder="1" applyAlignment="1">
      <alignment horizontal="center" vertical="center" wrapText="1"/>
    </xf>
    <xf fontId="7" fillId="0" borderId="10" numFmtId="0" xfId="2" applyFont="1" applyBorder="1" applyAlignment="1">
      <alignment horizontal="center" vertical="center" wrapText="1"/>
    </xf>
    <xf fontId="7" fillId="0" borderId="10" numFmtId="0" xfId="2" applyFont="1" applyBorder="1" applyAlignment="1">
      <alignment vertical="center" wrapText="1"/>
    </xf>
    <xf fontId="7" fillId="0" borderId="18" numFmtId="1" xfId="2" applyNumberFormat="1" applyFont="1" applyBorder="1" applyAlignment="1">
      <alignment horizontal="center" vertical="center" wrapText="1"/>
    </xf>
    <xf fontId="7" fillId="0" borderId="8" numFmtId="1" xfId="2" applyNumberFormat="1" applyFont="1" applyBorder="1" applyAlignment="1">
      <alignment horizontal="center" vertical="center" wrapText="1"/>
    </xf>
    <xf fontId="7" fillId="0" borderId="50" numFmtId="2" xfId="2" applyNumberFormat="1" applyFont="1" applyBorder="1" applyAlignment="1">
      <alignment horizontal="center" vertical="center" wrapText="1"/>
    </xf>
    <xf fontId="7" fillId="0" borderId="32" numFmtId="2" xfId="2" applyNumberFormat="1" applyFont="1" applyBorder="1" applyAlignment="1">
      <alignment horizontal="center" vertical="center" wrapText="1"/>
    </xf>
    <xf fontId="7" fillId="0" borderId="20" numFmtId="2" xfId="2" applyNumberFormat="1" applyFont="1" applyBorder="1" applyAlignment="1">
      <alignment horizontal="center" vertical="center" wrapText="1"/>
    </xf>
    <xf fontId="7" fillId="0" borderId="17" numFmtId="2" xfId="2" applyNumberFormat="1" applyFont="1" applyBorder="1" applyAlignment="1">
      <alignment horizontal="center" vertical="center" wrapText="1"/>
    </xf>
    <xf fontId="7" fillId="0" borderId="19" numFmtId="2" xfId="2" applyNumberFormat="1" applyFont="1" applyBorder="1" applyAlignment="1">
      <alignment horizontal="center" vertical="center" wrapText="1"/>
    </xf>
    <xf fontId="18" fillId="0" borderId="0" numFmtId="1" xfId="3" applyNumberFormat="1" applyFont="1" applyAlignment="1">
      <alignment horizontal="center" vertical="center" wrapText="1"/>
    </xf>
    <xf fontId="0" fillId="0" borderId="51" numFmtId="0" xfId="4" applyBorder="1" applyAlignment="1">
      <alignment horizontal="center" vertical="center"/>
    </xf>
    <xf fontId="19" fillId="0" borderId="12" numFmtId="0" xfId="3" applyFont="1" applyBorder="1" applyAlignment="1">
      <alignment vertical="center" wrapText="1"/>
    </xf>
    <xf fontId="10" fillId="3" borderId="52" numFmtId="4" xfId="4" applyNumberFormat="1" applyFont="1" applyFill="1" applyBorder="1" applyAlignment="1">
      <alignment horizontal="center" vertical="center" wrapText="1"/>
    </xf>
    <xf fontId="18" fillId="0" borderId="0" numFmtId="4" xfId="3" applyNumberFormat="1" applyFont="1" applyAlignment="1">
      <alignment horizontal="center" vertical="center" wrapText="1"/>
    </xf>
    <xf fontId="0" fillId="0" borderId="53" numFmtId="0" xfId="4" applyBorder="1" applyAlignment="1">
      <alignment horizontal="center" vertical="center"/>
    </xf>
    <xf fontId="19" fillId="0" borderId="6" numFmtId="0" xfId="3" applyFont="1" applyBorder="1" applyAlignment="1">
      <alignment vertical="center" wrapText="1"/>
    </xf>
    <xf fontId="10" fillId="3" borderId="54" numFmtId="4" xfId="4" applyNumberFormat="1" applyFont="1" applyFill="1" applyBorder="1" applyAlignment="1">
      <alignment horizontal="center" vertical="center" wrapText="1"/>
    </xf>
    <xf fontId="0" fillId="0" borderId="6" numFmtId="0" xfId="4" applyBorder="1" applyAlignment="1">
      <alignment horizontal="left" vertical="center" wrapText="1"/>
    </xf>
    <xf fontId="0" fillId="7" borderId="6" numFmtId="3" xfId="4" applyNumberFormat="1" applyFill="1" applyBorder="1" applyAlignment="1">
      <alignment horizontal="center" vertical="center"/>
    </xf>
    <xf fontId="0" fillId="7" borderId="6" numFmtId="0" xfId="4" applyFill="1" applyBorder="1" applyAlignment="1">
      <alignment horizontal="left" vertical="center" wrapText="1"/>
    </xf>
    <xf fontId="0" fillId="7" borderId="6" numFmtId="0" xfId="4" applyFill="1" applyBorder="1" applyAlignment="1">
      <alignment horizontal="center" vertical="center"/>
    </xf>
    <xf fontId="0" fillId="0" borderId="49" numFmtId="0" xfId="4" applyBorder="1" applyAlignment="1">
      <alignment horizontal="left" vertical="center" wrapText="1"/>
    </xf>
    <xf fontId="10" fillId="3" borderId="43" numFmtId="0" xfId="4" applyFont="1" applyFill="1" applyBorder="1" applyAlignment="1">
      <alignment horizontal="center" vertical="center" wrapText="1"/>
    </xf>
    <xf fontId="10" fillId="3" borderId="47" numFmtId="0" xfId="4" applyFont="1" applyFill="1" applyBorder="1" applyAlignment="1">
      <alignment horizontal="center" vertical="center" wrapText="1"/>
    </xf>
    <xf fontId="10" fillId="3" borderId="41" numFmtId="0" xfId="4" applyFont="1" applyFill="1" applyBorder="1" applyAlignment="1">
      <alignment horizontal="center" vertical="center" wrapText="1"/>
    </xf>
    <xf fontId="10" fillId="0" borderId="55" numFmtId="0" xfId="4" applyFont="1" applyBorder="1" applyAlignment="1">
      <alignment horizontal="center" vertical="center" wrapText="1"/>
    </xf>
    <xf fontId="20" fillId="0" borderId="0" numFmtId="0" xfId="4" applyFont="1" applyAlignment="1">
      <alignment horizontal="center" vertical="center"/>
    </xf>
    <xf fontId="0" fillId="0" borderId="56" numFmtId="0" xfId="4" applyBorder="1" applyAlignment="1">
      <alignment horizontal="center" vertical="center"/>
    </xf>
    <xf fontId="0" fillId="0" borderId="3" numFmtId="0" xfId="4" applyBorder="1" applyAlignment="1">
      <alignment horizontal="center" vertical="center" wrapText="1"/>
    </xf>
    <xf fontId="0" fillId="0" borderId="3" numFmtId="3" xfId="4" applyNumberFormat="1" applyBorder="1" applyAlignment="1">
      <alignment horizontal="center" vertical="center"/>
    </xf>
    <xf fontId="0" fillId="0" borderId="14" numFmtId="0" xfId="4" applyBorder="1" applyAlignment="1">
      <alignment horizontal="center" vertical="center"/>
    </xf>
    <xf fontId="0" fillId="0" borderId="57" numFmtId="0" xfId="4" applyBorder="1" applyAlignment="1">
      <alignment horizontal="center" vertical="center"/>
    </xf>
    <xf fontId="0" fillId="0" borderId="15" numFmtId="0" xfId="4" applyBorder="1" applyAlignment="1">
      <alignment horizontal="center" vertical="center" wrapText="1"/>
    </xf>
    <xf fontId="0" fillId="0" borderId="15" numFmtId="0" xfId="4" applyBorder="1" applyAlignment="1">
      <alignment horizontal="center" vertical="center"/>
    </xf>
    <xf fontId="0" fillId="0" borderId="15" numFmtId="3" xfId="4" applyNumberFormat="1" applyBorder="1" applyAlignment="1">
      <alignment horizontal="center" vertical="center"/>
    </xf>
    <xf fontId="0" fillId="0" borderId="12" numFmtId="0" xfId="4" applyBorder="1" applyAlignment="1">
      <alignment horizontal="left" vertical="center" wrapText="1"/>
    </xf>
    <xf fontId="6" fillId="0" borderId="8" numFmtId="0" xfId="2" applyFont="1" applyBorder="1" applyAlignment="1">
      <alignment horizontal="center" vertical="center" wrapText="1"/>
    </xf>
    <xf fontId="6" fillId="0" borderId="9" numFmtId="0" xfId="2" applyFont="1" applyBorder="1" applyAlignment="1">
      <alignment horizontal="center" vertical="center" wrapText="1"/>
    </xf>
    <xf fontId="6" fillId="0" borderId="10" numFmtId="0" xfId="2" applyFont="1" applyBorder="1" applyAlignment="1">
      <alignment horizontal="center" vertical="center" wrapText="1"/>
    </xf>
    <xf fontId="6" fillId="0" borderId="58" numFmtId="4" xfId="2" applyNumberFormat="1" applyFont="1" applyBorder="1" applyAlignment="1">
      <alignment vertical="center" wrapText="1"/>
    </xf>
    <xf fontId="11" fillId="0" borderId="0" numFmtId="3" xfId="3" applyNumberFormat="1" applyFont="1" applyAlignment="1">
      <alignment wrapText="1"/>
    </xf>
    <xf fontId="6" fillId="0" borderId="10" numFmtId="4" xfId="2" applyNumberFormat="1" applyFont="1" applyBorder="1" applyAlignment="1">
      <alignment vertical="center" wrapText="1"/>
    </xf>
    <xf fontId="11" fillId="0" borderId="0" numFmtId="4" xfId="3" applyNumberFormat="1" applyFont="1" applyAlignment="1">
      <alignment wrapText="1"/>
    </xf>
    <xf fontId="11" fillId="0" borderId="0" numFmtId="4" xfId="3" applyNumberFormat="1" applyFont="1" applyAlignment="1">
      <alignment horizontal="center" wrapText="1"/>
    </xf>
    <xf fontId="18" fillId="0" borderId="0" numFmtId="49" xfId="3" applyNumberFormat="1" applyFont="1" applyAlignment="1">
      <alignment horizontal="center" vertical="center" wrapText="1"/>
    </xf>
    <xf fontId="10" fillId="0" borderId="0" numFmtId="0" xfId="3" applyFont="1" applyAlignment="1">
      <alignment horizontal="center" vertical="center" wrapText="1"/>
    </xf>
    <xf fontId="10" fillId="0" borderId="0" numFmtId="0" xfId="3" applyFont="1" applyAlignment="1">
      <alignment horizontal="center" wrapText="1"/>
    </xf>
    <xf fontId="21" fillId="0" borderId="0" numFmtId="4" xfId="3" applyNumberFormat="1" applyFont="1" applyAlignment="1">
      <alignment horizontal="center" vertical="center" wrapText="1"/>
    </xf>
    <xf fontId="7" fillId="6" borderId="9" numFmtId="2" xfId="2" applyNumberFormat="1" applyFont="1" applyFill="1" applyBorder="1" applyAlignment="1">
      <alignment horizontal="center" vertical="center" wrapText="1"/>
    </xf>
    <xf fontId="7" fillId="0" borderId="8" numFmtId="2" xfId="2" applyNumberFormat="1" applyFont="1" applyBorder="1" applyAlignment="1">
      <alignment horizontal="center" vertical="center" wrapText="1"/>
    </xf>
    <xf fontId="10" fillId="3" borderId="38" numFmtId="160" xfId="4" applyNumberFormat="1" applyFont="1" applyFill="1" applyBorder="1" applyAlignment="1">
      <alignment horizontal="right" vertical="center" wrapText="1"/>
    </xf>
    <xf fontId="10" fillId="3" borderId="44" numFmtId="160" xfId="4" applyNumberFormat="1" applyFont="1" applyFill="1" applyBorder="1" applyAlignment="1">
      <alignment horizontal="right" vertical="center" wrapText="1"/>
    </xf>
    <xf fontId="10" fillId="3" borderId="3" numFmtId="160" xfId="4" applyNumberFormat="1" applyFont="1" applyFill="1" applyBorder="1" applyAlignment="1">
      <alignment horizontal="right" vertical="center" wrapText="1"/>
    </xf>
    <xf fontId="10" fillId="3" borderId="40" numFmtId="160" xfId="4" applyNumberFormat="1" applyFont="1" applyFill="1" applyBorder="1" applyAlignment="1">
      <alignment horizontal="right" vertical="center" wrapText="1"/>
    </xf>
    <xf fontId="10" fillId="3" borderId="39" numFmtId="160" xfId="4" applyNumberFormat="1" applyFont="1" applyFill="1" applyBorder="1" applyAlignment="1">
      <alignment horizontal="right" vertical="center" wrapText="1"/>
    </xf>
    <xf fontId="10" fillId="3" borderId="43" numFmtId="160" xfId="4" applyNumberFormat="1" applyFont="1" applyFill="1" applyBorder="1" applyAlignment="1">
      <alignment horizontal="right" vertical="center" wrapText="1"/>
    </xf>
    <xf fontId="10" fillId="3" borderId="6" numFmtId="160" xfId="4" applyNumberFormat="1" applyFont="1" applyFill="1" applyBorder="1" applyAlignment="1">
      <alignment horizontal="right" vertical="center" wrapText="1"/>
    </xf>
    <xf fontId="10" fillId="3" borderId="47" numFmtId="160" xfId="4" applyNumberFormat="1" applyFont="1" applyFill="1" applyBorder="1" applyAlignment="1">
      <alignment horizontal="right" vertical="center" wrapText="1"/>
    </xf>
    <xf fontId="0" fillId="0" borderId="6" numFmtId="160" xfId="0" applyNumberFormat="1" applyBorder="1" applyAlignment="1">
      <alignment horizontal="right" vertical="center"/>
    </xf>
    <xf fontId="0" fillId="0" borderId="47" numFmtId="160" xfId="0" applyNumberFormat="1" applyBorder="1" applyAlignment="1">
      <alignment horizontal="right" vertical="center"/>
    </xf>
    <xf fontId="0" fillId="0" borderId="39" numFmtId="160" xfId="0" applyNumberFormat="1" applyBorder="1" applyAlignment="1">
      <alignment horizontal="right" vertical="center"/>
    </xf>
    <xf fontId="0" fillId="0" borderId="7" numFmtId="0" xfId="0" applyBorder="1" applyAlignment="1">
      <alignment horizontal="right" vertical="center"/>
    </xf>
    <xf fontId="0" fillId="0" borderId="47" numFmtId="0" xfId="0" applyBorder="1" applyAlignment="1">
      <alignment horizontal="right" vertical="center"/>
    </xf>
    <xf fontId="0" fillId="0" borderId="6" numFmtId="0" xfId="0" applyBorder="1" applyAlignment="1">
      <alignment horizontal="right" vertical="center"/>
    </xf>
    <xf fontId="0" fillId="0" borderId="6" numFmtId="2" xfId="0" applyNumberFormat="1" applyBorder="1" applyAlignment="1">
      <alignment horizontal="right" vertical="center"/>
    </xf>
    <xf fontId="0" fillId="0" borderId="7" numFmtId="4" xfId="0" applyNumberFormat="1" applyBorder="1" applyAlignment="1">
      <alignment horizontal="right" vertical="center"/>
    </xf>
    <xf fontId="0" fillId="0" borderId="47" numFmtId="4" xfId="0" applyNumberFormat="1" applyBorder="1" applyAlignment="1">
      <alignment horizontal="right" vertical="center"/>
    </xf>
    <xf fontId="0" fillId="8" borderId="5" numFmtId="0" xfId="4" applyFill="1" applyBorder="1" applyAlignment="1">
      <alignment horizontal="center" vertical="center"/>
    </xf>
    <xf fontId="0" fillId="0" borderId="13" numFmtId="0" xfId="0" applyBorder="1" applyAlignment="1">
      <alignment horizontal="right" vertical="center"/>
    </xf>
    <xf fontId="0" fillId="0" borderId="59" numFmtId="0" xfId="4" applyBorder="1" applyAlignment="1">
      <alignment horizontal="center" vertical="center"/>
    </xf>
    <xf fontId="0" fillId="0" borderId="29" numFmtId="0" xfId="4" applyBorder="1" applyAlignment="1">
      <alignment horizontal="left" vertical="center" wrapText="1"/>
    </xf>
    <xf fontId="0" fillId="0" borderId="29" numFmtId="0" xfId="4" applyBorder="1" applyAlignment="1">
      <alignment horizontal="center" vertical="center"/>
    </xf>
    <xf fontId="0" fillId="0" borderId="60" numFmtId="3" xfId="4" applyNumberFormat="1" applyBorder="1" applyAlignment="1">
      <alignment horizontal="center" vertical="center"/>
    </xf>
    <xf fontId="0" fillId="0" borderId="15" numFmtId="0" xfId="0" applyBorder="1" applyAlignment="1">
      <alignment horizontal="right" vertical="center"/>
    </xf>
    <xf fontId="0" fillId="0" borderId="0" numFmtId="0" xfId="0" applyAlignment="1">
      <alignment horizontal="right" vertical="center"/>
    </xf>
    <xf fontId="10" fillId="3" borderId="48" numFmtId="4" xfId="4" applyNumberFormat="1" applyFont="1" applyFill="1" applyBorder="1" applyAlignment="1">
      <alignment horizontal="center" vertical="center" wrapText="1"/>
    </xf>
    <xf fontId="10" fillId="3" borderId="49" numFmtId="4" xfId="4" applyNumberFormat="1" applyFont="1" applyFill="1" applyBorder="1" applyAlignment="1">
      <alignment horizontal="center" vertical="center" wrapText="1"/>
    </xf>
    <xf fontId="10" fillId="3" borderId="45" numFmtId="4" xfId="4" applyNumberFormat="1" applyFont="1" applyFill="1" applyBorder="1" applyAlignment="1">
      <alignment horizontal="center" vertical="center" wrapText="1"/>
    </xf>
    <xf fontId="10" fillId="3" borderId="30" numFmtId="4" xfId="4" applyNumberFormat="1" applyFont="1" applyFill="1" applyBorder="1" applyAlignment="1">
      <alignment horizontal="center" vertical="center" wrapText="1"/>
    </xf>
    <xf fontId="0" fillId="0" borderId="8" numFmtId="160" xfId="0" applyNumberFormat="1" applyBorder="1" applyAlignment="1">
      <alignment horizontal="right" vertical="center"/>
    </xf>
    <xf fontId="0" fillId="0" borderId="10" numFmtId="0" xfId="0" applyBorder="1"/>
    <xf fontId="7" fillId="0" borderId="9" numFmtId="2" xfId="2" applyNumberFormat="1" applyFont="1" applyBorder="1" applyAlignment="1">
      <alignment horizontal="center" vertical="center" wrapText="1"/>
    </xf>
    <xf fontId="0" fillId="0" borderId="9" numFmtId="160" xfId="0" applyNumberFormat="1" applyBorder="1" applyAlignment="1">
      <alignment horizontal="right" vertical="center"/>
    </xf>
    <xf fontId="10" fillId="3" borderId="3" numFmtId="2" xfId="4" applyNumberFormat="1" applyFont="1" applyFill="1" applyBorder="1" applyAlignment="1">
      <alignment horizontal="right" vertical="center" wrapText="1"/>
    </xf>
    <xf fontId="10" fillId="3" borderId="6" numFmtId="2" xfId="4" applyNumberFormat="1" applyFont="1" applyFill="1" applyBorder="1" applyAlignment="1">
      <alignment horizontal="right" vertical="center" wrapText="1"/>
    </xf>
    <xf fontId="0" fillId="0" borderId="7" numFmtId="2" xfId="0" applyNumberFormat="1" applyBorder="1" applyAlignment="1">
      <alignment horizontal="right" vertical="center"/>
    </xf>
    <xf fontId="7" fillId="9" borderId="33" numFmtId="2" xfId="2" applyNumberFormat="1" applyFont="1" applyFill="1" applyBorder="1" applyAlignment="1">
      <alignment horizontal="center" vertical="center" wrapText="1"/>
    </xf>
    <xf fontId="7" fillId="9" borderId="9" numFmtId="2" xfId="2" applyNumberFormat="1" applyFont="1" applyFill="1" applyBorder="1" applyAlignment="1">
      <alignment horizontal="center" vertical="center" wrapText="1"/>
    </xf>
    <xf fontId="7" fillId="0" borderId="18" numFmtId="2" xfId="2" applyNumberFormat="1" applyFont="1" applyBorder="1" applyAlignment="1">
      <alignment horizontal="center" vertical="center" wrapText="1"/>
    </xf>
    <xf fontId="7" fillId="0" borderId="0" numFmtId="1" xfId="2" applyNumberFormat="1" applyFont="1" applyAlignment="1">
      <alignment horizontal="center" vertical="center" wrapText="1"/>
    </xf>
    <xf fontId="7" fillId="0" borderId="60" numFmtId="1" xfId="2" applyNumberFormat="1" applyFont="1" applyBorder="1" applyAlignment="1">
      <alignment horizontal="center" vertical="center" wrapText="1"/>
    </xf>
    <xf fontId="7" fillId="0" borderId="29" numFmtId="1" xfId="2" applyNumberFormat="1" applyFont="1" applyBorder="1" applyAlignment="1">
      <alignment horizontal="center" vertical="center" wrapText="1"/>
    </xf>
    <xf fontId="7" fillId="0" borderId="60" numFmtId="0" xfId="2" applyFont="1" applyBorder="1" applyAlignment="1">
      <alignment horizontal="center" vertical="center" wrapText="1"/>
    </xf>
    <xf fontId="7" fillId="9" borderId="60" numFmtId="2" xfId="2" applyNumberFormat="1" applyFont="1" applyFill="1" applyBorder="1" applyAlignment="1">
      <alignment horizontal="center" vertical="center" wrapText="1"/>
    </xf>
    <xf fontId="7" fillId="9" borderId="0" numFmtId="2" xfId="2" applyNumberFormat="1" applyFont="1" applyFill="1" applyAlignment="1">
      <alignment horizontal="center" vertical="center" wrapText="1"/>
    </xf>
    <xf fontId="7" fillId="0" borderId="23" numFmtId="2" xfId="2" applyNumberFormat="1" applyFont="1" applyBorder="1" applyAlignment="1">
      <alignment horizontal="center" vertical="center" wrapText="1"/>
    </xf>
    <xf fontId="7" fillId="0" borderId="22" numFmtId="2" xfId="2" applyNumberFormat="1" applyFont="1" applyBorder="1" applyAlignment="1">
      <alignment horizontal="center" vertical="center" wrapText="1"/>
    </xf>
    <xf fontId="10" fillId="10" borderId="6" numFmtId="160" xfId="4" applyNumberFormat="1" applyFont="1" applyFill="1" applyBorder="1" applyAlignment="1">
      <alignment horizontal="right" vertical="center" wrapText="1"/>
    </xf>
    <xf fontId="10" fillId="10" borderId="47" numFmtId="160" xfId="4" applyNumberFormat="1" applyFont="1" applyFill="1" applyBorder="1" applyAlignment="1">
      <alignment horizontal="right" vertical="center" wrapText="1"/>
    </xf>
    <xf fontId="10" fillId="3" borderId="55" numFmtId="160" xfId="4" applyNumberFormat="1" applyFont="1" applyFill="1" applyBorder="1" applyAlignment="1">
      <alignment horizontal="right" vertical="center" wrapText="1"/>
    </xf>
    <xf fontId="0" fillId="9" borderId="7" numFmtId="0" xfId="0" applyFill="1" applyBorder="1" applyAlignment="1">
      <alignment horizontal="right" vertical="center"/>
    </xf>
    <xf fontId="0" fillId="9" borderId="47" numFmtId="0" xfId="0" applyFill="1" applyBorder="1" applyAlignment="1">
      <alignment horizontal="right" vertical="center"/>
    </xf>
    <xf fontId="0" fillId="0" borderId="43" numFmtId="0" xfId="0" applyBorder="1" applyAlignment="1">
      <alignment horizontal="right" vertical="center"/>
    </xf>
    <xf fontId="0" fillId="0" borderId="55" numFmtId="0" xfId="0" applyBorder="1" applyAlignment="1">
      <alignment horizontal="right" vertical="center"/>
    </xf>
    <xf fontId="0" fillId="9" borderId="0" numFmtId="0" xfId="0" applyFill="1"/>
    <xf fontId="0" fillId="0" borderId="22" numFmtId="0" xfId="0" applyBorder="1"/>
    <xf fontId="0" fillId="0" borderId="0" numFmtId="0" xfId="4" applyAlignment="1">
      <alignment horizontal="left" vertical="center" wrapText="1"/>
    </xf>
    <xf fontId="0" fillId="0" borderId="0" numFmtId="0" xfId="4" applyAlignment="1">
      <alignment horizontal="center" vertical="center"/>
    </xf>
    <xf fontId="0" fillId="0" borderId="0" numFmtId="3" xfId="4" applyNumberFormat="1" applyAlignment="1">
      <alignment horizontal="center" vertical="center"/>
    </xf>
    <xf fontId="0" fillId="9" borderId="0" numFmtId="0" xfId="0" applyFill="1" applyAlignment="1">
      <alignment horizontal="right" vertical="center"/>
    </xf>
    <xf fontId="0" fillId="0" borderId="23" numFmtId="0" xfId="0" applyBorder="1" applyAlignment="1">
      <alignment horizontal="right" vertical="center"/>
    </xf>
    <xf fontId="0" fillId="0" borderId="22" numFmtId="0" xfId="0" applyBorder="1" applyAlignment="1">
      <alignment horizontal="right" vertical="center"/>
    </xf>
    <xf fontId="0" fillId="0" borderId="54" numFmtId="0" xfId="0" applyBorder="1" applyAlignment="1">
      <alignment horizontal="right" vertical="center"/>
    </xf>
    <xf fontId="0" fillId="0" borderId="61" numFmtId="0" xfId="0" applyBorder="1" applyAlignment="1">
      <alignment horizontal="right" vertical="center"/>
    </xf>
    <xf fontId="0" fillId="0" borderId="62" numFmtId="0" xfId="0" applyBorder="1" applyAlignment="1">
      <alignment horizontal="right" vertical="center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3" Type="http://schemas.openxmlformats.org/officeDocument/2006/relationships/worksheet" Target="worksheets/sheet13.xml"/><Relationship  Id="rId11" Type="http://schemas.openxmlformats.org/officeDocument/2006/relationships/worksheet" Target="worksheets/sheet11.xml"/><Relationship  Id="rId10" Type="http://schemas.openxmlformats.org/officeDocument/2006/relationships/worksheet" Target="worksheets/sheet10.xml"/><Relationship  Id="rId15" Type="http://schemas.openxmlformats.org/officeDocument/2006/relationships/sharedStrings" Target="sharedStrings.xml"/><Relationship  Id="rId9" Type="http://schemas.openxmlformats.org/officeDocument/2006/relationships/worksheet" Target="worksheets/sheet9.xml"/><Relationship  Id="rId8" Type="http://schemas.openxmlformats.org/officeDocument/2006/relationships/worksheet" Target="worksheets/sheet8.xml"/><Relationship  Id="rId7" Type="http://schemas.openxmlformats.org/officeDocument/2006/relationships/worksheet" Target="worksheets/sheet7.xml"/><Relationship  Id="rId14" Type="http://schemas.openxmlformats.org/officeDocument/2006/relationships/theme" Target="theme/theme1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16" Type="http://schemas.openxmlformats.org/officeDocument/2006/relationships/styles" Target="styles.xml"/><Relationship  Id="rId4" Type="http://schemas.openxmlformats.org/officeDocument/2006/relationships/worksheet" Target="worksheets/sheet4.xml"/><Relationship  Id="rId12" Type="http://schemas.openxmlformats.org/officeDocument/2006/relationships/worksheet" Target="worksheets/sheet12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_rels/drawing2.xml.rels><?xml version="1.0" encoding="UTF-8" standalone="yes"?><Relationships xmlns="http://schemas.openxmlformats.org/package/2006/relationships"></Relationships>
</file>

<file path=xl/drawings/_rels/drawing3.xml.rels><?xml version="1.0" encoding="UTF-8" standalone="yes"?><Relationships xmlns="http://schemas.openxmlformats.org/package/2006/relationships"></Relationships>
</file>

<file path=xl/drawings/_rels/drawing4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4</xdr:col>
      <xdr:colOff>0</xdr:colOff>
      <xdr:row>58</xdr:row>
      <xdr:rowOff>0</xdr:rowOff>
    </xdr:from>
    <xdr:to>
      <xdr:col>4</xdr:col>
      <xdr:colOff>304800</xdr:colOff>
      <xdr:row>58</xdr:row>
      <xdr:rowOff>307181</xdr:rowOff>
    </xdr:to>
    <xdr:sp>
      <xdr:nvSpPr>
        <xdr:cNvPr id="9" name="AutoShape 56" descr="https://images.satu.kz/151765008_w500_h500_trubochki-s-gofroj.jpg"/>
        <xdr:cNvSpPr>
          <a:spLocks noChangeArrowheads="1" noChangeAspect="1"/>
        </xdr:cNvSpPr>
      </xdr:nvSpPr>
      <xdr:spPr bwMode="auto">
        <a:xfrm>
          <a:off x="7305675" y="71723250"/>
          <a:ext cx="304800" cy="307181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304800</xdr:colOff>
      <xdr:row>58</xdr:row>
      <xdr:rowOff>307181</xdr:rowOff>
    </xdr:to>
    <xdr:sp>
      <xdr:nvSpPr>
        <xdr:cNvPr id="10" name="AutoShape 78" descr="https://lider-gk24.ru/upload/import_files/5d/5d105b28-bc5d-11e6-810f-f46d0499d05e_615f4ce2-28c1-11e7-80cc-00155d0ae503.jpeg"/>
        <xdr:cNvSpPr>
          <a:spLocks noChangeArrowheads="1" noChangeAspect="1"/>
        </xdr:cNvSpPr>
      </xdr:nvSpPr>
      <xdr:spPr bwMode="auto">
        <a:xfrm>
          <a:off x="7305675" y="71723250"/>
          <a:ext cx="304800" cy="307181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304800</xdr:colOff>
      <xdr:row>58</xdr:row>
      <xdr:rowOff>307181</xdr:rowOff>
    </xdr:to>
    <xdr:sp>
      <xdr:nvSpPr>
        <xdr:cNvPr id="11" name="AutoShape 79" descr="https://lider-gk24.ru/upload/import_files/5d/5d105b28-bc5d-11e6-810f-f46d0499d05e_615f4ce2-28c1-11e7-80cc-00155d0ae503.jpeg"/>
        <xdr:cNvSpPr>
          <a:spLocks noChangeArrowheads="1" noChangeAspect="1"/>
        </xdr:cNvSpPr>
      </xdr:nvSpPr>
      <xdr:spPr bwMode="auto">
        <a:xfrm>
          <a:off x="7305675" y="71723250"/>
          <a:ext cx="304800" cy="307181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304800</xdr:colOff>
      <xdr:row>58</xdr:row>
      <xdr:rowOff>307181</xdr:rowOff>
    </xdr:to>
    <xdr:sp>
      <xdr:nvSpPr>
        <xdr:cNvPr id="12" name="AutoShape 80" descr="https://lider-gk24.ru/upload/import_files/5d/5d105b28-bc5d-11e6-810f-f46d0499d05e_615f4ce2-28c1-11e7-80cc-00155d0ae503.jpeg"/>
        <xdr:cNvSpPr>
          <a:spLocks noChangeArrowheads="1" noChangeAspect="1"/>
        </xdr:cNvSpPr>
      </xdr:nvSpPr>
      <xdr:spPr bwMode="auto">
        <a:xfrm>
          <a:off x="7305675" y="71723250"/>
          <a:ext cx="304800" cy="307181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304800</xdr:colOff>
      <xdr:row>58</xdr:row>
      <xdr:rowOff>307181</xdr:rowOff>
    </xdr:to>
    <xdr:sp>
      <xdr:nvSpPr>
        <xdr:cNvPr id="13" name="AutoShape 81" descr="https://lider-gk24.ru/upload/import_files/5d/5d105b28-bc5d-11e6-810f-f46d0499d05e_615f4ce2-28c1-11e7-80cc-00155d0ae503.jpeg"/>
        <xdr:cNvSpPr>
          <a:spLocks noChangeArrowheads="1" noChangeAspect="1"/>
        </xdr:cNvSpPr>
      </xdr:nvSpPr>
      <xdr:spPr bwMode="auto">
        <a:xfrm>
          <a:off x="7305675" y="71723250"/>
          <a:ext cx="304800" cy="307181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304800</xdr:colOff>
      <xdr:row>58</xdr:row>
      <xdr:rowOff>307181</xdr:rowOff>
    </xdr:to>
    <xdr:sp>
      <xdr:nvSpPr>
        <xdr:cNvPr id="14" name="AutoShape 84" descr="https://brpv.ru/upload/iblock/229/229dd766b8b7ab934409c89f6e12ff71.jpg"/>
        <xdr:cNvSpPr>
          <a:spLocks noChangeArrowheads="1" noChangeAspect="1"/>
        </xdr:cNvSpPr>
      </xdr:nvSpPr>
      <xdr:spPr bwMode="auto">
        <a:xfrm>
          <a:off x="7305675" y="71723250"/>
          <a:ext cx="304800" cy="307181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304800</xdr:colOff>
      <xdr:row>58</xdr:row>
      <xdr:rowOff>307181</xdr:rowOff>
    </xdr:to>
    <xdr:sp>
      <xdr:nvSpPr>
        <xdr:cNvPr id="15" name="AutoShape 91" descr="https://stho.ru/wa-data/public/shop/products/95/44/4495/images/8237/8237.970.png"/>
        <xdr:cNvSpPr>
          <a:spLocks noChangeArrowheads="1" noChangeAspect="1"/>
        </xdr:cNvSpPr>
      </xdr:nvSpPr>
      <xdr:spPr bwMode="auto">
        <a:xfrm>
          <a:off x="7305675" y="71723250"/>
          <a:ext cx="304800" cy="307181"/>
        </a:xfrm>
        <a:prstGeom prst="rect">
          <a:avLst/>
        </a:prstGeom>
        <a:noFill/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4</xdr:col>
      <xdr:colOff>0</xdr:colOff>
      <xdr:row>54</xdr:row>
      <xdr:rowOff>0</xdr:rowOff>
    </xdr:from>
    <xdr:to>
      <xdr:col>4</xdr:col>
      <xdr:colOff>304800</xdr:colOff>
      <xdr:row>65</xdr:row>
      <xdr:rowOff>82548</xdr:rowOff>
    </xdr:to>
    <xdr:sp>
      <xdr:nvSpPr>
        <xdr:cNvPr id="2" name="AutoShape 56" descr="https://images.satu.kz/151765008_w500_h500_trubochki-s-gofroj.jpg"/>
        <xdr:cNvSpPr>
          <a:spLocks noChangeArrowheads="1" noChangeAspect="1"/>
        </xdr:cNvSpPr>
      </xdr:nvSpPr>
      <xdr:spPr bwMode="auto">
        <a:xfrm>
          <a:off x="5829300" y="20774025"/>
          <a:ext cx="304800" cy="2019299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304800</xdr:colOff>
      <xdr:row>65</xdr:row>
      <xdr:rowOff>82548</xdr:rowOff>
    </xdr:to>
    <xdr:sp>
      <xdr:nvSpPr>
        <xdr:cNvPr id="3" name="AutoShape 78" descr="https://lider-gk24.ru/upload/import_files/5d/5d105b28-bc5d-11e6-810f-f46d0499d05e_615f4ce2-28c1-11e7-80cc-00155d0ae503.jpeg"/>
        <xdr:cNvSpPr>
          <a:spLocks noChangeArrowheads="1" noChangeAspect="1"/>
        </xdr:cNvSpPr>
      </xdr:nvSpPr>
      <xdr:spPr bwMode="auto">
        <a:xfrm>
          <a:off x="5829300" y="20774025"/>
          <a:ext cx="304800" cy="2019299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304800</xdr:colOff>
      <xdr:row>65</xdr:row>
      <xdr:rowOff>82548</xdr:rowOff>
    </xdr:to>
    <xdr:sp>
      <xdr:nvSpPr>
        <xdr:cNvPr id="4" name="AutoShape 79" descr="https://lider-gk24.ru/upload/import_files/5d/5d105b28-bc5d-11e6-810f-f46d0499d05e_615f4ce2-28c1-11e7-80cc-00155d0ae503.jpeg"/>
        <xdr:cNvSpPr>
          <a:spLocks noChangeArrowheads="1" noChangeAspect="1"/>
        </xdr:cNvSpPr>
      </xdr:nvSpPr>
      <xdr:spPr bwMode="auto">
        <a:xfrm>
          <a:off x="5829300" y="20774025"/>
          <a:ext cx="304800" cy="2019299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304800</xdr:colOff>
      <xdr:row>65</xdr:row>
      <xdr:rowOff>82548</xdr:rowOff>
    </xdr:to>
    <xdr:sp>
      <xdr:nvSpPr>
        <xdr:cNvPr id="5" name="AutoShape 80" descr="https://lider-gk24.ru/upload/import_files/5d/5d105b28-bc5d-11e6-810f-f46d0499d05e_615f4ce2-28c1-11e7-80cc-00155d0ae503.jpeg"/>
        <xdr:cNvSpPr>
          <a:spLocks noChangeArrowheads="1" noChangeAspect="1"/>
        </xdr:cNvSpPr>
      </xdr:nvSpPr>
      <xdr:spPr bwMode="auto">
        <a:xfrm>
          <a:off x="5829300" y="20774025"/>
          <a:ext cx="304800" cy="2019299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304800</xdr:colOff>
      <xdr:row>65</xdr:row>
      <xdr:rowOff>82548</xdr:rowOff>
    </xdr:to>
    <xdr:sp>
      <xdr:nvSpPr>
        <xdr:cNvPr id="6" name="AutoShape 81" descr="https://lider-gk24.ru/upload/import_files/5d/5d105b28-bc5d-11e6-810f-f46d0499d05e_615f4ce2-28c1-11e7-80cc-00155d0ae503.jpeg"/>
        <xdr:cNvSpPr>
          <a:spLocks noChangeArrowheads="1" noChangeAspect="1"/>
        </xdr:cNvSpPr>
      </xdr:nvSpPr>
      <xdr:spPr bwMode="auto">
        <a:xfrm>
          <a:off x="5829300" y="20774025"/>
          <a:ext cx="304800" cy="2019299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304800</xdr:colOff>
      <xdr:row>65</xdr:row>
      <xdr:rowOff>82548</xdr:rowOff>
    </xdr:to>
    <xdr:sp>
      <xdr:nvSpPr>
        <xdr:cNvPr id="7" name="AutoShape 84" descr="https://brpv.ru/upload/iblock/229/229dd766b8b7ab934409c89f6e12ff71.jpg"/>
        <xdr:cNvSpPr>
          <a:spLocks noChangeArrowheads="1" noChangeAspect="1"/>
        </xdr:cNvSpPr>
      </xdr:nvSpPr>
      <xdr:spPr bwMode="auto">
        <a:xfrm>
          <a:off x="5829300" y="20774025"/>
          <a:ext cx="304800" cy="2019299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304800</xdr:colOff>
      <xdr:row>65</xdr:row>
      <xdr:rowOff>82548</xdr:rowOff>
    </xdr:to>
    <xdr:sp>
      <xdr:nvSpPr>
        <xdr:cNvPr id="8" name="AutoShape 91" descr="https://stho.ru/wa-data/public/shop/products/95/44/4495/images/8237/8237.970.png"/>
        <xdr:cNvSpPr>
          <a:spLocks noChangeArrowheads="1" noChangeAspect="1"/>
        </xdr:cNvSpPr>
      </xdr:nvSpPr>
      <xdr:spPr bwMode="auto">
        <a:xfrm>
          <a:off x="5829300" y="20774025"/>
          <a:ext cx="304800" cy="2019299"/>
        </a:xfrm>
        <a:prstGeom prst="rect">
          <a:avLst/>
        </a:prstGeom>
        <a:noFill/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4</xdr:col>
      <xdr:colOff>0</xdr:colOff>
      <xdr:row>54</xdr:row>
      <xdr:rowOff>0</xdr:rowOff>
    </xdr:from>
    <xdr:to>
      <xdr:col>4</xdr:col>
      <xdr:colOff>304800</xdr:colOff>
      <xdr:row>64</xdr:row>
      <xdr:rowOff>114299</xdr:rowOff>
    </xdr:to>
    <xdr:sp>
      <xdr:nvSpPr>
        <xdr:cNvPr id="2" name="AutoShape 56" descr="https://images.satu.kz/151765008_w500_h500_trubochki-s-gofroj.jpg"/>
        <xdr:cNvSpPr>
          <a:spLocks noChangeArrowheads="1" noChangeAspect="1"/>
        </xdr:cNvSpPr>
      </xdr:nvSpPr>
      <xdr:spPr bwMode="auto">
        <a:xfrm>
          <a:off x="5829300" y="20774025"/>
          <a:ext cx="304800" cy="2019299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304800</xdr:colOff>
      <xdr:row>64</xdr:row>
      <xdr:rowOff>114299</xdr:rowOff>
    </xdr:to>
    <xdr:sp>
      <xdr:nvSpPr>
        <xdr:cNvPr id="3" name="AutoShape 78" descr="https://lider-gk24.ru/upload/import_files/5d/5d105b28-bc5d-11e6-810f-f46d0499d05e_615f4ce2-28c1-11e7-80cc-00155d0ae503.jpeg"/>
        <xdr:cNvSpPr>
          <a:spLocks noChangeArrowheads="1" noChangeAspect="1"/>
        </xdr:cNvSpPr>
      </xdr:nvSpPr>
      <xdr:spPr bwMode="auto">
        <a:xfrm>
          <a:off x="5829300" y="20774025"/>
          <a:ext cx="304800" cy="2019299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304800</xdr:colOff>
      <xdr:row>64</xdr:row>
      <xdr:rowOff>114299</xdr:rowOff>
    </xdr:to>
    <xdr:sp>
      <xdr:nvSpPr>
        <xdr:cNvPr id="4" name="AutoShape 79" descr="https://lider-gk24.ru/upload/import_files/5d/5d105b28-bc5d-11e6-810f-f46d0499d05e_615f4ce2-28c1-11e7-80cc-00155d0ae503.jpeg"/>
        <xdr:cNvSpPr>
          <a:spLocks noChangeArrowheads="1" noChangeAspect="1"/>
        </xdr:cNvSpPr>
      </xdr:nvSpPr>
      <xdr:spPr bwMode="auto">
        <a:xfrm>
          <a:off x="5829300" y="20774025"/>
          <a:ext cx="304800" cy="2019299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304800</xdr:colOff>
      <xdr:row>64</xdr:row>
      <xdr:rowOff>114299</xdr:rowOff>
    </xdr:to>
    <xdr:sp>
      <xdr:nvSpPr>
        <xdr:cNvPr id="5" name="AutoShape 80" descr="https://lider-gk24.ru/upload/import_files/5d/5d105b28-bc5d-11e6-810f-f46d0499d05e_615f4ce2-28c1-11e7-80cc-00155d0ae503.jpeg"/>
        <xdr:cNvSpPr>
          <a:spLocks noChangeArrowheads="1" noChangeAspect="1"/>
        </xdr:cNvSpPr>
      </xdr:nvSpPr>
      <xdr:spPr bwMode="auto">
        <a:xfrm>
          <a:off x="5829300" y="20774025"/>
          <a:ext cx="304800" cy="2019299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304800</xdr:colOff>
      <xdr:row>64</xdr:row>
      <xdr:rowOff>114299</xdr:rowOff>
    </xdr:to>
    <xdr:sp>
      <xdr:nvSpPr>
        <xdr:cNvPr id="6" name="AutoShape 81" descr="https://lider-gk24.ru/upload/import_files/5d/5d105b28-bc5d-11e6-810f-f46d0499d05e_615f4ce2-28c1-11e7-80cc-00155d0ae503.jpeg"/>
        <xdr:cNvSpPr>
          <a:spLocks noChangeArrowheads="1" noChangeAspect="1"/>
        </xdr:cNvSpPr>
      </xdr:nvSpPr>
      <xdr:spPr bwMode="auto">
        <a:xfrm>
          <a:off x="5829300" y="20774025"/>
          <a:ext cx="304800" cy="2019299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304800</xdr:colOff>
      <xdr:row>64</xdr:row>
      <xdr:rowOff>114299</xdr:rowOff>
    </xdr:to>
    <xdr:sp>
      <xdr:nvSpPr>
        <xdr:cNvPr id="7" name="AutoShape 84" descr="https://brpv.ru/upload/iblock/229/229dd766b8b7ab934409c89f6e12ff71.jpg"/>
        <xdr:cNvSpPr>
          <a:spLocks noChangeArrowheads="1" noChangeAspect="1"/>
        </xdr:cNvSpPr>
      </xdr:nvSpPr>
      <xdr:spPr bwMode="auto">
        <a:xfrm>
          <a:off x="5829300" y="20774025"/>
          <a:ext cx="304800" cy="2019299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304800</xdr:colOff>
      <xdr:row>64</xdr:row>
      <xdr:rowOff>114299</xdr:rowOff>
    </xdr:to>
    <xdr:sp>
      <xdr:nvSpPr>
        <xdr:cNvPr id="8" name="AutoShape 91" descr="https://stho.ru/wa-data/public/shop/products/95/44/4495/images/8237/8237.970.png"/>
        <xdr:cNvSpPr>
          <a:spLocks noChangeArrowheads="1" noChangeAspect="1"/>
        </xdr:cNvSpPr>
      </xdr:nvSpPr>
      <xdr:spPr bwMode="auto">
        <a:xfrm>
          <a:off x="5829300" y="20774025"/>
          <a:ext cx="304800" cy="2019299"/>
        </a:xfrm>
        <a:prstGeom prst="rect">
          <a:avLst/>
        </a:prstGeom>
        <a:noFill/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4</xdr:col>
      <xdr:colOff>0</xdr:colOff>
      <xdr:row>54</xdr:row>
      <xdr:rowOff>0</xdr:rowOff>
    </xdr:from>
    <xdr:to>
      <xdr:col>4</xdr:col>
      <xdr:colOff>304800</xdr:colOff>
      <xdr:row>73</xdr:row>
      <xdr:rowOff>139699</xdr:rowOff>
    </xdr:to>
    <xdr:sp>
      <xdr:nvSpPr>
        <xdr:cNvPr id="2" name="AutoShape 56" descr="https://images.satu.kz/151765008_w500_h500_trubochki-s-gofroj.jpg"/>
        <xdr:cNvSpPr>
          <a:spLocks noChangeArrowheads="1" noChangeAspect="1"/>
        </xdr:cNvSpPr>
      </xdr:nvSpPr>
      <xdr:spPr bwMode="auto">
        <a:xfrm>
          <a:off x="5829300" y="21174075"/>
          <a:ext cx="304800" cy="3759199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304800</xdr:colOff>
      <xdr:row>73</xdr:row>
      <xdr:rowOff>139699</xdr:rowOff>
    </xdr:to>
    <xdr:sp>
      <xdr:nvSpPr>
        <xdr:cNvPr id="3" name="AutoShape 78" descr="https://lider-gk24.ru/upload/import_files/5d/5d105b28-bc5d-11e6-810f-f46d0499d05e_615f4ce2-28c1-11e7-80cc-00155d0ae503.jpeg"/>
        <xdr:cNvSpPr>
          <a:spLocks noChangeArrowheads="1" noChangeAspect="1"/>
        </xdr:cNvSpPr>
      </xdr:nvSpPr>
      <xdr:spPr bwMode="auto">
        <a:xfrm>
          <a:off x="5829300" y="21174075"/>
          <a:ext cx="304800" cy="3759199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304800</xdr:colOff>
      <xdr:row>73</xdr:row>
      <xdr:rowOff>139699</xdr:rowOff>
    </xdr:to>
    <xdr:sp>
      <xdr:nvSpPr>
        <xdr:cNvPr id="4" name="AutoShape 79" descr="https://lider-gk24.ru/upload/import_files/5d/5d105b28-bc5d-11e6-810f-f46d0499d05e_615f4ce2-28c1-11e7-80cc-00155d0ae503.jpeg"/>
        <xdr:cNvSpPr>
          <a:spLocks noChangeArrowheads="1" noChangeAspect="1"/>
        </xdr:cNvSpPr>
      </xdr:nvSpPr>
      <xdr:spPr bwMode="auto">
        <a:xfrm>
          <a:off x="5829300" y="21174075"/>
          <a:ext cx="304800" cy="3759199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304800</xdr:colOff>
      <xdr:row>73</xdr:row>
      <xdr:rowOff>139699</xdr:rowOff>
    </xdr:to>
    <xdr:sp>
      <xdr:nvSpPr>
        <xdr:cNvPr id="5" name="AutoShape 80" descr="https://lider-gk24.ru/upload/import_files/5d/5d105b28-bc5d-11e6-810f-f46d0499d05e_615f4ce2-28c1-11e7-80cc-00155d0ae503.jpeg"/>
        <xdr:cNvSpPr>
          <a:spLocks noChangeArrowheads="1" noChangeAspect="1"/>
        </xdr:cNvSpPr>
      </xdr:nvSpPr>
      <xdr:spPr bwMode="auto">
        <a:xfrm>
          <a:off x="5829300" y="21174075"/>
          <a:ext cx="304800" cy="3759199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304800</xdr:colOff>
      <xdr:row>73</xdr:row>
      <xdr:rowOff>139699</xdr:rowOff>
    </xdr:to>
    <xdr:sp>
      <xdr:nvSpPr>
        <xdr:cNvPr id="6" name="AutoShape 81" descr="https://lider-gk24.ru/upload/import_files/5d/5d105b28-bc5d-11e6-810f-f46d0499d05e_615f4ce2-28c1-11e7-80cc-00155d0ae503.jpeg"/>
        <xdr:cNvSpPr>
          <a:spLocks noChangeArrowheads="1" noChangeAspect="1"/>
        </xdr:cNvSpPr>
      </xdr:nvSpPr>
      <xdr:spPr bwMode="auto">
        <a:xfrm>
          <a:off x="5829300" y="21174075"/>
          <a:ext cx="304800" cy="3759199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304800</xdr:colOff>
      <xdr:row>73</xdr:row>
      <xdr:rowOff>139699</xdr:rowOff>
    </xdr:to>
    <xdr:sp>
      <xdr:nvSpPr>
        <xdr:cNvPr id="7" name="AutoShape 84" descr="https://brpv.ru/upload/iblock/229/229dd766b8b7ab934409c89f6e12ff71.jpg"/>
        <xdr:cNvSpPr>
          <a:spLocks noChangeArrowheads="1" noChangeAspect="1"/>
        </xdr:cNvSpPr>
      </xdr:nvSpPr>
      <xdr:spPr bwMode="auto">
        <a:xfrm>
          <a:off x="5829300" y="21174075"/>
          <a:ext cx="304800" cy="3759199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304800</xdr:colOff>
      <xdr:row>73</xdr:row>
      <xdr:rowOff>139699</xdr:rowOff>
    </xdr:to>
    <xdr:sp>
      <xdr:nvSpPr>
        <xdr:cNvPr id="8" name="AutoShape 91" descr="https://stho.ru/wa-data/public/shop/products/95/44/4495/images/8237/8237.970.png"/>
        <xdr:cNvSpPr>
          <a:spLocks noChangeArrowheads="1" noChangeAspect="1"/>
        </xdr:cNvSpPr>
      </xdr:nvSpPr>
      <xdr:spPr bwMode="auto">
        <a:xfrm>
          <a:off x="5829300" y="21174075"/>
          <a:ext cx="304800" cy="3759199"/>
        </a:xfrm>
        <a:prstGeom prst="rect">
          <a:avLst/>
        </a:prstGeom>
        <a:noFill/>
      </xdr:spPr>
    </xdr: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0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1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1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_rels/sheet9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92D050"/>
    <outlinePr applyStyles="0" summaryBelow="1" summaryRight="1" showOutlineSymbols="1"/>
    <pageSetUpPr autoPageBreaks="1" fitToPage="1"/>
  </sheetPr>
  <sheetViews>
    <sheetView view="pageBreakPreview" topLeftCell="A1" zoomScale="70" workbookViewId="0">
      <pane ySplit="7" topLeftCell="A8" activePane="bottomLeft" state="frozen"/>
      <selection activeCell="A12" activeCellId="0" sqref="A12:N12"/>
    </sheetView>
  </sheetViews>
  <sheetFormatPr defaultRowHeight="14.25"/>
  <cols>
    <col customWidth="1" min="1" max="1" width="5.28515625"/>
    <col customWidth="1" min="2" max="2" style="1" width="20.85546875"/>
    <col customWidth="1" min="3" max="3" width="48"/>
    <col customWidth="1" min="5" max="5" width="13"/>
    <col customWidth="1" min="6" max="6" style="1" width="18.5703125"/>
    <col customWidth="1" min="7" max="7" style="1" width="19"/>
    <col customWidth="1" min="8" max="8" style="1" width="20.28515625"/>
    <col customWidth="1" min="9" max="9" width="15.85546875"/>
    <col bestFit="1" customWidth="1" min="10" max="10" width="10.140625"/>
    <col customWidth="1" min="11" max="11" width="10.42578125"/>
    <col customWidth="1" min="12" max="13" width="28"/>
    <col customWidth="1" min="14" max="14" width="14.28515625"/>
  </cols>
  <sheetData>
    <row r="1" ht="18.7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9" customHeight="1">
      <c r="A2" s="3"/>
      <c r="B2" s="3"/>
      <c r="C2" s="4"/>
      <c r="D2" s="4"/>
      <c r="E2" s="3"/>
      <c r="F2" s="3"/>
      <c r="G2" s="3"/>
      <c r="H2" s="3"/>
      <c r="I2" s="3"/>
      <c r="J2" s="3"/>
      <c r="K2" s="3"/>
      <c r="L2" s="3"/>
      <c r="M2" s="3"/>
      <c r="N2" s="3"/>
    </row>
    <row r="3" ht="15.7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36.75" customHeight="1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ht="15.75" customHeight="1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ht="34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="1" customFormat="1" ht="45">
      <c r="A7" s="8" t="s">
        <v>4</v>
      </c>
      <c r="B7" s="9" t="s">
        <v>5</v>
      </c>
      <c r="C7" s="9" t="s">
        <v>6</v>
      </c>
      <c r="D7" s="9" t="s">
        <v>7</v>
      </c>
      <c r="E7" s="10" t="s">
        <v>8</v>
      </c>
      <c r="F7" s="10" t="s">
        <v>9</v>
      </c>
      <c r="G7" s="11" t="s">
        <v>10</v>
      </c>
      <c r="H7" s="10" t="s">
        <v>11</v>
      </c>
      <c r="I7" s="11" t="s">
        <v>12</v>
      </c>
      <c r="J7" s="11" t="s">
        <v>13</v>
      </c>
      <c r="K7" s="11" t="s">
        <v>14</v>
      </c>
      <c r="L7" s="11" t="s">
        <v>15</v>
      </c>
      <c r="M7" s="11" t="s">
        <v>16</v>
      </c>
      <c r="N7" s="12" t="s">
        <v>17</v>
      </c>
    </row>
    <row r="8" s="1" customFormat="1" ht="33" customHeight="1">
      <c r="A8" s="13">
        <v>1</v>
      </c>
      <c r="B8" s="14" t="s">
        <v>18</v>
      </c>
      <c r="C8" s="15" t="s">
        <v>19</v>
      </c>
      <c r="D8" s="16" t="s">
        <v>20</v>
      </c>
      <c r="E8" s="17">
        <v>576</v>
      </c>
      <c r="F8" s="18">
        <v>117</v>
      </c>
      <c r="G8" s="19">
        <v>91.200000000000003</v>
      </c>
      <c r="H8" s="18">
        <v>111.15000000000001</v>
      </c>
      <c r="I8" s="20">
        <f>AVERAGE(F8:H8)</f>
        <v>106.45</v>
      </c>
      <c r="J8" s="20">
        <f>SQRT(((SUM((POWER(F8-I8,2)),(POWER(G8-I8,2)),(POWER(H8-I8,2)))/(COLUMNS(F8:H8)-1))))</f>
        <v>13.526917608975076</v>
      </c>
      <c r="K8" s="20">
        <f>J8/I8*100</f>
        <v>12.707296955354696</v>
      </c>
      <c r="L8" s="20">
        <f>MIN(F8:H8)</f>
        <v>91.200000000000003</v>
      </c>
      <c r="M8" s="20">
        <f>L8</f>
        <v>91.200000000000003</v>
      </c>
      <c r="N8" s="21">
        <f>E8*L8</f>
        <v>52531.200000000004</v>
      </c>
    </row>
    <row r="9" s="1" customFormat="1" ht="15.75">
      <c r="A9" s="22" t="s">
        <v>21</v>
      </c>
      <c r="B9" s="23"/>
      <c r="C9" s="23"/>
      <c r="D9" s="23"/>
      <c r="E9" s="24"/>
      <c r="F9" s="25"/>
      <c r="G9" s="26"/>
      <c r="H9" s="26"/>
      <c r="I9" s="26"/>
      <c r="J9" s="26"/>
      <c r="K9" s="26"/>
      <c r="L9" s="26"/>
      <c r="M9" s="27">
        <f>SUM(M8)</f>
        <v>91.200000000000003</v>
      </c>
      <c r="N9" s="28"/>
    </row>
    <row r="10" ht="15.75">
      <c r="A10" s="29" t="s">
        <v>22</v>
      </c>
      <c r="B10" s="30"/>
      <c r="C10" s="30"/>
      <c r="D10" s="30"/>
      <c r="E10" s="31"/>
      <c r="F10" s="25"/>
      <c r="G10" s="26"/>
      <c r="H10" s="26"/>
      <c r="I10" s="32"/>
      <c r="J10" s="32"/>
      <c r="K10" s="32"/>
      <c r="L10" s="32"/>
      <c r="M10" s="33">
        <f>SUM(N8)</f>
        <v>52531.200000000004</v>
      </c>
      <c r="N10" s="34"/>
    </row>
    <row r="12" ht="44.25" customHeight="1">
      <c r="A12" s="35" t="s">
        <v>23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</row>
    <row r="13" ht="15">
      <c r="A13" s="36"/>
      <c r="B13" s="37"/>
      <c r="C13" s="36"/>
      <c r="D13" s="36"/>
      <c r="E13" s="36"/>
      <c r="F13" s="37"/>
      <c r="G13" s="37"/>
      <c r="H13" s="37"/>
      <c r="I13" s="36"/>
      <c r="J13" s="36"/>
      <c r="K13" s="36"/>
      <c r="L13" s="36"/>
      <c r="M13" s="36"/>
      <c r="N13" s="36"/>
    </row>
    <row r="14" ht="16.5">
      <c r="A14" s="38"/>
      <c r="B14" s="39"/>
      <c r="C14" s="40"/>
      <c r="D14" s="41"/>
      <c r="E14" s="38"/>
      <c r="F14" s="42"/>
      <c r="G14" s="42"/>
      <c r="H14" s="42"/>
      <c r="I14" s="43"/>
      <c r="J14" s="43"/>
      <c r="K14" s="43"/>
      <c r="L14" s="43"/>
      <c r="M14" s="43"/>
      <c r="N14" s="38"/>
    </row>
    <row r="15" ht="15.75" customHeight="1">
      <c r="A15" s="38"/>
      <c r="B15" s="44" t="s">
        <v>24</v>
      </c>
      <c r="C15" s="44"/>
      <c r="D15" s="44"/>
      <c r="E15" s="45"/>
      <c r="F15" s="46" t="s">
        <v>25</v>
      </c>
      <c r="G15" s="46"/>
      <c r="H15" s="47" t="s">
        <v>26</v>
      </c>
      <c r="I15" s="47"/>
      <c r="J15" s="43"/>
      <c r="K15" s="43"/>
      <c r="L15" s="43"/>
      <c r="M15" s="43"/>
      <c r="N15" s="38"/>
    </row>
  </sheetData>
  <mergeCells count="12">
    <mergeCell ref="A1:N1"/>
    <mergeCell ref="A3:N3"/>
    <mergeCell ref="A4:N4"/>
    <mergeCell ref="A5:N6"/>
    <mergeCell ref="A9:E9"/>
    <mergeCell ref="M9:N9"/>
    <mergeCell ref="A10:E10"/>
    <mergeCell ref="M10:N10"/>
    <mergeCell ref="A12:N12"/>
    <mergeCell ref="B15:D15"/>
    <mergeCell ref="F15:G15"/>
    <mergeCell ref="H15:I15"/>
  </mergeCells>
  <printOptions headings="0" gridLines="0"/>
  <pageMargins left="0.69999999999999996" right="0.69999999999999996" top="0.75" bottom="0.75" header="0.29999999999999999" footer="0.29999999999999999"/>
  <pageSetup paperSize="9" scale="53" fitToWidth="1" fitToHeight="2" pageOrder="downThenOver" orientation="landscape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6" operator="greaterThan" id="{005700F8-00CA-48CC-AA50-0006009D00CD}">
            <xm:f>33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K8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90" workbookViewId="0">
      <selection activeCell="A1" activeCellId="0" sqref="1:1048576"/>
    </sheetView>
  </sheetViews>
  <sheetFormatPr defaultRowHeight="14.25"/>
  <cols>
    <col customWidth="1" min="1" max="1" width="5.28515625"/>
    <col customWidth="1" min="2" max="2" width="14.85546875"/>
    <col customWidth="1" min="3" max="3" width="58.140625"/>
    <col customWidth="1" min="5" max="5" width="8.7109375"/>
    <col customWidth="1" min="6" max="6" width="15"/>
    <col customWidth="1" min="7" max="7" width="18.5703125"/>
    <col customWidth="1" min="8" max="9" width="17"/>
    <col customWidth="1" min="10" max="10" width="15.85546875"/>
    <col customWidth="1" min="11" max="11" width="12.5703125"/>
    <col customWidth="1" min="12" max="12" width="13"/>
    <col customWidth="1" min="13" max="13" width="28"/>
    <col customWidth="1" min="14" max="14" width="14.28515625"/>
    <col customWidth="1" min="15" max="15" width="12.85546875"/>
    <col customWidth="1" min="16" max="16" width="1.28515625"/>
  </cols>
  <sheetData>
    <row r="1" ht="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38"/>
    </row>
    <row r="2" ht="9" customHeight="1">
      <c r="A2" s="118"/>
      <c r="B2" s="118"/>
      <c r="C2" s="5"/>
      <c r="D2" s="5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9"/>
      <c r="P2" s="238"/>
    </row>
    <row r="3" ht="15">
      <c r="A3" s="5" t="s">
        <v>100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238"/>
    </row>
    <row r="4" ht="15">
      <c r="A4" s="6" t="s">
        <v>101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238"/>
    </row>
    <row r="5" ht="15">
      <c r="A5" s="6" t="s">
        <v>102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238"/>
    </row>
    <row r="6" ht="6.75" customHeight="1">
      <c r="A6" s="120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121"/>
      <c r="P6" s="238"/>
    </row>
    <row r="7" ht="60">
      <c r="A7" s="245" t="s">
        <v>4</v>
      </c>
      <c r="B7" s="125" t="s">
        <v>5</v>
      </c>
      <c r="C7" s="125" t="s">
        <v>6</v>
      </c>
      <c r="D7" s="205" t="s">
        <v>7</v>
      </c>
      <c r="E7" s="126" t="s">
        <v>8</v>
      </c>
      <c r="F7" s="131" t="s">
        <v>104</v>
      </c>
      <c r="G7" s="127" t="s">
        <v>103</v>
      </c>
      <c r="H7" s="165" t="s">
        <v>105</v>
      </c>
      <c r="I7" s="290" t="s">
        <v>106</v>
      </c>
      <c r="J7" s="291" t="s">
        <v>12</v>
      </c>
      <c r="K7" s="131" t="s">
        <v>13</v>
      </c>
      <c r="L7" s="132" t="s">
        <v>14</v>
      </c>
      <c r="M7" s="131" t="s">
        <v>15</v>
      </c>
      <c r="N7" s="132" t="s">
        <v>17</v>
      </c>
      <c r="O7" s="129" t="s">
        <v>107</v>
      </c>
      <c r="P7" s="238"/>
    </row>
    <row r="8" ht="34.5" customHeight="1">
      <c r="A8" s="144">
        <v>1</v>
      </c>
      <c r="B8" s="252" t="s">
        <v>153</v>
      </c>
      <c r="C8" s="277" t="s">
        <v>232</v>
      </c>
      <c r="D8" s="157" t="s">
        <v>108</v>
      </c>
      <c r="E8" s="158">
        <v>30000</v>
      </c>
      <c r="F8" s="292">
        <v>9.4199999999999999</v>
      </c>
      <c r="G8" s="293">
        <v>13</v>
      </c>
      <c r="H8" s="294">
        <v>14.49</v>
      </c>
      <c r="I8" s="295">
        <v>14.960000000000001</v>
      </c>
      <c r="J8" s="150">
        <f t="shared" ref="J8:J39" si="40">AVERAGE(G8:H8)</f>
        <v>13.745000000000001</v>
      </c>
      <c r="K8" s="161">
        <f t="shared" ref="K8:K62" si="41">SQRT(((SUM((POWER(G8-J8,2)),(POWER(I8-J8,2)),(POWER(J8-J8,2)))/(COLUMNS(G8:I8)-1))))</f>
        <v>1.0077822185373189</v>
      </c>
      <c r="L8" s="161">
        <f t="shared" ref="L8:L62" si="42">K8/J8*100</f>
        <v>7.3319914044184715</v>
      </c>
      <c r="M8" s="161">
        <f t="shared" ref="M8:M39" si="43">MIN(G8:H8)</f>
        <v>13</v>
      </c>
      <c r="N8" s="162">
        <f t="shared" ref="N8:N39" si="44">E8*M8</f>
        <v>390000</v>
      </c>
      <c r="O8" s="163">
        <f t="shared" ref="O8:O62" si="45">M8</f>
        <v>13</v>
      </c>
      <c r="P8" s="239"/>
    </row>
    <row r="9" ht="28.5">
      <c r="A9" s="154">
        <f t="shared" ref="A9:A62" si="46">A8+1</f>
        <v>2</v>
      </c>
      <c r="B9" s="256" t="s">
        <v>155</v>
      </c>
      <c r="C9" s="259" t="s">
        <v>233</v>
      </c>
      <c r="D9" s="147" t="s">
        <v>157</v>
      </c>
      <c r="E9" s="148">
        <v>10</v>
      </c>
      <c r="F9" s="296">
        <v>3459.8400000000001</v>
      </c>
      <c r="G9" s="297">
        <v>2350</v>
      </c>
      <c r="H9" s="298">
        <v>3813</v>
      </c>
      <c r="I9" s="299">
        <v>3936</v>
      </c>
      <c r="J9" s="150">
        <f t="shared" si="40"/>
        <v>3081.5</v>
      </c>
      <c r="K9" s="161">
        <f t="shared" si="41"/>
        <v>795.38119791707425</v>
      </c>
      <c r="L9" s="151">
        <f t="shared" si="42"/>
        <v>25.811494334482372</v>
      </c>
      <c r="M9" s="161">
        <f t="shared" si="43"/>
        <v>2350</v>
      </c>
      <c r="N9" s="152">
        <f t="shared" si="44"/>
        <v>23500</v>
      </c>
      <c r="O9" s="153">
        <f t="shared" si="45"/>
        <v>2350</v>
      </c>
      <c r="P9" s="239"/>
    </row>
    <row r="10" ht="28.5">
      <c r="A10" s="154">
        <f t="shared" si="46"/>
        <v>3</v>
      </c>
      <c r="B10" s="256" t="s">
        <v>158</v>
      </c>
      <c r="C10" s="259" t="s">
        <v>159</v>
      </c>
      <c r="D10" s="147" t="s">
        <v>108</v>
      </c>
      <c r="E10" s="148">
        <v>10000</v>
      </c>
      <c r="F10" s="296">
        <v>0.40999999999999998</v>
      </c>
      <c r="G10" s="297">
        <v>0.65000000000000002</v>
      </c>
      <c r="H10" s="298">
        <v>0.66000000000000003</v>
      </c>
      <c r="I10" s="299">
        <v>0.68000000000000005</v>
      </c>
      <c r="J10" s="150">
        <f t="shared" si="40"/>
        <v>0.65500000000000003</v>
      </c>
      <c r="K10" s="161">
        <f t="shared" si="41"/>
        <v>0.018027756377319962</v>
      </c>
      <c r="L10" s="151">
        <f t="shared" si="42"/>
        <v>2.7523292179114445</v>
      </c>
      <c r="M10" s="161">
        <f t="shared" si="43"/>
        <v>0.65000000000000002</v>
      </c>
      <c r="N10" s="152">
        <f t="shared" si="44"/>
        <v>6500</v>
      </c>
      <c r="O10" s="153">
        <f t="shared" si="45"/>
        <v>0.65000000000000002</v>
      </c>
    </row>
    <row r="11" ht="28.5">
      <c r="A11" s="154">
        <f t="shared" si="46"/>
        <v>4</v>
      </c>
      <c r="B11" s="252" t="s">
        <v>153</v>
      </c>
      <c r="C11" s="259" t="s">
        <v>160</v>
      </c>
      <c r="D11" s="147" t="s">
        <v>108</v>
      </c>
      <c r="E11" s="148">
        <v>100000</v>
      </c>
      <c r="F11" s="296">
        <v>0.48999999999999999</v>
      </c>
      <c r="G11" s="297">
        <v>0.90000000000000002</v>
      </c>
      <c r="H11" s="298">
        <v>1.1899999999999999</v>
      </c>
      <c r="I11" s="299">
        <v>1.23</v>
      </c>
      <c r="J11" s="150">
        <f t="shared" si="40"/>
        <v>1.0449999999999999</v>
      </c>
      <c r="K11" s="161">
        <f t="shared" si="41"/>
        <v>0.16620770138594659</v>
      </c>
      <c r="L11" s="151">
        <f t="shared" si="42"/>
        <v>15.905043194827426</v>
      </c>
      <c r="M11" s="161">
        <f t="shared" si="43"/>
        <v>0.90000000000000002</v>
      </c>
      <c r="N11" s="152">
        <f t="shared" si="44"/>
        <v>90000</v>
      </c>
      <c r="O11" s="153">
        <f t="shared" si="45"/>
        <v>0.90000000000000002</v>
      </c>
    </row>
    <row r="12" ht="35.25" customHeight="1">
      <c r="A12" s="154">
        <f t="shared" si="46"/>
        <v>5</v>
      </c>
      <c r="B12" s="252" t="s">
        <v>153</v>
      </c>
      <c r="C12" s="259" t="s">
        <v>161</v>
      </c>
      <c r="D12" s="147" t="s">
        <v>108</v>
      </c>
      <c r="E12" s="148">
        <v>15000</v>
      </c>
      <c r="F12" s="296">
        <v>28.52</v>
      </c>
      <c r="G12" s="297">
        <v>34</v>
      </c>
      <c r="H12" s="298">
        <v>34.159999999999997</v>
      </c>
      <c r="I12" s="299">
        <v>35.259999999999998</v>
      </c>
      <c r="J12" s="150">
        <f t="shared" si="40"/>
        <v>34.079999999999998</v>
      </c>
      <c r="K12" s="161">
        <f t="shared" si="41"/>
        <v>0.83630138108220264</v>
      </c>
      <c r="L12" s="151">
        <f t="shared" si="42"/>
        <v>2.4539359773538809</v>
      </c>
      <c r="M12" s="161">
        <f t="shared" si="43"/>
        <v>34</v>
      </c>
      <c r="N12" s="151">
        <f t="shared" si="44"/>
        <v>510000</v>
      </c>
      <c r="O12" s="153">
        <f t="shared" si="45"/>
        <v>34</v>
      </c>
    </row>
    <row r="13" ht="28.5">
      <c r="A13" s="154">
        <f t="shared" si="46"/>
        <v>6</v>
      </c>
      <c r="B13" s="256" t="s">
        <v>158</v>
      </c>
      <c r="C13" s="259" t="s">
        <v>162</v>
      </c>
      <c r="D13" s="147" t="s">
        <v>108</v>
      </c>
      <c r="E13" s="148">
        <v>10000</v>
      </c>
      <c r="F13" s="296">
        <v>0.81999999999999995</v>
      </c>
      <c r="G13" s="297">
        <v>0.94999999999999996</v>
      </c>
      <c r="H13" s="300">
        <v>0.56999999999999995</v>
      </c>
      <c r="I13" s="301">
        <v>0.58999999999999997</v>
      </c>
      <c r="J13" s="150">
        <f t="shared" si="40"/>
        <v>0.76000000000000001</v>
      </c>
      <c r="K13" s="161">
        <f t="shared" si="41"/>
        <v>0.18027756377319945</v>
      </c>
      <c r="L13" s="151">
        <f t="shared" si="42"/>
        <v>23.72073207542098</v>
      </c>
      <c r="M13" s="161">
        <f t="shared" si="43"/>
        <v>0.56999999999999995</v>
      </c>
      <c r="N13" s="151">
        <f t="shared" si="44"/>
        <v>5699.9999999999991</v>
      </c>
      <c r="O13" s="153">
        <f t="shared" si="45"/>
        <v>0.56999999999999995</v>
      </c>
    </row>
    <row r="14" ht="28.5">
      <c r="A14" s="154">
        <f t="shared" si="46"/>
        <v>7</v>
      </c>
      <c r="B14" s="256" t="s">
        <v>158</v>
      </c>
      <c r="C14" s="259" t="s">
        <v>163</v>
      </c>
      <c r="D14" s="147" t="s">
        <v>108</v>
      </c>
      <c r="E14" s="148">
        <v>10000</v>
      </c>
      <c r="F14" s="296">
        <v>0.95999999999999996</v>
      </c>
      <c r="G14" s="297">
        <v>1.3</v>
      </c>
      <c r="H14" s="300">
        <v>0.68999999999999995</v>
      </c>
      <c r="I14" s="301">
        <v>0.70999999999999996</v>
      </c>
      <c r="J14" s="150">
        <f t="shared" si="40"/>
        <v>0.995</v>
      </c>
      <c r="K14" s="161">
        <f t="shared" si="41"/>
        <v>0.29516944286290886</v>
      </c>
      <c r="L14" s="151">
        <f t="shared" si="42"/>
        <v>29.665270639488327</v>
      </c>
      <c r="M14" s="161">
        <f t="shared" si="43"/>
        <v>0.68999999999999995</v>
      </c>
      <c r="N14" s="161">
        <f t="shared" si="44"/>
        <v>6899.9999999999991</v>
      </c>
      <c r="O14" s="153">
        <f t="shared" si="45"/>
        <v>0.68999999999999995</v>
      </c>
    </row>
    <row r="15" ht="28.5">
      <c r="A15" s="154">
        <f t="shared" si="46"/>
        <v>8</v>
      </c>
      <c r="B15" s="252" t="s">
        <v>153</v>
      </c>
      <c r="C15" s="259" t="s">
        <v>166</v>
      </c>
      <c r="D15" s="147" t="s">
        <v>108</v>
      </c>
      <c r="E15" s="148">
        <v>10000</v>
      </c>
      <c r="F15" s="296">
        <f>2.33+1.34</f>
        <v>3.6699999999999999</v>
      </c>
      <c r="G15" s="297">
        <v>3.4500000000000002</v>
      </c>
      <c r="H15" s="300">
        <v>3.6499999999999999</v>
      </c>
      <c r="I15" s="301">
        <v>3.77</v>
      </c>
      <c r="J15" s="150">
        <f t="shared" si="40"/>
        <v>3.5499999999999998</v>
      </c>
      <c r="K15" s="161">
        <f t="shared" si="41"/>
        <v>0.17088007490635065</v>
      </c>
      <c r="L15" s="151">
        <f t="shared" si="42"/>
        <v>4.81352323679861</v>
      </c>
      <c r="M15" s="161">
        <f t="shared" si="43"/>
        <v>3.4500000000000002</v>
      </c>
      <c r="N15" s="162">
        <f t="shared" si="44"/>
        <v>34500</v>
      </c>
      <c r="O15" s="153">
        <f t="shared" si="45"/>
        <v>3.4500000000000002</v>
      </c>
    </row>
    <row r="16" ht="28.5">
      <c r="A16" s="154">
        <f t="shared" si="46"/>
        <v>9</v>
      </c>
      <c r="B16" s="252" t="s">
        <v>153</v>
      </c>
      <c r="C16" s="259" t="s">
        <v>224</v>
      </c>
      <c r="D16" s="147" t="s">
        <v>108</v>
      </c>
      <c r="E16" s="148">
        <v>3000</v>
      </c>
      <c r="F16" s="302"/>
      <c r="G16" s="297">
        <v>20</v>
      </c>
      <c r="H16" s="300">
        <v>14.970000000000001</v>
      </c>
      <c r="I16" s="301">
        <v>15.449999999999999</v>
      </c>
      <c r="J16" s="150">
        <f t="shared" si="40"/>
        <v>17.484999999999999</v>
      </c>
      <c r="K16" s="161">
        <f t="shared" si="41"/>
        <v>2.2876243135619978</v>
      </c>
      <c r="L16" s="151">
        <f t="shared" si="42"/>
        <v>13.083353237414915</v>
      </c>
      <c r="M16" s="161">
        <f t="shared" si="43"/>
        <v>14.970000000000001</v>
      </c>
      <c r="N16" s="151">
        <f t="shared" si="44"/>
        <v>44910</v>
      </c>
      <c r="O16" s="153">
        <f t="shared" si="45"/>
        <v>14.970000000000001</v>
      </c>
    </row>
    <row r="17" ht="42.75">
      <c r="A17" s="154">
        <f t="shared" si="46"/>
        <v>10</v>
      </c>
      <c r="B17" s="252" t="s">
        <v>153</v>
      </c>
      <c r="C17" s="259" t="s">
        <v>167</v>
      </c>
      <c r="D17" s="147" t="s">
        <v>108</v>
      </c>
      <c r="E17" s="148">
        <v>1000</v>
      </c>
      <c r="F17" s="296">
        <v>1.77</v>
      </c>
      <c r="G17" s="297">
        <v>1.27</v>
      </c>
      <c r="H17" s="300">
        <v>1.8899999999999999</v>
      </c>
      <c r="I17" s="301">
        <v>1.95</v>
      </c>
      <c r="J17" s="150">
        <f t="shared" si="40"/>
        <v>1.5800000000000001</v>
      </c>
      <c r="K17" s="161">
        <f t="shared" si="41"/>
        <v>0.34132096331752021</v>
      </c>
      <c r="L17" s="151">
        <f t="shared" si="42"/>
        <v>21.602592615032922</v>
      </c>
      <c r="M17" s="161">
        <f t="shared" si="43"/>
        <v>1.27</v>
      </c>
      <c r="N17" s="151">
        <f t="shared" si="44"/>
        <v>1270</v>
      </c>
      <c r="O17" s="153">
        <f t="shared" si="45"/>
        <v>1.27</v>
      </c>
    </row>
    <row r="18" ht="42.75">
      <c r="A18" s="154">
        <f t="shared" si="46"/>
        <v>11</v>
      </c>
      <c r="B18" s="252" t="s">
        <v>153</v>
      </c>
      <c r="C18" s="259" t="s">
        <v>168</v>
      </c>
      <c r="D18" s="147" t="s">
        <v>108</v>
      </c>
      <c r="E18" s="148">
        <v>1000</v>
      </c>
      <c r="F18" s="296">
        <v>2.0699999999999998</v>
      </c>
      <c r="G18" s="297">
        <v>1.8200000000000001</v>
      </c>
      <c r="H18" s="300">
        <v>2.3300000000000001</v>
      </c>
      <c r="I18" s="301">
        <v>2.3999999999999999</v>
      </c>
      <c r="J18" s="150">
        <f t="shared" si="40"/>
        <v>2.0750000000000002</v>
      </c>
      <c r="K18" s="161">
        <f t="shared" si="41"/>
        <v>0.29210443337957048</v>
      </c>
      <c r="L18" s="151">
        <f t="shared" si="42"/>
        <v>14.07732209058171</v>
      </c>
      <c r="M18" s="161">
        <f t="shared" si="43"/>
        <v>1.8200000000000001</v>
      </c>
      <c r="N18" s="161">
        <f t="shared" si="44"/>
        <v>1820</v>
      </c>
      <c r="O18" s="153">
        <f t="shared" si="45"/>
        <v>1.8200000000000001</v>
      </c>
    </row>
    <row r="19" ht="42.75">
      <c r="A19" s="154">
        <f t="shared" si="46"/>
        <v>12</v>
      </c>
      <c r="B19" s="252" t="s">
        <v>153</v>
      </c>
      <c r="C19" s="259" t="s">
        <v>169</v>
      </c>
      <c r="D19" s="147" t="s">
        <v>108</v>
      </c>
      <c r="E19" s="148">
        <v>7000</v>
      </c>
      <c r="F19" s="296">
        <v>2.9399999999999999</v>
      </c>
      <c r="G19" s="297">
        <v>2.3700000000000001</v>
      </c>
      <c r="H19" s="303">
        <v>2.98</v>
      </c>
      <c r="I19" s="304">
        <v>3.0699999999999998</v>
      </c>
      <c r="J19" s="150">
        <f t="shared" si="40"/>
        <v>2.6749999999999998</v>
      </c>
      <c r="K19" s="161">
        <f t="shared" si="41"/>
        <v>0.35288099977187765</v>
      </c>
      <c r="L19" s="151">
        <f t="shared" si="42"/>
        <v>13.191813075584211</v>
      </c>
      <c r="M19" s="161">
        <f t="shared" si="43"/>
        <v>2.3700000000000001</v>
      </c>
      <c r="N19" s="151">
        <f t="shared" si="44"/>
        <v>16590</v>
      </c>
      <c r="O19" s="153">
        <f t="shared" si="45"/>
        <v>2.3700000000000001</v>
      </c>
    </row>
    <row r="20" ht="28.5">
      <c r="A20" s="154">
        <f t="shared" si="46"/>
        <v>13</v>
      </c>
      <c r="B20" s="252" t="s">
        <v>153</v>
      </c>
      <c r="C20" s="259" t="s">
        <v>171</v>
      </c>
      <c r="D20" s="147" t="s">
        <v>108</v>
      </c>
      <c r="E20" s="148">
        <v>15000</v>
      </c>
      <c r="F20" s="296">
        <v>11.789999999999999</v>
      </c>
      <c r="G20" s="297">
        <v>8</v>
      </c>
      <c r="H20" s="303">
        <v>14.99</v>
      </c>
      <c r="I20" s="304">
        <v>15.470000000000001</v>
      </c>
      <c r="J20" s="150">
        <f t="shared" si="40"/>
        <v>11.495000000000001</v>
      </c>
      <c r="K20" s="161">
        <f t="shared" si="41"/>
        <v>3.7427029003114849</v>
      </c>
      <c r="L20" s="151">
        <f t="shared" si="42"/>
        <v>32.559398871783252</v>
      </c>
      <c r="M20" s="161">
        <f t="shared" si="43"/>
        <v>8</v>
      </c>
      <c r="N20" s="161">
        <f t="shared" si="44"/>
        <v>120000</v>
      </c>
      <c r="O20" s="153">
        <f t="shared" si="45"/>
        <v>8</v>
      </c>
    </row>
    <row r="21" ht="28.5">
      <c r="A21" s="154">
        <f t="shared" si="46"/>
        <v>14</v>
      </c>
      <c r="B21" s="252" t="s">
        <v>153</v>
      </c>
      <c r="C21" s="259" t="s">
        <v>172</v>
      </c>
      <c r="D21" s="147" t="s">
        <v>108</v>
      </c>
      <c r="E21" s="148">
        <v>5000</v>
      </c>
      <c r="F21" s="296">
        <f>12.76+9.01</f>
        <v>21.77</v>
      </c>
      <c r="G21" s="297">
        <v>20.199999999999999</v>
      </c>
      <c r="H21" s="303">
        <v>18.620000000000001</v>
      </c>
      <c r="I21" s="304">
        <v>19.219999999999999</v>
      </c>
      <c r="J21" s="150">
        <f t="shared" si="40"/>
        <v>19.41</v>
      </c>
      <c r="K21" s="161">
        <f t="shared" si="41"/>
        <v>0.57454329688892858</v>
      </c>
      <c r="L21" s="151">
        <f t="shared" si="42"/>
        <v>2.9600375934514611</v>
      </c>
      <c r="M21" s="161">
        <f t="shared" si="43"/>
        <v>18.620000000000001</v>
      </c>
      <c r="N21" s="161">
        <f t="shared" si="44"/>
        <v>93100</v>
      </c>
      <c r="O21" s="153">
        <f t="shared" si="45"/>
        <v>18.620000000000001</v>
      </c>
    </row>
    <row r="22" ht="28.5">
      <c r="A22" s="154">
        <f t="shared" si="46"/>
        <v>15</v>
      </c>
      <c r="B22" s="252" t="s">
        <v>153</v>
      </c>
      <c r="C22" s="259" t="s">
        <v>172</v>
      </c>
      <c r="D22" s="147" t="s">
        <v>108</v>
      </c>
      <c r="E22" s="148">
        <v>75000</v>
      </c>
      <c r="F22" s="296">
        <f>5.58+4.65</f>
        <v>10.23</v>
      </c>
      <c r="G22" s="297">
        <v>7.2000000000000002</v>
      </c>
      <c r="H22" s="303">
        <v>11.699999999999999</v>
      </c>
      <c r="I22" s="304">
        <v>12.08</v>
      </c>
      <c r="J22" s="150">
        <f t="shared" si="40"/>
        <v>9.4499999999999993</v>
      </c>
      <c r="K22" s="161">
        <f t="shared" si="41"/>
        <v>2.4473863609981978</v>
      </c>
      <c r="L22" s="151">
        <f t="shared" si="42"/>
        <v>25.898268370351303</v>
      </c>
      <c r="M22" s="161">
        <f t="shared" si="43"/>
        <v>7.2000000000000002</v>
      </c>
      <c r="N22" s="151">
        <f t="shared" si="44"/>
        <v>540000</v>
      </c>
      <c r="O22" s="153">
        <f t="shared" si="45"/>
        <v>7.2000000000000002</v>
      </c>
    </row>
    <row r="23" ht="28.5">
      <c r="A23" s="154">
        <f t="shared" si="46"/>
        <v>16</v>
      </c>
      <c r="B23" s="252" t="s">
        <v>153</v>
      </c>
      <c r="C23" s="259" t="s">
        <v>173</v>
      </c>
      <c r="D23" s="147" t="s">
        <v>108</v>
      </c>
      <c r="E23" s="148">
        <v>12500</v>
      </c>
      <c r="F23" s="296">
        <f>14.35+13.17</f>
        <v>27.52</v>
      </c>
      <c r="G23" s="297">
        <v>18.399999999999999</v>
      </c>
      <c r="H23" s="303">
        <v>27.109999999999999</v>
      </c>
      <c r="I23" s="304">
        <v>27.98</v>
      </c>
      <c r="J23" s="150">
        <f t="shared" si="40"/>
        <v>22.754999999999999</v>
      </c>
      <c r="K23" s="161">
        <f t="shared" si="41"/>
        <v>4.8097115298113264</v>
      </c>
      <c r="L23" s="151">
        <f t="shared" si="42"/>
        <v>21.136943659904752</v>
      </c>
      <c r="M23" s="161">
        <f t="shared" si="43"/>
        <v>18.399999999999999</v>
      </c>
      <c r="N23" s="161">
        <f t="shared" si="44"/>
        <v>229999.99999999997</v>
      </c>
      <c r="O23" s="153">
        <f t="shared" si="45"/>
        <v>18.399999999999999</v>
      </c>
    </row>
    <row r="24" ht="28.5">
      <c r="A24" s="154">
        <f t="shared" si="46"/>
        <v>17</v>
      </c>
      <c r="B24" s="252" t="s">
        <v>153</v>
      </c>
      <c r="C24" s="259" t="s">
        <v>174</v>
      </c>
      <c r="D24" s="147" t="s">
        <v>108</v>
      </c>
      <c r="E24" s="148">
        <v>10000</v>
      </c>
      <c r="F24" s="296">
        <v>18.559999999999999</v>
      </c>
      <c r="G24" s="297">
        <v>10</v>
      </c>
      <c r="H24" s="303">
        <v>20.690000000000001</v>
      </c>
      <c r="I24" s="304">
        <v>21.359999999999999</v>
      </c>
      <c r="J24" s="150">
        <f t="shared" si="40"/>
        <v>15.345000000000001</v>
      </c>
      <c r="K24" s="161">
        <f t="shared" si="41"/>
        <v>5.6898703851669588</v>
      </c>
      <c r="L24" s="151">
        <f t="shared" si="42"/>
        <v>37.079637570328828</v>
      </c>
      <c r="M24" s="161">
        <f t="shared" si="43"/>
        <v>10</v>
      </c>
      <c r="N24" s="151">
        <f t="shared" si="44"/>
        <v>100000</v>
      </c>
      <c r="O24" s="153">
        <f t="shared" si="45"/>
        <v>10</v>
      </c>
    </row>
    <row r="25" ht="28.5">
      <c r="A25" s="154">
        <f t="shared" si="46"/>
        <v>18</v>
      </c>
      <c r="B25" s="256" t="s">
        <v>175</v>
      </c>
      <c r="C25" s="259" t="s">
        <v>176</v>
      </c>
      <c r="D25" s="147" t="s">
        <v>108</v>
      </c>
      <c r="E25" s="148">
        <v>50</v>
      </c>
      <c r="F25" s="298"/>
      <c r="G25" s="297">
        <v>61</v>
      </c>
      <c r="H25" s="303">
        <v>103.84999999999999</v>
      </c>
      <c r="I25" s="304">
        <v>107.2</v>
      </c>
      <c r="J25" s="150">
        <f t="shared" si="40"/>
        <v>82.424999999999997</v>
      </c>
      <c r="K25" s="161">
        <f t="shared" si="41"/>
        <v>23.160648199046591</v>
      </c>
      <c r="L25" s="151">
        <f t="shared" si="42"/>
        <v>28.099057566328895</v>
      </c>
      <c r="M25" s="161">
        <f t="shared" si="43"/>
        <v>61</v>
      </c>
      <c r="N25" s="151">
        <f t="shared" si="44"/>
        <v>3050</v>
      </c>
      <c r="O25" s="153">
        <f t="shared" si="45"/>
        <v>61</v>
      </c>
    </row>
    <row r="26" ht="28.5">
      <c r="A26" s="154">
        <f t="shared" si="46"/>
        <v>19</v>
      </c>
      <c r="B26" s="252" t="s">
        <v>153</v>
      </c>
      <c r="C26" s="259" t="s">
        <v>177</v>
      </c>
      <c r="D26" s="147" t="s">
        <v>108</v>
      </c>
      <c r="E26" s="148">
        <v>2000</v>
      </c>
      <c r="F26" s="298">
        <v>2.6200000000000001</v>
      </c>
      <c r="G26" s="297">
        <v>2.7999999999999998</v>
      </c>
      <c r="H26" s="303">
        <v>3.8399999999999999</v>
      </c>
      <c r="I26" s="304">
        <v>3.9700000000000002</v>
      </c>
      <c r="J26" s="150">
        <f t="shared" si="40"/>
        <v>3.3199999999999998</v>
      </c>
      <c r="K26" s="161">
        <f t="shared" si="41"/>
        <v>0.58860003397893235</v>
      </c>
      <c r="L26" s="151">
        <f t="shared" si="42"/>
        <v>17.72891668611242</v>
      </c>
      <c r="M26" s="161">
        <f t="shared" si="43"/>
        <v>2.7999999999999998</v>
      </c>
      <c r="N26" s="151">
        <f t="shared" si="44"/>
        <v>5600</v>
      </c>
      <c r="O26" s="153">
        <f t="shared" si="45"/>
        <v>2.7999999999999998</v>
      </c>
    </row>
    <row r="27" ht="28.5" customHeight="1">
      <c r="A27" s="154">
        <f t="shared" si="46"/>
        <v>20</v>
      </c>
      <c r="B27" s="252" t="s">
        <v>153</v>
      </c>
      <c r="C27" s="259" t="s">
        <v>178</v>
      </c>
      <c r="D27" s="147" t="s">
        <v>108</v>
      </c>
      <c r="E27" s="148">
        <v>10000</v>
      </c>
      <c r="F27" s="305">
        <v>0.58999999999999997</v>
      </c>
      <c r="G27" s="149">
        <v>0.94999999999999996</v>
      </c>
      <c r="H27" s="303">
        <v>1.3999999999999999</v>
      </c>
      <c r="I27" s="304">
        <v>1.4399999999999999</v>
      </c>
      <c r="J27" s="150">
        <f t="shared" si="40"/>
        <v>1.1749999999999998</v>
      </c>
      <c r="K27" s="161">
        <f t="shared" si="41"/>
        <v>0.2458149710656371</v>
      </c>
      <c r="L27" s="151">
        <f t="shared" si="42"/>
        <v>20.920423069415929</v>
      </c>
      <c r="M27" s="161">
        <f t="shared" si="43"/>
        <v>0.94999999999999996</v>
      </c>
      <c r="N27" s="151">
        <f t="shared" si="44"/>
        <v>9500</v>
      </c>
      <c r="O27" s="153">
        <f t="shared" si="45"/>
        <v>0.94999999999999996</v>
      </c>
    </row>
    <row r="28" ht="28.5">
      <c r="A28" s="154">
        <f t="shared" si="46"/>
        <v>21</v>
      </c>
      <c r="B28" s="252" t="s">
        <v>153</v>
      </c>
      <c r="C28" s="259" t="s">
        <v>180</v>
      </c>
      <c r="D28" s="147" t="s">
        <v>108</v>
      </c>
      <c r="E28" s="148">
        <v>100000</v>
      </c>
      <c r="F28" s="305">
        <v>0.5</v>
      </c>
      <c r="G28" s="149">
        <v>0.84999999999999998</v>
      </c>
      <c r="H28" s="303">
        <v>1.1899999999999999</v>
      </c>
      <c r="I28" s="304">
        <v>1.23</v>
      </c>
      <c r="J28" s="150">
        <f t="shared" si="40"/>
        <v>1.02</v>
      </c>
      <c r="K28" s="161">
        <f t="shared" si="41"/>
        <v>0.191049731745428</v>
      </c>
      <c r="L28" s="151">
        <f t="shared" si="42"/>
        <v>18.730365857394901</v>
      </c>
      <c r="M28" s="161">
        <f t="shared" si="43"/>
        <v>0.84999999999999998</v>
      </c>
      <c r="N28" s="162">
        <f t="shared" si="44"/>
        <v>85000</v>
      </c>
      <c r="O28" s="153">
        <f t="shared" si="45"/>
        <v>0.84999999999999998</v>
      </c>
    </row>
    <row r="29" ht="28.5">
      <c r="A29" s="154">
        <f t="shared" si="46"/>
        <v>22</v>
      </c>
      <c r="B29" s="256" t="s">
        <v>181</v>
      </c>
      <c r="C29" s="259" t="s">
        <v>182</v>
      </c>
      <c r="D29" s="147" t="s">
        <v>108</v>
      </c>
      <c r="E29" s="148">
        <v>100</v>
      </c>
      <c r="F29" s="305"/>
      <c r="G29" s="149">
        <v>9.3000000000000007</v>
      </c>
      <c r="H29" s="303">
        <v>6.2599999999999998</v>
      </c>
      <c r="I29" s="304">
        <v>6.46</v>
      </c>
      <c r="J29" s="150">
        <f t="shared" si="40"/>
        <v>7.7800000000000002</v>
      </c>
      <c r="K29" s="161">
        <f t="shared" si="41"/>
        <v>1.4235167719419399</v>
      </c>
      <c r="L29" s="151">
        <f t="shared" si="42"/>
        <v>18.297130744755012</v>
      </c>
      <c r="M29" s="161">
        <f t="shared" si="43"/>
        <v>6.2599999999999998</v>
      </c>
      <c r="N29" s="142">
        <f t="shared" si="44"/>
        <v>626</v>
      </c>
      <c r="O29" s="153">
        <f t="shared" si="45"/>
        <v>6.2599999999999998</v>
      </c>
    </row>
    <row r="30" ht="28.5">
      <c r="A30" s="154">
        <f t="shared" si="46"/>
        <v>23</v>
      </c>
      <c r="B30" s="256" t="s">
        <v>181</v>
      </c>
      <c r="C30" s="259" t="s">
        <v>183</v>
      </c>
      <c r="D30" s="147" t="s">
        <v>108</v>
      </c>
      <c r="E30" s="148">
        <v>100</v>
      </c>
      <c r="F30" s="305"/>
      <c r="G30" s="149">
        <v>10.199999999999999</v>
      </c>
      <c r="H30" s="303">
        <v>2.79</v>
      </c>
      <c r="I30" s="304">
        <v>2.8799999999999999</v>
      </c>
      <c r="J30" s="150">
        <f t="shared" si="40"/>
        <v>6.4949999999999992</v>
      </c>
      <c r="K30" s="161">
        <f t="shared" si="41"/>
        <v>3.6602766288902262</v>
      </c>
      <c r="L30" s="151">
        <f t="shared" si="42"/>
        <v>56.355298366285247</v>
      </c>
      <c r="M30" s="161">
        <f t="shared" si="43"/>
        <v>2.79</v>
      </c>
      <c r="N30" s="141">
        <f t="shared" si="44"/>
        <v>279</v>
      </c>
      <c r="O30" s="153">
        <f t="shared" si="45"/>
        <v>2.79</v>
      </c>
    </row>
    <row r="31" ht="28.5">
      <c r="A31" s="154">
        <f t="shared" si="46"/>
        <v>24</v>
      </c>
      <c r="B31" s="256" t="s">
        <v>181</v>
      </c>
      <c r="C31" s="259" t="s">
        <v>184</v>
      </c>
      <c r="D31" s="147" t="s">
        <v>108</v>
      </c>
      <c r="E31" s="148">
        <v>100</v>
      </c>
      <c r="F31" s="305"/>
      <c r="G31" s="149">
        <v>15</v>
      </c>
      <c r="H31" s="303">
        <v>3.21</v>
      </c>
      <c r="I31" s="304">
        <v>3.3100000000000001</v>
      </c>
      <c r="J31" s="150">
        <f t="shared" si="40"/>
        <v>9.1050000000000004</v>
      </c>
      <c r="K31" s="161">
        <f t="shared" si="41"/>
        <v>5.8452138540860936</v>
      </c>
      <c r="L31" s="151">
        <f t="shared" si="42"/>
        <v>64.197845734059229</v>
      </c>
      <c r="M31" s="161">
        <f t="shared" si="43"/>
        <v>3.21</v>
      </c>
      <c r="N31" s="151">
        <f t="shared" si="44"/>
        <v>321</v>
      </c>
      <c r="O31" s="153">
        <f t="shared" si="45"/>
        <v>3.21</v>
      </c>
    </row>
    <row r="32" ht="28.5">
      <c r="A32" s="154">
        <f t="shared" si="46"/>
        <v>25</v>
      </c>
      <c r="B32" s="256" t="s">
        <v>181</v>
      </c>
      <c r="C32" s="259" t="s">
        <v>185</v>
      </c>
      <c r="D32" s="147" t="s">
        <v>108</v>
      </c>
      <c r="E32" s="148">
        <v>90000</v>
      </c>
      <c r="F32" s="305"/>
      <c r="G32" s="149">
        <v>1.55</v>
      </c>
      <c r="H32" s="303">
        <v>1.8</v>
      </c>
      <c r="I32" s="304">
        <v>1.8600000000000001</v>
      </c>
      <c r="J32" s="150">
        <f t="shared" si="40"/>
        <v>1.675</v>
      </c>
      <c r="K32" s="161">
        <f t="shared" si="41"/>
        <v>0.15787653403846946</v>
      </c>
      <c r="L32" s="151">
        <f t="shared" si="42"/>
        <v>9.4254647187145952</v>
      </c>
      <c r="M32" s="161">
        <f t="shared" si="43"/>
        <v>1.55</v>
      </c>
      <c r="N32" s="162">
        <f t="shared" si="44"/>
        <v>139500</v>
      </c>
      <c r="O32" s="153">
        <f t="shared" si="45"/>
        <v>1.55</v>
      </c>
    </row>
    <row r="33" ht="28.5" customHeight="1">
      <c r="A33" s="154">
        <f t="shared" si="46"/>
        <v>26</v>
      </c>
      <c r="B33" s="256" t="s">
        <v>181</v>
      </c>
      <c r="C33" s="259" t="s">
        <v>186</v>
      </c>
      <c r="D33" s="147" t="s">
        <v>108</v>
      </c>
      <c r="E33" s="148">
        <v>80000</v>
      </c>
      <c r="F33" s="305">
        <v>0.56999999999999995</v>
      </c>
      <c r="G33" s="149">
        <v>0.84999999999999998</v>
      </c>
      <c r="H33" s="303">
        <v>1.1599999999999999</v>
      </c>
      <c r="I33" s="304">
        <v>1.2</v>
      </c>
      <c r="J33" s="150">
        <f t="shared" si="40"/>
        <v>1.0049999999999999</v>
      </c>
      <c r="K33" s="161">
        <f t="shared" si="41"/>
        <v>0.17613914953808535</v>
      </c>
      <c r="L33" s="151">
        <f t="shared" si="42"/>
        <v>17.526283536127899</v>
      </c>
      <c r="M33" s="161">
        <f t="shared" si="43"/>
        <v>0.84999999999999998</v>
      </c>
      <c r="N33" s="142">
        <f t="shared" si="44"/>
        <v>68000</v>
      </c>
      <c r="O33" s="153">
        <f t="shared" si="45"/>
        <v>0.84999999999999998</v>
      </c>
    </row>
    <row r="34" ht="44.25" customHeight="1">
      <c r="A34" s="154">
        <f t="shared" si="46"/>
        <v>27</v>
      </c>
      <c r="B34" s="256" t="s">
        <v>187</v>
      </c>
      <c r="C34" s="259" t="s">
        <v>188</v>
      </c>
      <c r="D34" s="147" t="s">
        <v>108</v>
      </c>
      <c r="E34" s="148">
        <v>2000</v>
      </c>
      <c r="F34" s="305">
        <v>0.80000000000000004</v>
      </c>
      <c r="G34" s="149">
        <v>0.84999999999999998</v>
      </c>
      <c r="H34" s="303">
        <v>0.81000000000000005</v>
      </c>
      <c r="I34" s="304">
        <v>0.82999999999999996</v>
      </c>
      <c r="J34" s="150">
        <f t="shared" si="40"/>
        <v>0.83000000000000007</v>
      </c>
      <c r="K34" s="161">
        <f t="shared" si="41"/>
        <v>0.014142135623730885</v>
      </c>
      <c r="L34" s="151">
        <f t="shared" si="42"/>
        <v>1.7038717618952874</v>
      </c>
      <c r="M34" s="161">
        <f t="shared" si="43"/>
        <v>0.81000000000000005</v>
      </c>
      <c r="N34" s="142">
        <f t="shared" si="44"/>
        <v>1620</v>
      </c>
      <c r="O34" s="153">
        <f t="shared" si="45"/>
        <v>0.81000000000000005</v>
      </c>
    </row>
    <row r="35" ht="28.5">
      <c r="A35" s="154">
        <f t="shared" si="46"/>
        <v>28</v>
      </c>
      <c r="B35" s="256" t="s">
        <v>187</v>
      </c>
      <c r="C35" s="259" t="s">
        <v>189</v>
      </c>
      <c r="D35" s="147" t="s">
        <v>108</v>
      </c>
      <c r="E35" s="148">
        <v>1000</v>
      </c>
      <c r="F35" s="305">
        <v>1.0700000000000001</v>
      </c>
      <c r="G35" s="149">
        <v>0.90000000000000002</v>
      </c>
      <c r="H35" s="303">
        <v>1.3500000000000001</v>
      </c>
      <c r="I35" s="304">
        <v>1.3999999999999999</v>
      </c>
      <c r="J35" s="150">
        <f t="shared" si="40"/>
        <v>1.125</v>
      </c>
      <c r="K35" s="161">
        <f t="shared" si="41"/>
        <v>0.25124689052802218</v>
      </c>
      <c r="L35" s="151">
        <f t="shared" si="42"/>
        <v>22.333056935824196</v>
      </c>
      <c r="M35" s="161">
        <f t="shared" si="43"/>
        <v>0.90000000000000002</v>
      </c>
      <c r="N35" s="141">
        <f t="shared" si="44"/>
        <v>900</v>
      </c>
      <c r="O35" s="153">
        <f t="shared" si="45"/>
        <v>0.90000000000000002</v>
      </c>
    </row>
    <row r="36" ht="28.5">
      <c r="A36" s="154">
        <f t="shared" si="46"/>
        <v>29</v>
      </c>
      <c r="B36" s="256" t="s">
        <v>187</v>
      </c>
      <c r="C36" s="259" t="s">
        <v>190</v>
      </c>
      <c r="D36" s="147" t="s">
        <v>108</v>
      </c>
      <c r="E36" s="148">
        <v>1000</v>
      </c>
      <c r="F36" s="305">
        <v>1.3</v>
      </c>
      <c r="G36" s="149">
        <v>1.3</v>
      </c>
      <c r="H36" s="303">
        <v>1.2</v>
      </c>
      <c r="I36" s="304">
        <v>1.24</v>
      </c>
      <c r="J36" s="150">
        <f t="shared" si="40"/>
        <v>1.25</v>
      </c>
      <c r="K36" s="161">
        <f t="shared" si="41"/>
        <v>0.036055512754639925</v>
      </c>
      <c r="L36" s="151">
        <f t="shared" si="42"/>
        <v>2.8844410203711939</v>
      </c>
      <c r="M36" s="161">
        <f t="shared" si="43"/>
        <v>1.2</v>
      </c>
      <c r="N36" s="162">
        <f t="shared" si="44"/>
        <v>1200</v>
      </c>
      <c r="O36" s="153">
        <f t="shared" si="45"/>
        <v>1.2</v>
      </c>
    </row>
    <row r="37" ht="28.5">
      <c r="A37" s="154">
        <f t="shared" si="46"/>
        <v>30</v>
      </c>
      <c r="B37" s="256" t="s">
        <v>187</v>
      </c>
      <c r="C37" s="259" t="s">
        <v>191</v>
      </c>
      <c r="D37" s="147" t="s">
        <v>108</v>
      </c>
      <c r="E37" s="148">
        <v>1000</v>
      </c>
      <c r="F37" s="305">
        <v>2.98</v>
      </c>
      <c r="G37" s="149">
        <v>2.3500000000000001</v>
      </c>
      <c r="H37" s="303">
        <v>6.2599999999999998</v>
      </c>
      <c r="I37" s="304">
        <v>6.46</v>
      </c>
      <c r="J37" s="150">
        <f t="shared" si="40"/>
        <v>4.3049999999999997</v>
      </c>
      <c r="K37" s="161">
        <f t="shared" si="41"/>
        <v>2.0574316513556408</v>
      </c>
      <c r="L37" s="151">
        <f t="shared" si="42"/>
        <v>47.791675989678069</v>
      </c>
      <c r="M37" s="161">
        <f t="shared" si="43"/>
        <v>2.3500000000000001</v>
      </c>
      <c r="N37" s="142">
        <f t="shared" si="44"/>
        <v>2350</v>
      </c>
      <c r="O37" s="153">
        <f t="shared" si="45"/>
        <v>2.3500000000000001</v>
      </c>
    </row>
    <row r="38" ht="28.5">
      <c r="A38" s="154">
        <f t="shared" si="46"/>
        <v>31</v>
      </c>
      <c r="B38" s="256" t="s">
        <v>192</v>
      </c>
      <c r="C38" s="259" t="s">
        <v>193</v>
      </c>
      <c r="D38" s="147" t="s">
        <v>108</v>
      </c>
      <c r="E38" s="148">
        <v>50000</v>
      </c>
      <c r="F38" s="305">
        <v>0.92000000000000004</v>
      </c>
      <c r="G38" s="149">
        <v>1.1200000000000001</v>
      </c>
      <c r="H38" s="303">
        <v>0.93999999999999995</v>
      </c>
      <c r="I38" s="304">
        <v>0.96999999999999997</v>
      </c>
      <c r="J38" s="150">
        <f t="shared" si="40"/>
        <v>1.03</v>
      </c>
      <c r="K38" s="161">
        <f t="shared" si="41"/>
        <v>0.076485292703891844</v>
      </c>
      <c r="L38" s="151">
        <f t="shared" si="42"/>
        <v>7.4257565731933832</v>
      </c>
      <c r="M38" s="161">
        <f t="shared" si="43"/>
        <v>0.93999999999999995</v>
      </c>
      <c r="N38" s="141">
        <f t="shared" si="44"/>
        <v>47000</v>
      </c>
      <c r="O38" s="153">
        <f t="shared" si="45"/>
        <v>0.93999999999999995</v>
      </c>
    </row>
    <row r="39" ht="22.5" customHeight="1">
      <c r="A39" s="154">
        <f t="shared" si="46"/>
        <v>32</v>
      </c>
      <c r="B39" s="252" t="s">
        <v>153</v>
      </c>
      <c r="C39" s="259" t="s">
        <v>234</v>
      </c>
      <c r="D39" s="147" t="s">
        <v>108</v>
      </c>
      <c r="E39" s="148">
        <v>5000</v>
      </c>
      <c r="F39" s="305">
        <f>9.11+2.97</f>
        <v>12.08</v>
      </c>
      <c r="G39" s="149">
        <v>8.25</v>
      </c>
      <c r="H39" s="303">
        <v>12.960000000000001</v>
      </c>
      <c r="I39" s="304">
        <v>13.380000000000001</v>
      </c>
      <c r="J39" s="150">
        <f t="shared" si="40"/>
        <v>10.605</v>
      </c>
      <c r="K39" s="161">
        <f t="shared" si="41"/>
        <v>2.5735821339137406</v>
      </c>
      <c r="L39" s="151">
        <f t="shared" si="42"/>
        <v>24.26762973987497</v>
      </c>
      <c r="M39" s="161">
        <f t="shared" si="43"/>
        <v>8.25</v>
      </c>
      <c r="N39" s="162">
        <f t="shared" si="44"/>
        <v>41250</v>
      </c>
      <c r="O39" s="153">
        <f t="shared" si="45"/>
        <v>8.25</v>
      </c>
    </row>
    <row r="40" ht="28.5">
      <c r="A40" s="154">
        <f t="shared" si="46"/>
        <v>33</v>
      </c>
      <c r="B40" s="256" t="s">
        <v>196</v>
      </c>
      <c r="C40" s="259" t="s">
        <v>235</v>
      </c>
      <c r="D40" s="147" t="s">
        <v>108</v>
      </c>
      <c r="E40" s="148">
        <v>50000</v>
      </c>
      <c r="F40" s="305">
        <v>7.79</v>
      </c>
      <c r="G40" s="149">
        <v>7.5</v>
      </c>
      <c r="H40" s="303">
        <v>5.7000000000000002</v>
      </c>
      <c r="I40" s="304">
        <v>5.8899999999999997</v>
      </c>
      <c r="J40" s="150">
        <f t="shared" ref="J40:J62" si="47">AVERAGE(G40:H40)</f>
        <v>6.5999999999999996</v>
      </c>
      <c r="K40" s="161">
        <f t="shared" si="41"/>
        <v>0.81058620763000921</v>
      </c>
      <c r="L40" s="151">
        <f t="shared" si="42"/>
        <v>12.281609206515292</v>
      </c>
      <c r="M40" s="161">
        <f t="shared" ref="M40:M62" si="48">MIN(G40:H40)</f>
        <v>5.7000000000000002</v>
      </c>
      <c r="N40" s="141">
        <f t="shared" ref="N40:N62" si="49">E40*M40</f>
        <v>285000</v>
      </c>
      <c r="O40" s="153">
        <f t="shared" si="45"/>
        <v>5.7000000000000002</v>
      </c>
    </row>
    <row r="41" ht="42" customHeight="1">
      <c r="A41" s="154">
        <f t="shared" si="46"/>
        <v>34</v>
      </c>
      <c r="B41" s="252" t="s">
        <v>153</v>
      </c>
      <c r="C41" s="259" t="s">
        <v>236</v>
      </c>
      <c r="D41" s="147" t="s">
        <v>108</v>
      </c>
      <c r="E41" s="148">
        <v>10000</v>
      </c>
      <c r="F41" s="305"/>
      <c r="G41" s="149">
        <v>1.1000000000000001</v>
      </c>
      <c r="H41" s="303">
        <v>3.1899999999999999</v>
      </c>
      <c r="I41" s="304">
        <v>3.2999999999999998</v>
      </c>
      <c r="J41" s="150">
        <f t="shared" si="47"/>
        <v>2.145</v>
      </c>
      <c r="K41" s="161">
        <f t="shared" si="41"/>
        <v>1.1013741416975431</v>
      </c>
      <c r="L41" s="151">
        <f t="shared" si="42"/>
        <v>51.346113832053284</v>
      </c>
      <c r="M41" s="161">
        <f t="shared" si="48"/>
        <v>1.1000000000000001</v>
      </c>
      <c r="N41" s="162">
        <f t="shared" si="49"/>
        <v>11000</v>
      </c>
      <c r="O41" s="153">
        <f t="shared" si="45"/>
        <v>1.1000000000000001</v>
      </c>
    </row>
    <row r="42" ht="26.25" customHeight="1">
      <c r="A42" s="154">
        <f t="shared" si="46"/>
        <v>35</v>
      </c>
      <c r="B42" s="256" t="s">
        <v>196</v>
      </c>
      <c r="C42" s="259" t="s">
        <v>235</v>
      </c>
      <c r="D42" s="147" t="s">
        <v>108</v>
      </c>
      <c r="E42" s="148">
        <v>50000</v>
      </c>
      <c r="F42" s="305">
        <v>9.4499999999999993</v>
      </c>
      <c r="G42" s="149">
        <v>9.5</v>
      </c>
      <c r="H42" s="303">
        <v>7.5599999999999996</v>
      </c>
      <c r="I42" s="304">
        <v>7.8099999999999996</v>
      </c>
      <c r="J42" s="150">
        <f t="shared" si="47"/>
        <v>8.5299999999999994</v>
      </c>
      <c r="K42" s="161">
        <f t="shared" si="41"/>
        <v>0.85419552796768983</v>
      </c>
      <c r="L42" s="151">
        <f t="shared" si="42"/>
        <v>10.014015568202696</v>
      </c>
      <c r="M42" s="161">
        <f t="shared" si="48"/>
        <v>7.5599999999999996</v>
      </c>
      <c r="N42" s="142">
        <f t="shared" si="49"/>
        <v>378000</v>
      </c>
      <c r="O42" s="153">
        <f t="shared" si="45"/>
        <v>7.5599999999999996</v>
      </c>
    </row>
    <row r="43" ht="28.5">
      <c r="A43" s="154">
        <f t="shared" si="46"/>
        <v>36</v>
      </c>
      <c r="B43" s="252" t="s">
        <v>153</v>
      </c>
      <c r="C43" s="259" t="s">
        <v>200</v>
      </c>
      <c r="D43" s="147" t="s">
        <v>108</v>
      </c>
      <c r="E43" s="148">
        <v>10000</v>
      </c>
      <c r="F43" s="305">
        <v>2.7599999999999998</v>
      </c>
      <c r="G43" s="149">
        <v>1.2</v>
      </c>
      <c r="H43" s="303">
        <v>3.5800000000000001</v>
      </c>
      <c r="I43" s="304">
        <v>3.7000000000000002</v>
      </c>
      <c r="J43" s="150">
        <f t="shared" si="47"/>
        <v>2.3900000000000001</v>
      </c>
      <c r="K43" s="161">
        <f t="shared" si="41"/>
        <v>1.2514391715141413</v>
      </c>
      <c r="L43" s="151">
        <f t="shared" si="42"/>
        <v>52.361471611470343</v>
      </c>
      <c r="M43" s="161">
        <f t="shared" si="48"/>
        <v>1.2</v>
      </c>
      <c r="N43" s="142">
        <f t="shared" si="49"/>
        <v>12000</v>
      </c>
      <c r="O43" s="153">
        <f t="shared" si="45"/>
        <v>1.2</v>
      </c>
    </row>
    <row r="44" ht="42.75">
      <c r="A44" s="154">
        <f t="shared" si="46"/>
        <v>37</v>
      </c>
      <c r="B44" s="252" t="s">
        <v>153</v>
      </c>
      <c r="C44" s="259" t="s">
        <v>201</v>
      </c>
      <c r="D44" s="147" t="s">
        <v>108</v>
      </c>
      <c r="E44" s="148">
        <v>1000</v>
      </c>
      <c r="F44" s="305">
        <v>10.220000000000001</v>
      </c>
      <c r="G44" s="149">
        <v>10.25</v>
      </c>
      <c r="H44" s="303">
        <v>15.07</v>
      </c>
      <c r="I44" s="304">
        <v>15.550000000000001</v>
      </c>
      <c r="J44" s="150">
        <f t="shared" si="47"/>
        <v>12.66</v>
      </c>
      <c r="K44" s="161">
        <f t="shared" si="41"/>
        <v>2.660845730214362</v>
      </c>
      <c r="L44" s="151">
        <f t="shared" si="42"/>
        <v>21.017738785263525</v>
      </c>
      <c r="M44" s="161">
        <f t="shared" si="48"/>
        <v>10.25</v>
      </c>
      <c r="N44" s="142">
        <f t="shared" si="49"/>
        <v>10250</v>
      </c>
      <c r="O44" s="153">
        <f t="shared" si="45"/>
        <v>10.25</v>
      </c>
    </row>
    <row r="45" ht="42.75">
      <c r="A45" s="154">
        <f t="shared" si="46"/>
        <v>38</v>
      </c>
      <c r="B45" s="256" t="s">
        <v>202</v>
      </c>
      <c r="C45" s="259" t="s">
        <v>203</v>
      </c>
      <c r="D45" s="147" t="s">
        <v>108</v>
      </c>
      <c r="E45" s="148">
        <v>1900</v>
      </c>
      <c r="F45" s="305">
        <v>16.25</v>
      </c>
      <c r="G45" s="149">
        <v>12</v>
      </c>
      <c r="H45" s="303">
        <v>10.93</v>
      </c>
      <c r="I45" s="304">
        <v>11.279999999999999</v>
      </c>
      <c r="J45" s="150">
        <f t="shared" si="47"/>
        <v>11.465</v>
      </c>
      <c r="K45" s="161">
        <f t="shared" si="41"/>
        <v>0.4002811511925089</v>
      </c>
      <c r="L45" s="151">
        <f t="shared" si="42"/>
        <v>3.4913314539250666</v>
      </c>
      <c r="M45" s="161">
        <f t="shared" si="48"/>
        <v>10.93</v>
      </c>
      <c r="N45" s="141">
        <f t="shared" si="49"/>
        <v>20767</v>
      </c>
      <c r="O45" s="153">
        <f t="shared" si="45"/>
        <v>10.93</v>
      </c>
    </row>
    <row r="46" ht="28.5">
      <c r="A46" s="154">
        <f t="shared" si="46"/>
        <v>39</v>
      </c>
      <c r="B46" s="256" t="s">
        <v>202</v>
      </c>
      <c r="C46" s="259" t="s">
        <v>204</v>
      </c>
      <c r="D46" s="147" t="s">
        <v>108</v>
      </c>
      <c r="E46" s="148">
        <v>1000</v>
      </c>
      <c r="F46" s="306">
        <v>9.6600000000000001</v>
      </c>
      <c r="G46" s="149">
        <v>8</v>
      </c>
      <c r="H46" s="303">
        <v>9.4600000000000009</v>
      </c>
      <c r="I46" s="304">
        <v>9.7599999999999998</v>
      </c>
      <c r="J46" s="150">
        <f t="shared" si="47"/>
        <v>8.7300000000000004</v>
      </c>
      <c r="K46" s="161">
        <f t="shared" si="41"/>
        <v>0.89269255625887212</v>
      </c>
      <c r="L46" s="151">
        <f t="shared" si="42"/>
        <v>10.225573382117664</v>
      </c>
      <c r="M46" s="161">
        <f t="shared" si="48"/>
        <v>8</v>
      </c>
      <c r="N46" s="162">
        <f t="shared" si="49"/>
        <v>8000</v>
      </c>
      <c r="O46" s="153">
        <f t="shared" si="45"/>
        <v>8</v>
      </c>
    </row>
    <row r="47" ht="27.75" customHeight="1">
      <c r="A47" s="154">
        <f t="shared" si="46"/>
        <v>40</v>
      </c>
      <c r="B47" s="256" t="s">
        <v>205</v>
      </c>
      <c r="C47" s="259" t="s">
        <v>206</v>
      </c>
      <c r="D47" s="147" t="s">
        <v>108</v>
      </c>
      <c r="E47" s="148">
        <v>100</v>
      </c>
      <c r="F47" s="305"/>
      <c r="G47" s="149">
        <v>15.800000000000001</v>
      </c>
      <c r="H47" s="303">
        <v>10.960000000000001</v>
      </c>
      <c r="I47" s="304">
        <v>11.31</v>
      </c>
      <c r="J47" s="150">
        <f t="shared" si="47"/>
        <v>13.380000000000001</v>
      </c>
      <c r="K47" s="161">
        <f t="shared" si="41"/>
        <v>2.2518103827809304</v>
      </c>
      <c r="L47" s="151">
        <f t="shared" si="42"/>
        <v>16.829674011815623</v>
      </c>
      <c r="M47" s="161">
        <f t="shared" si="48"/>
        <v>10.960000000000001</v>
      </c>
      <c r="N47" s="141">
        <f t="shared" si="49"/>
        <v>1096</v>
      </c>
      <c r="O47" s="153">
        <f t="shared" si="45"/>
        <v>10.960000000000001</v>
      </c>
    </row>
    <row r="48" ht="25.5" customHeight="1">
      <c r="A48" s="154">
        <f t="shared" si="46"/>
        <v>41</v>
      </c>
      <c r="B48" s="256" t="s">
        <v>205</v>
      </c>
      <c r="C48" s="259" t="s">
        <v>207</v>
      </c>
      <c r="D48" s="147" t="s">
        <v>108</v>
      </c>
      <c r="E48" s="148">
        <v>100</v>
      </c>
      <c r="F48" s="305"/>
      <c r="G48" s="149">
        <v>21.800000000000001</v>
      </c>
      <c r="H48" s="303">
        <v>17.920000000000002</v>
      </c>
      <c r="I48" s="304">
        <v>18.5</v>
      </c>
      <c r="J48" s="150">
        <f t="shared" si="47"/>
        <v>19.859999999999999</v>
      </c>
      <c r="K48" s="161">
        <f t="shared" si="41"/>
        <v>1.6752910194948225</v>
      </c>
      <c r="L48" s="151">
        <f t="shared" si="42"/>
        <v>8.4355036228339504</v>
      </c>
      <c r="M48" s="161">
        <f t="shared" si="48"/>
        <v>17.920000000000002</v>
      </c>
      <c r="N48" s="151">
        <f t="shared" si="49"/>
        <v>1792.0000000000002</v>
      </c>
      <c r="O48" s="153">
        <f t="shared" si="45"/>
        <v>17.920000000000002</v>
      </c>
    </row>
    <row r="49" ht="23.25" customHeight="1">
      <c r="A49" s="154">
        <f t="shared" si="46"/>
        <v>42</v>
      </c>
      <c r="B49" s="256" t="s">
        <v>205</v>
      </c>
      <c r="C49" s="259" t="s">
        <v>208</v>
      </c>
      <c r="D49" s="147" t="s">
        <v>108</v>
      </c>
      <c r="E49" s="148">
        <v>20</v>
      </c>
      <c r="F49" s="305"/>
      <c r="G49" s="149">
        <v>35</v>
      </c>
      <c r="H49" s="303">
        <v>34.100000000000001</v>
      </c>
      <c r="I49" s="304">
        <v>35.200000000000003</v>
      </c>
      <c r="J49" s="150">
        <f t="shared" si="47"/>
        <v>34.549999999999997</v>
      </c>
      <c r="K49" s="161">
        <f t="shared" si="41"/>
        <v>0.55901699437495189</v>
      </c>
      <c r="L49" s="151">
        <f t="shared" si="42"/>
        <v>1.6179941950070966</v>
      </c>
      <c r="M49" s="161">
        <f t="shared" si="48"/>
        <v>34.100000000000001</v>
      </c>
      <c r="N49" s="151">
        <f t="shared" si="49"/>
        <v>682</v>
      </c>
      <c r="O49" s="153">
        <f t="shared" si="45"/>
        <v>34.100000000000001</v>
      </c>
    </row>
    <row r="50" ht="28.5">
      <c r="A50" s="154">
        <f t="shared" si="46"/>
        <v>43</v>
      </c>
      <c r="B50" s="256" t="s">
        <v>192</v>
      </c>
      <c r="C50" s="259" t="s">
        <v>237</v>
      </c>
      <c r="D50" s="147" t="s">
        <v>108</v>
      </c>
      <c r="E50" s="148">
        <v>2000</v>
      </c>
      <c r="F50" s="305">
        <v>0.32000000000000001</v>
      </c>
      <c r="G50" s="149">
        <v>0.5</v>
      </c>
      <c r="H50" s="303">
        <v>0.28999999999999998</v>
      </c>
      <c r="I50" s="304">
        <v>0.29999999999999999</v>
      </c>
      <c r="J50" s="150">
        <f t="shared" si="47"/>
        <v>0.39500000000000002</v>
      </c>
      <c r="K50" s="161">
        <f t="shared" si="41"/>
        <v>0.10012492197250393</v>
      </c>
      <c r="L50" s="151">
        <f t="shared" si="42"/>
        <v>25.348081512026312</v>
      </c>
      <c r="M50" s="161">
        <f t="shared" si="48"/>
        <v>0.28999999999999998</v>
      </c>
      <c r="N50" s="151">
        <f t="shared" si="49"/>
        <v>580</v>
      </c>
      <c r="O50" s="153">
        <f t="shared" si="45"/>
        <v>0.28999999999999998</v>
      </c>
    </row>
    <row r="51" ht="28.5">
      <c r="A51" s="154">
        <f t="shared" si="46"/>
        <v>44</v>
      </c>
      <c r="B51" s="256" t="s">
        <v>210</v>
      </c>
      <c r="C51" s="259" t="s">
        <v>211</v>
      </c>
      <c r="D51" s="147" t="s">
        <v>108</v>
      </c>
      <c r="E51" s="148">
        <v>1000</v>
      </c>
      <c r="F51" s="305">
        <v>3.2599999999999998</v>
      </c>
      <c r="G51" s="149">
        <v>5.5</v>
      </c>
      <c r="H51" s="303">
        <v>3.2999999999999998</v>
      </c>
      <c r="I51" s="304">
        <v>3.4100000000000001</v>
      </c>
      <c r="J51" s="150">
        <f t="shared" si="47"/>
        <v>4.4000000000000004</v>
      </c>
      <c r="K51" s="161">
        <f t="shared" si="41"/>
        <v>1.0464463674742246</v>
      </c>
      <c r="L51" s="151">
        <f t="shared" si="42"/>
        <v>23.782871988050559</v>
      </c>
      <c r="M51" s="161">
        <f t="shared" si="48"/>
        <v>3.2999999999999998</v>
      </c>
      <c r="N51" s="162">
        <f t="shared" si="49"/>
        <v>3300</v>
      </c>
      <c r="O51" s="153">
        <f t="shared" si="45"/>
        <v>3.2999999999999998</v>
      </c>
    </row>
    <row r="52" ht="23.25" customHeight="1">
      <c r="A52" s="154">
        <f t="shared" si="46"/>
        <v>45</v>
      </c>
      <c r="B52" s="256" t="s">
        <v>212</v>
      </c>
      <c r="C52" s="259" t="s">
        <v>238</v>
      </c>
      <c r="D52" s="147" t="s">
        <v>108</v>
      </c>
      <c r="E52" s="148">
        <v>8</v>
      </c>
      <c r="F52" s="305"/>
      <c r="G52" s="149">
        <v>230</v>
      </c>
      <c r="H52" s="303">
        <v>258.07999999999998</v>
      </c>
      <c r="I52" s="304">
        <v>266.39999999999998</v>
      </c>
      <c r="J52" s="150">
        <f t="shared" si="47"/>
        <v>244.03999999999999</v>
      </c>
      <c r="K52" s="161">
        <f t="shared" si="41"/>
        <v>18.669375993856882</v>
      </c>
      <c r="L52" s="151">
        <f t="shared" si="42"/>
        <v>7.6501294844520906</v>
      </c>
      <c r="M52" s="161">
        <f t="shared" si="48"/>
        <v>230</v>
      </c>
      <c r="N52" s="141">
        <f t="shared" si="49"/>
        <v>1840</v>
      </c>
      <c r="O52" s="153">
        <f t="shared" si="45"/>
        <v>230</v>
      </c>
    </row>
    <row r="53" ht="27" customHeight="1">
      <c r="A53" s="154">
        <f t="shared" si="46"/>
        <v>46</v>
      </c>
      <c r="B53" s="256" t="s">
        <v>212</v>
      </c>
      <c r="C53" s="259" t="s">
        <v>239</v>
      </c>
      <c r="D53" s="147" t="s">
        <v>108</v>
      </c>
      <c r="E53" s="148">
        <v>20</v>
      </c>
      <c r="F53" s="305"/>
      <c r="G53" s="149">
        <v>1200</v>
      </c>
      <c r="H53" s="307">
        <v>2143.8400000000001</v>
      </c>
      <c r="I53" s="308">
        <v>2212.9899999999998</v>
      </c>
      <c r="J53" s="150">
        <f t="shared" si="47"/>
        <v>1671.9200000000001</v>
      </c>
      <c r="K53" s="161">
        <f t="shared" si="41"/>
        <v>507.67372952517434</v>
      </c>
      <c r="L53" s="151">
        <f t="shared" si="42"/>
        <v>30.364714192376091</v>
      </c>
      <c r="M53" s="161">
        <f t="shared" si="48"/>
        <v>1200</v>
      </c>
      <c r="N53" s="161">
        <f t="shared" si="49"/>
        <v>24000</v>
      </c>
      <c r="O53" s="153">
        <f t="shared" si="45"/>
        <v>1200</v>
      </c>
    </row>
    <row r="54" ht="28.5">
      <c r="A54" s="154">
        <f t="shared" si="46"/>
        <v>47</v>
      </c>
      <c r="B54" s="256" t="s">
        <v>202</v>
      </c>
      <c r="C54" s="259" t="s">
        <v>215</v>
      </c>
      <c r="D54" s="147" t="s">
        <v>108</v>
      </c>
      <c r="E54" s="148">
        <v>100</v>
      </c>
      <c r="F54" s="305">
        <v>33.859999999999999</v>
      </c>
      <c r="G54" s="149">
        <v>30</v>
      </c>
      <c r="H54" s="303">
        <v>42.590000000000003</v>
      </c>
      <c r="I54" s="304">
        <v>43.969999999999999</v>
      </c>
      <c r="J54" s="150">
        <f t="shared" si="47"/>
        <v>36.295000000000002</v>
      </c>
      <c r="K54" s="161">
        <f t="shared" si="41"/>
        <v>7.0189974355316584</v>
      </c>
      <c r="L54" s="151">
        <f t="shared" si="42"/>
        <v>19.338744828575997</v>
      </c>
      <c r="M54" s="161">
        <f t="shared" si="48"/>
        <v>30</v>
      </c>
      <c r="N54" s="162">
        <f t="shared" si="49"/>
        <v>3000</v>
      </c>
      <c r="O54" s="153">
        <f t="shared" si="45"/>
        <v>30</v>
      </c>
    </row>
    <row r="55" ht="28.5">
      <c r="A55" s="154">
        <f t="shared" si="46"/>
        <v>48</v>
      </c>
      <c r="B55" s="252" t="s">
        <v>153</v>
      </c>
      <c r="C55" s="259" t="s">
        <v>216</v>
      </c>
      <c r="D55" s="147" t="s">
        <v>108</v>
      </c>
      <c r="E55" s="148">
        <v>10000</v>
      </c>
      <c r="F55" s="305">
        <v>2.4199999999999999</v>
      </c>
      <c r="G55" s="149">
        <v>1.8999999999999999</v>
      </c>
      <c r="H55" s="303">
        <v>2.1699999999999999</v>
      </c>
      <c r="I55" s="304">
        <v>2.2400000000000002</v>
      </c>
      <c r="J55" s="150">
        <f t="shared" si="47"/>
        <v>2.0350000000000001</v>
      </c>
      <c r="K55" s="161">
        <f t="shared" si="41"/>
        <v>0.17356554957709797</v>
      </c>
      <c r="L55" s="151">
        <f t="shared" si="42"/>
        <v>8.5290196352382281</v>
      </c>
      <c r="M55" s="161">
        <f t="shared" si="48"/>
        <v>1.8999999999999999</v>
      </c>
      <c r="N55" s="141">
        <f t="shared" si="49"/>
        <v>19000</v>
      </c>
      <c r="O55" s="153">
        <f t="shared" si="45"/>
        <v>1.8999999999999999</v>
      </c>
    </row>
    <row r="56" ht="28.5">
      <c r="A56" s="154">
        <f t="shared" si="46"/>
        <v>49</v>
      </c>
      <c r="B56" s="252" t="s">
        <v>153</v>
      </c>
      <c r="C56" s="259" t="s">
        <v>240</v>
      </c>
      <c r="D56" s="147" t="s">
        <v>108</v>
      </c>
      <c r="E56" s="148">
        <v>10000</v>
      </c>
      <c r="F56" s="305">
        <v>8.5800000000000001</v>
      </c>
      <c r="G56" s="149">
        <v>6</v>
      </c>
      <c r="H56" s="303">
        <v>11.49</v>
      </c>
      <c r="I56" s="304">
        <v>11.859999999999999</v>
      </c>
      <c r="J56" s="150">
        <f t="shared" si="47"/>
        <v>8.745000000000001</v>
      </c>
      <c r="K56" s="161">
        <f t="shared" si="41"/>
        <v>2.9358346343075929</v>
      </c>
      <c r="L56" s="151">
        <f t="shared" si="42"/>
        <v>33.571579580418444</v>
      </c>
      <c r="M56" s="161">
        <f t="shared" si="48"/>
        <v>6</v>
      </c>
      <c r="N56" s="151">
        <f t="shared" si="49"/>
        <v>60000</v>
      </c>
      <c r="O56" s="153">
        <f t="shared" si="45"/>
        <v>6</v>
      </c>
    </row>
    <row r="57" ht="33" customHeight="1">
      <c r="A57" s="154">
        <f t="shared" si="46"/>
        <v>50</v>
      </c>
      <c r="B57" s="252" t="s">
        <v>153</v>
      </c>
      <c r="C57" s="259" t="s">
        <v>241</v>
      </c>
      <c r="D57" s="147" t="s">
        <v>108</v>
      </c>
      <c r="E57" s="148">
        <v>7000</v>
      </c>
      <c r="F57" s="305">
        <v>10.32</v>
      </c>
      <c r="G57" s="149">
        <v>7.0499999999999998</v>
      </c>
      <c r="H57" s="303">
        <v>8.8499999999999996</v>
      </c>
      <c r="I57" s="304">
        <v>9.1300000000000008</v>
      </c>
      <c r="J57" s="150">
        <f t="shared" si="47"/>
        <v>7.9499999999999993</v>
      </c>
      <c r="K57" s="161">
        <f t="shared" si="41"/>
        <v>1.049380769787593</v>
      </c>
      <c r="L57" s="151">
        <f t="shared" si="42"/>
        <v>13.199758110535761</v>
      </c>
      <c r="M57" s="161">
        <f t="shared" si="48"/>
        <v>7.0499999999999998</v>
      </c>
      <c r="N57" s="162">
        <f t="shared" si="49"/>
        <v>49350</v>
      </c>
      <c r="O57" s="153">
        <f t="shared" si="45"/>
        <v>7.0499999999999998</v>
      </c>
    </row>
    <row r="58" ht="28.5">
      <c r="A58" s="154">
        <f t="shared" si="46"/>
        <v>51</v>
      </c>
      <c r="B58" s="256" t="s">
        <v>158</v>
      </c>
      <c r="C58" s="277" t="s">
        <v>219</v>
      </c>
      <c r="D58" s="157" t="s">
        <v>108</v>
      </c>
      <c r="E58" s="158">
        <v>5000</v>
      </c>
      <c r="F58" s="305"/>
      <c r="G58" s="149">
        <v>3.7999999999999998</v>
      </c>
      <c r="H58" s="303">
        <v>3.7799999999999998</v>
      </c>
      <c r="I58" s="304">
        <v>3.8999999999999999</v>
      </c>
      <c r="J58" s="150">
        <f t="shared" si="47"/>
        <v>3.79</v>
      </c>
      <c r="K58" s="161">
        <f t="shared" si="41"/>
        <v>0.078102496759066442</v>
      </c>
      <c r="L58" s="151">
        <f t="shared" si="42"/>
        <v>2.0607518933790621</v>
      </c>
      <c r="M58" s="161">
        <f t="shared" si="48"/>
        <v>3.7799999999999998</v>
      </c>
      <c r="N58" s="142">
        <f t="shared" si="49"/>
        <v>18900</v>
      </c>
      <c r="O58" s="153">
        <f t="shared" si="45"/>
        <v>3.7799999999999998</v>
      </c>
    </row>
    <row r="59" ht="28.5">
      <c r="A59" s="309">
        <f t="shared" si="46"/>
        <v>52</v>
      </c>
      <c r="B59" s="252" t="s">
        <v>153</v>
      </c>
      <c r="C59" s="277" t="s">
        <v>224</v>
      </c>
      <c r="D59" s="157" t="s">
        <v>108</v>
      </c>
      <c r="E59" s="158">
        <v>9000</v>
      </c>
      <c r="F59" s="216"/>
      <c r="G59" s="149">
        <v>20</v>
      </c>
      <c r="H59" s="310">
        <v>14.970000000000001</v>
      </c>
      <c r="I59" s="217">
        <v>15.449999999999999</v>
      </c>
      <c r="J59" s="150">
        <f t="shared" si="47"/>
        <v>17.484999999999999</v>
      </c>
      <c r="K59" s="161">
        <f t="shared" si="41"/>
        <v>2.2876243135619978</v>
      </c>
      <c r="L59" s="151">
        <f t="shared" si="42"/>
        <v>13.083353237414915</v>
      </c>
      <c r="M59" s="161">
        <f t="shared" si="48"/>
        <v>14.970000000000001</v>
      </c>
      <c r="N59" s="152">
        <f t="shared" si="49"/>
        <v>134730</v>
      </c>
      <c r="O59" s="153">
        <f t="shared" si="45"/>
        <v>14.970000000000001</v>
      </c>
    </row>
    <row r="60" ht="28.5">
      <c r="A60" s="309">
        <f t="shared" si="46"/>
        <v>53</v>
      </c>
      <c r="B60" s="252" t="s">
        <v>153</v>
      </c>
      <c r="C60" s="259" t="s">
        <v>178</v>
      </c>
      <c r="D60" s="147" t="s">
        <v>108</v>
      </c>
      <c r="E60" s="148">
        <v>10000</v>
      </c>
      <c r="F60" s="305">
        <v>1.23</v>
      </c>
      <c r="G60" s="149">
        <v>0.94999999999999996</v>
      </c>
      <c r="H60" s="303">
        <v>1.3999999999999999</v>
      </c>
      <c r="I60" s="304">
        <v>1.4399999999999999</v>
      </c>
      <c r="J60" s="150">
        <f t="shared" si="47"/>
        <v>1.1749999999999998</v>
      </c>
      <c r="K60" s="161">
        <f t="shared" si="41"/>
        <v>0.2458149710656371</v>
      </c>
      <c r="L60" s="151">
        <f t="shared" si="42"/>
        <v>20.920423069415929</v>
      </c>
      <c r="M60" s="161">
        <f t="shared" si="48"/>
        <v>0.94999999999999996</v>
      </c>
      <c r="N60" s="152">
        <f t="shared" si="49"/>
        <v>9500</v>
      </c>
      <c r="O60" s="153">
        <f t="shared" si="45"/>
        <v>0.94999999999999996</v>
      </c>
    </row>
    <row r="61" ht="28.5">
      <c r="A61" s="309">
        <f t="shared" si="46"/>
        <v>54</v>
      </c>
      <c r="B61" s="252" t="s">
        <v>153</v>
      </c>
      <c r="C61" s="259" t="s">
        <v>160</v>
      </c>
      <c r="D61" s="147" t="s">
        <v>108</v>
      </c>
      <c r="E61" s="148">
        <v>15000</v>
      </c>
      <c r="F61" s="305">
        <v>1.03</v>
      </c>
      <c r="G61" s="149">
        <v>0.90000000000000002</v>
      </c>
      <c r="H61" s="303">
        <v>1.1899999999999999</v>
      </c>
      <c r="I61" s="304">
        <v>1.23</v>
      </c>
      <c r="J61" s="150">
        <f t="shared" si="47"/>
        <v>1.0449999999999999</v>
      </c>
      <c r="K61" s="161">
        <f t="shared" si="41"/>
        <v>0.16620770138594659</v>
      </c>
      <c r="L61" s="151">
        <f t="shared" si="42"/>
        <v>15.905043194827426</v>
      </c>
      <c r="M61" s="161">
        <f t="shared" si="48"/>
        <v>0.90000000000000002</v>
      </c>
      <c r="N61" s="152">
        <f t="shared" si="49"/>
        <v>13500</v>
      </c>
      <c r="O61" s="153">
        <f t="shared" si="45"/>
        <v>0.90000000000000002</v>
      </c>
    </row>
    <row r="62" ht="28.5">
      <c r="A62" s="309">
        <f t="shared" si="46"/>
        <v>55</v>
      </c>
      <c r="B62" s="311" t="s">
        <v>196</v>
      </c>
      <c r="C62" s="312" t="s">
        <v>225</v>
      </c>
      <c r="D62" s="313" t="s">
        <v>108</v>
      </c>
      <c r="E62" s="314">
        <v>20000</v>
      </c>
      <c r="F62" s="315">
        <v>6.0300000000000002</v>
      </c>
      <c r="G62" s="149">
        <v>7.5</v>
      </c>
      <c r="H62" s="183">
        <v>5.3600000000000003</v>
      </c>
      <c r="I62" s="316">
        <v>5.54</v>
      </c>
      <c r="J62" s="317">
        <f t="shared" si="47"/>
        <v>6.4299999999999997</v>
      </c>
      <c r="K62" s="161">
        <f t="shared" si="41"/>
        <v>0.98412397592986223</v>
      </c>
      <c r="L62" s="318">
        <f t="shared" si="42"/>
        <v>15.30519402690299</v>
      </c>
      <c r="M62" s="318">
        <f t="shared" si="48"/>
        <v>5.3600000000000003</v>
      </c>
      <c r="N62" s="319">
        <f t="shared" si="49"/>
        <v>107200</v>
      </c>
      <c r="O62" s="320">
        <f t="shared" si="45"/>
        <v>5.3600000000000003</v>
      </c>
    </row>
    <row r="63" ht="15.75">
      <c r="A63" s="29" t="s">
        <v>242</v>
      </c>
      <c r="B63" s="30"/>
      <c r="C63" s="30"/>
      <c r="D63" s="30"/>
      <c r="E63" s="31"/>
      <c r="F63" s="30"/>
      <c r="G63" s="321"/>
      <c r="H63" s="32"/>
      <c r="I63" s="32"/>
      <c r="J63" s="32"/>
      <c r="K63" s="32"/>
      <c r="L63" s="32"/>
      <c r="M63" s="32"/>
      <c r="N63" s="32"/>
      <c r="O63" s="322"/>
    </row>
  </sheetData>
  <protectedRanges>
    <protectedRange name="Диапазон5_54_1_1_1_1" sqref="G8:I9"/>
    <protectedRange name="Диапазон5_54_1_1_1_1_3" sqref="F8:F9"/>
  </protectedRanges>
  <mergeCells count="6">
    <mergeCell ref="A1:O1"/>
    <mergeCell ref="A3:O3"/>
    <mergeCell ref="A4:O4"/>
    <mergeCell ref="A5:O5"/>
    <mergeCell ref="A6:N6"/>
    <mergeCell ref="A63:E63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greaterThan" id="{00F4007F-0073-4C52-B9D4-0072004D0055}">
            <xm:f>33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L8:L58</xm:sqref>
        </x14:conditionalFormatting>
        <x14:conditionalFormatting xmlns:xm="http://schemas.microsoft.com/office/excel/2006/main">
          <x14:cfRule type="cellIs" priority="1" operator="greaterThan" id="{00F70080-0028-4C75-A2B5-0063007E007B}">
            <xm:f>33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L59:L62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90" workbookViewId="0">
      <selection activeCell="J13" activeCellId="0" sqref="J13"/>
    </sheetView>
  </sheetViews>
  <sheetFormatPr defaultRowHeight="14.25"/>
  <cols>
    <col customWidth="1" min="1" max="1" width="5.28515625"/>
    <col customWidth="1" min="2" max="2" width="14.85546875"/>
    <col customWidth="1" min="3" max="3" width="58.140625"/>
    <col customWidth="1" min="5" max="5" width="8.7109375"/>
    <col customWidth="1" min="6" max="6" width="18.28515625"/>
    <col customWidth="1" min="7" max="8" width="18.5703125"/>
    <col customWidth="1" min="9" max="9" width="16"/>
    <col customWidth="1" min="10" max="11" width="17"/>
    <col customWidth="1" min="12" max="12" width="15.85546875"/>
    <col bestFit="1" customWidth="1" min="13" max="13" width="10.140625"/>
    <col customWidth="1" min="14" max="14" width="10.42578125"/>
    <col customWidth="1" min="15" max="15" width="28"/>
    <col customWidth="1" min="16" max="16" width="14.28515625"/>
    <col customWidth="1" min="17" max="17" width="12.85546875"/>
    <col customWidth="1" min="18" max="18" width="1.28515625"/>
  </cols>
  <sheetData>
    <row r="1" ht="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38"/>
    </row>
    <row r="2" ht="9" customHeight="1">
      <c r="A2" s="118"/>
      <c r="B2" s="118"/>
      <c r="C2" s="5"/>
      <c r="D2" s="5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9"/>
      <c r="R2" s="238"/>
    </row>
    <row r="3" ht="15">
      <c r="A3" s="5" t="s">
        <v>100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238"/>
    </row>
    <row r="4" ht="15">
      <c r="A4" s="6" t="s">
        <v>101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238"/>
    </row>
    <row r="5" ht="15">
      <c r="A5" s="6" t="s">
        <v>102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238"/>
    </row>
    <row r="6" ht="6.75" customHeight="1">
      <c r="A6" s="120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121"/>
      <c r="R6" s="238"/>
    </row>
    <row r="7" ht="45">
      <c r="A7" s="245" t="s">
        <v>4</v>
      </c>
      <c r="B7" s="125" t="s">
        <v>5</v>
      </c>
      <c r="C7" s="125" t="s">
        <v>6</v>
      </c>
      <c r="D7" s="205" t="s">
        <v>7</v>
      </c>
      <c r="E7" s="126" t="s">
        <v>8</v>
      </c>
      <c r="F7" s="241" t="s">
        <v>243</v>
      </c>
      <c r="G7" s="127" t="s">
        <v>103</v>
      </c>
      <c r="H7" s="241" t="s">
        <v>243</v>
      </c>
      <c r="I7" s="128" t="s">
        <v>104</v>
      </c>
      <c r="J7" s="165" t="s">
        <v>105</v>
      </c>
      <c r="K7" s="323" t="s">
        <v>106</v>
      </c>
      <c r="L7" s="291" t="s">
        <v>12</v>
      </c>
      <c r="M7" s="131" t="s">
        <v>13</v>
      </c>
      <c r="N7" s="132" t="s">
        <v>14</v>
      </c>
      <c r="O7" s="131" t="s">
        <v>15</v>
      </c>
      <c r="P7" s="132" t="s">
        <v>17</v>
      </c>
      <c r="Q7" s="129" t="s">
        <v>107</v>
      </c>
      <c r="R7" s="238"/>
    </row>
    <row r="8" ht="34.5" customHeight="1">
      <c r="A8" s="144">
        <v>1</v>
      </c>
      <c r="B8" s="252" t="s">
        <v>153</v>
      </c>
      <c r="C8" s="277" t="s">
        <v>232</v>
      </c>
      <c r="D8" s="157" t="s">
        <v>108</v>
      </c>
      <c r="E8" s="158">
        <v>30000</v>
      </c>
      <c r="F8" s="294">
        <v>14.49</v>
      </c>
      <c r="G8" s="293">
        <v>13</v>
      </c>
      <c r="H8" s="294">
        <v>14.49</v>
      </c>
      <c r="I8" s="292">
        <v>9.4199999999999999</v>
      </c>
      <c r="J8" s="294">
        <v>14.49</v>
      </c>
      <c r="K8" s="295">
        <v>14.960000000000001</v>
      </c>
      <c r="L8" s="150">
        <f t="shared" ref="L8:L39" si="50">AVERAGE(G8:J8)</f>
        <v>12.850000000000001</v>
      </c>
      <c r="M8" s="161">
        <f t="shared" ref="M8:M39" si="51">SQRT(((SUM((POWER(G8-L8,2)),(POWER(I8-L8,2)),(POWER(J8-L8,2)))/(COLUMNS(G8:J8)-1))))</f>
        <v>2.1967400088919642</v>
      </c>
      <c r="N8" s="161">
        <f t="shared" ref="N8:N62" si="52">M8/L8*100</f>
        <v>17.095252987486102</v>
      </c>
      <c r="O8" s="161">
        <f t="shared" ref="O8:O39" si="53">MIN(G8:J8)</f>
        <v>9.4199999999999999</v>
      </c>
      <c r="P8" s="162">
        <f t="shared" ref="P8:P39" si="54">E8*O8</f>
        <v>282600</v>
      </c>
      <c r="Q8" s="163">
        <f t="shared" ref="Q8:Q62" si="55">O8</f>
        <v>9.4199999999999999</v>
      </c>
      <c r="R8" s="239"/>
    </row>
    <row r="9" ht="28.5">
      <c r="A9" s="154">
        <f t="shared" ref="A9:A62" si="56">A8+1</f>
        <v>2</v>
      </c>
      <c r="B9" s="256" t="s">
        <v>155</v>
      </c>
      <c r="C9" s="259" t="s">
        <v>233</v>
      </c>
      <c r="D9" s="147" t="s">
        <v>157</v>
      </c>
      <c r="E9" s="148">
        <v>10</v>
      </c>
      <c r="F9" s="298">
        <v>3813</v>
      </c>
      <c r="G9" s="297">
        <v>2350</v>
      </c>
      <c r="H9" s="298">
        <v>3813</v>
      </c>
      <c r="I9" s="296">
        <v>3459.8400000000001</v>
      </c>
      <c r="J9" s="298">
        <v>3813</v>
      </c>
      <c r="K9" s="299">
        <v>3936</v>
      </c>
      <c r="L9" s="150">
        <f t="shared" si="50"/>
        <v>3358.96</v>
      </c>
      <c r="M9" s="151">
        <f t="shared" si="51"/>
        <v>641.43832584798565</v>
      </c>
      <c r="N9" s="151">
        <f t="shared" si="52"/>
        <v>19.096337135541528</v>
      </c>
      <c r="O9" s="161">
        <f t="shared" si="53"/>
        <v>2350</v>
      </c>
      <c r="P9" s="152">
        <f t="shared" si="54"/>
        <v>23500</v>
      </c>
      <c r="Q9" s="153">
        <f t="shared" si="55"/>
        <v>2350</v>
      </c>
      <c r="R9" s="239"/>
    </row>
    <row r="10" ht="28.5">
      <c r="A10" s="154">
        <f t="shared" si="56"/>
        <v>3</v>
      </c>
      <c r="B10" s="256" t="s">
        <v>158</v>
      </c>
      <c r="C10" s="259" t="s">
        <v>159</v>
      </c>
      <c r="D10" s="147" t="s">
        <v>108</v>
      </c>
      <c r="E10" s="148">
        <v>10000</v>
      </c>
      <c r="F10" s="298">
        <v>0.66000000000000003</v>
      </c>
      <c r="G10" s="297">
        <v>0.65000000000000002</v>
      </c>
      <c r="H10" s="298">
        <v>0.66000000000000003</v>
      </c>
      <c r="I10" s="296">
        <v>0.40999999999999998</v>
      </c>
      <c r="J10" s="298">
        <v>0.66000000000000003</v>
      </c>
      <c r="K10" s="299">
        <v>0.68000000000000005</v>
      </c>
      <c r="L10" s="150">
        <f t="shared" si="50"/>
        <v>0.59499999999999997</v>
      </c>
      <c r="M10" s="151">
        <f t="shared" si="51"/>
        <v>0.11757976016304848</v>
      </c>
      <c r="N10" s="151">
        <f t="shared" si="52"/>
        <v>19.76130422908378</v>
      </c>
      <c r="O10" s="161">
        <f t="shared" si="53"/>
        <v>0.40999999999999998</v>
      </c>
      <c r="P10" s="152">
        <f t="shared" si="54"/>
        <v>4100</v>
      </c>
      <c r="Q10" s="153">
        <f t="shared" si="55"/>
        <v>0.40999999999999998</v>
      </c>
    </row>
    <row r="11" ht="28.5">
      <c r="A11" s="154">
        <f t="shared" si="56"/>
        <v>4</v>
      </c>
      <c r="B11" s="252" t="s">
        <v>153</v>
      </c>
      <c r="C11" s="259" t="s">
        <v>160</v>
      </c>
      <c r="D11" s="147" t="s">
        <v>108</v>
      </c>
      <c r="E11" s="148">
        <v>100000</v>
      </c>
      <c r="F11" s="298">
        <v>1.1899999999999999</v>
      </c>
      <c r="G11" s="297">
        <v>0.90000000000000002</v>
      </c>
      <c r="H11" s="298">
        <v>1.1899999999999999</v>
      </c>
      <c r="I11" s="296">
        <v>0.48999999999999999</v>
      </c>
      <c r="J11" s="298">
        <v>1.1899999999999999</v>
      </c>
      <c r="K11" s="299">
        <v>1.23</v>
      </c>
      <c r="L11" s="150">
        <f t="shared" si="50"/>
        <v>0.9425</v>
      </c>
      <c r="M11" s="151">
        <f t="shared" si="51"/>
        <v>0.29878573705360612</v>
      </c>
      <c r="N11" s="151">
        <f t="shared" si="52"/>
        <v>31.701404461921072</v>
      </c>
      <c r="O11" s="161">
        <f t="shared" si="53"/>
        <v>0.48999999999999999</v>
      </c>
      <c r="P11" s="152">
        <f t="shared" si="54"/>
        <v>49000</v>
      </c>
      <c r="Q11" s="153">
        <f t="shared" si="55"/>
        <v>0.48999999999999999</v>
      </c>
    </row>
    <row r="12" ht="35.25" customHeight="1">
      <c r="A12" s="154">
        <f t="shared" si="56"/>
        <v>5</v>
      </c>
      <c r="B12" s="252" t="s">
        <v>153</v>
      </c>
      <c r="C12" s="259" t="s">
        <v>161</v>
      </c>
      <c r="D12" s="147" t="s">
        <v>108</v>
      </c>
      <c r="E12" s="148">
        <v>15000</v>
      </c>
      <c r="F12" s="298">
        <v>34.159999999999997</v>
      </c>
      <c r="G12" s="297">
        <v>34</v>
      </c>
      <c r="H12" s="298">
        <v>34.159999999999997</v>
      </c>
      <c r="I12" s="296">
        <v>28.52</v>
      </c>
      <c r="J12" s="298">
        <v>34.159999999999997</v>
      </c>
      <c r="K12" s="299">
        <v>35.259999999999998</v>
      </c>
      <c r="L12" s="150">
        <f t="shared" si="50"/>
        <v>32.709999999999994</v>
      </c>
      <c r="M12" s="151">
        <f t="shared" si="51"/>
        <v>2.6660020004993732</v>
      </c>
      <c r="N12" s="151">
        <f t="shared" si="52"/>
        <v>8.1504188336880894</v>
      </c>
      <c r="O12" s="161">
        <f t="shared" si="53"/>
        <v>28.52</v>
      </c>
      <c r="P12" s="151">
        <f t="shared" si="54"/>
        <v>427800</v>
      </c>
      <c r="Q12" s="153">
        <f t="shared" si="55"/>
        <v>28.52</v>
      </c>
    </row>
    <row r="13" ht="28.5">
      <c r="A13" s="154">
        <f t="shared" si="56"/>
        <v>6</v>
      </c>
      <c r="B13" s="256" t="s">
        <v>158</v>
      </c>
      <c r="C13" s="259" t="s">
        <v>162</v>
      </c>
      <c r="D13" s="147" t="s">
        <v>108</v>
      </c>
      <c r="E13" s="148">
        <v>10000</v>
      </c>
      <c r="F13" s="300">
        <v>0.56999999999999995</v>
      </c>
      <c r="G13" s="297">
        <v>0.94999999999999996</v>
      </c>
      <c r="H13" s="300">
        <v>0.56999999999999995</v>
      </c>
      <c r="I13" s="296">
        <v>0.81999999999999995</v>
      </c>
      <c r="J13" s="300">
        <v>0.56999999999999995</v>
      </c>
      <c r="K13" s="301">
        <v>0.58999999999999997</v>
      </c>
      <c r="L13" s="150">
        <f t="shared" si="50"/>
        <v>0.72749999999999992</v>
      </c>
      <c r="M13" s="151">
        <f t="shared" si="51"/>
        <v>0.16620143400905621</v>
      </c>
      <c r="N13" s="151">
        <f t="shared" si="52"/>
        <v>22.84555793938917</v>
      </c>
      <c r="O13" s="161">
        <f t="shared" si="53"/>
        <v>0.56999999999999995</v>
      </c>
      <c r="P13" s="151">
        <f t="shared" si="54"/>
        <v>5699.9999999999991</v>
      </c>
      <c r="Q13" s="153">
        <f t="shared" si="55"/>
        <v>0.56999999999999995</v>
      </c>
    </row>
    <row r="14" ht="28.5">
      <c r="A14" s="154">
        <f t="shared" si="56"/>
        <v>7</v>
      </c>
      <c r="B14" s="256" t="s">
        <v>158</v>
      </c>
      <c r="C14" s="259" t="s">
        <v>163</v>
      </c>
      <c r="D14" s="147" t="s">
        <v>108</v>
      </c>
      <c r="E14" s="148">
        <v>10000</v>
      </c>
      <c r="F14" s="300">
        <v>0.68999999999999995</v>
      </c>
      <c r="G14" s="297">
        <v>1.3</v>
      </c>
      <c r="H14" s="300">
        <v>0.68999999999999995</v>
      </c>
      <c r="I14" s="296">
        <v>0.95999999999999996</v>
      </c>
      <c r="J14" s="300">
        <v>0.68999999999999995</v>
      </c>
      <c r="K14" s="301">
        <v>0.70999999999999996</v>
      </c>
      <c r="L14" s="150">
        <f t="shared" si="50"/>
        <v>0.91000000000000003</v>
      </c>
      <c r="M14" s="151">
        <f t="shared" si="51"/>
        <v>0.26012817353502232</v>
      </c>
      <c r="N14" s="151">
        <f t="shared" si="52"/>
        <v>28.585513575277176</v>
      </c>
      <c r="O14" s="161">
        <f t="shared" si="53"/>
        <v>0.68999999999999995</v>
      </c>
      <c r="P14" s="161">
        <f t="shared" si="54"/>
        <v>6899.9999999999991</v>
      </c>
      <c r="Q14" s="153">
        <f t="shared" si="55"/>
        <v>0.68999999999999995</v>
      </c>
    </row>
    <row r="15" ht="28.5">
      <c r="A15" s="154">
        <f t="shared" si="56"/>
        <v>8</v>
      </c>
      <c r="B15" s="252" t="s">
        <v>153</v>
      </c>
      <c r="C15" s="259" t="s">
        <v>166</v>
      </c>
      <c r="D15" s="147" t="s">
        <v>108</v>
      </c>
      <c r="E15" s="148">
        <v>10000</v>
      </c>
      <c r="F15" s="300">
        <v>3.6499999999999999</v>
      </c>
      <c r="G15" s="297">
        <v>3.4500000000000002</v>
      </c>
      <c r="H15" s="300">
        <v>3.6499999999999999</v>
      </c>
      <c r="I15" s="296">
        <f>2.33+1.34</f>
        <v>3.6699999999999999</v>
      </c>
      <c r="J15" s="300">
        <v>3.6499999999999999</v>
      </c>
      <c r="K15" s="301">
        <v>3.77</v>
      </c>
      <c r="L15" s="150">
        <f t="shared" si="50"/>
        <v>3.605</v>
      </c>
      <c r="M15" s="151">
        <f t="shared" si="51"/>
        <v>0.10045728777279746</v>
      </c>
      <c r="N15" s="151">
        <f t="shared" si="52"/>
        <v>2.786609924349444</v>
      </c>
      <c r="O15" s="161">
        <f t="shared" si="53"/>
        <v>3.4500000000000002</v>
      </c>
      <c r="P15" s="162">
        <f t="shared" si="54"/>
        <v>34500</v>
      </c>
      <c r="Q15" s="153">
        <f t="shared" si="55"/>
        <v>3.4500000000000002</v>
      </c>
    </row>
    <row r="16" ht="28.5">
      <c r="A16" s="154">
        <f t="shared" si="56"/>
        <v>9</v>
      </c>
      <c r="B16" s="252" t="s">
        <v>153</v>
      </c>
      <c r="C16" s="259" t="s">
        <v>224</v>
      </c>
      <c r="D16" s="147" t="s">
        <v>108</v>
      </c>
      <c r="E16" s="148">
        <v>3000</v>
      </c>
      <c r="F16" s="300">
        <v>14.970000000000001</v>
      </c>
      <c r="G16" s="297">
        <v>20</v>
      </c>
      <c r="H16" s="300">
        <v>14.970000000000001</v>
      </c>
      <c r="I16" s="302"/>
      <c r="J16" s="300">
        <v>14.970000000000001</v>
      </c>
      <c r="K16" s="301">
        <v>15.449999999999999</v>
      </c>
      <c r="L16" s="150">
        <f t="shared" si="50"/>
        <v>16.646666666666665</v>
      </c>
      <c r="M16" s="151">
        <f t="shared" si="51"/>
        <v>9.8516930299088976</v>
      </c>
      <c r="N16" s="151">
        <f t="shared" si="52"/>
        <v>59.181175590161587</v>
      </c>
      <c r="O16" s="161">
        <f t="shared" si="53"/>
        <v>14.970000000000001</v>
      </c>
      <c r="P16" s="151">
        <f t="shared" si="54"/>
        <v>44910</v>
      </c>
      <c r="Q16" s="153">
        <f t="shared" si="55"/>
        <v>14.970000000000001</v>
      </c>
    </row>
    <row r="17" ht="42.75">
      <c r="A17" s="154">
        <f t="shared" si="56"/>
        <v>10</v>
      </c>
      <c r="B17" s="252" t="s">
        <v>153</v>
      </c>
      <c r="C17" s="259" t="s">
        <v>167</v>
      </c>
      <c r="D17" s="147" t="s">
        <v>108</v>
      </c>
      <c r="E17" s="148">
        <v>1000</v>
      </c>
      <c r="F17" s="300">
        <v>1.8899999999999999</v>
      </c>
      <c r="G17" s="297">
        <v>1.27</v>
      </c>
      <c r="H17" s="300">
        <v>1.8899999999999999</v>
      </c>
      <c r="I17" s="296">
        <v>1.77</v>
      </c>
      <c r="J17" s="300">
        <v>1.8899999999999999</v>
      </c>
      <c r="K17" s="301">
        <v>1.95</v>
      </c>
      <c r="L17" s="150">
        <f t="shared" si="50"/>
        <v>1.7049999999999998</v>
      </c>
      <c r="M17" s="151">
        <f t="shared" si="51"/>
        <v>0.27548442182211796</v>
      </c>
      <c r="N17" s="151">
        <f t="shared" si="52"/>
        <v>16.157444095138885</v>
      </c>
      <c r="O17" s="161">
        <f t="shared" si="53"/>
        <v>1.27</v>
      </c>
      <c r="P17" s="151">
        <f t="shared" si="54"/>
        <v>1270</v>
      </c>
      <c r="Q17" s="153">
        <f t="shared" si="55"/>
        <v>1.27</v>
      </c>
    </row>
    <row r="18" ht="42.75">
      <c r="A18" s="154">
        <f t="shared" si="56"/>
        <v>11</v>
      </c>
      <c r="B18" s="252" t="s">
        <v>153</v>
      </c>
      <c r="C18" s="259" t="s">
        <v>168</v>
      </c>
      <c r="D18" s="147" t="s">
        <v>108</v>
      </c>
      <c r="E18" s="148">
        <v>1000</v>
      </c>
      <c r="F18" s="300">
        <v>2.3300000000000001</v>
      </c>
      <c r="G18" s="297">
        <v>1.8200000000000001</v>
      </c>
      <c r="H18" s="300">
        <v>2.3300000000000001</v>
      </c>
      <c r="I18" s="296">
        <v>2.0699999999999998</v>
      </c>
      <c r="J18" s="300">
        <v>2.3300000000000001</v>
      </c>
      <c r="K18" s="301">
        <v>2.3999999999999999</v>
      </c>
      <c r="L18" s="150">
        <f t="shared" si="50"/>
        <v>2.1375000000000002</v>
      </c>
      <c r="M18" s="151">
        <f t="shared" si="51"/>
        <v>0.21788280488984599</v>
      </c>
      <c r="N18" s="151">
        <f t="shared" si="52"/>
        <v>10.193347597185777</v>
      </c>
      <c r="O18" s="161">
        <f t="shared" si="53"/>
        <v>1.8200000000000001</v>
      </c>
      <c r="P18" s="161">
        <f t="shared" si="54"/>
        <v>1820</v>
      </c>
      <c r="Q18" s="153">
        <f t="shared" si="55"/>
        <v>1.8200000000000001</v>
      </c>
    </row>
    <row r="19" ht="42.75">
      <c r="A19" s="154">
        <f t="shared" si="56"/>
        <v>12</v>
      </c>
      <c r="B19" s="252" t="s">
        <v>153</v>
      </c>
      <c r="C19" s="259" t="s">
        <v>169</v>
      </c>
      <c r="D19" s="147" t="s">
        <v>108</v>
      </c>
      <c r="E19" s="148">
        <v>7000</v>
      </c>
      <c r="F19" s="303">
        <v>2.98</v>
      </c>
      <c r="G19" s="297">
        <v>2.3700000000000001</v>
      </c>
      <c r="H19" s="303">
        <v>2.98</v>
      </c>
      <c r="I19" s="296">
        <v>2.9399999999999999</v>
      </c>
      <c r="J19" s="303">
        <v>2.98</v>
      </c>
      <c r="K19" s="304">
        <v>3.0699999999999998</v>
      </c>
      <c r="L19" s="150">
        <f t="shared" si="50"/>
        <v>2.8174999999999999</v>
      </c>
      <c r="M19" s="151">
        <f t="shared" si="51"/>
        <v>0.28382432947159397</v>
      </c>
      <c r="N19" s="151">
        <f t="shared" si="52"/>
        <v>10.073623051343176</v>
      </c>
      <c r="O19" s="161">
        <f t="shared" si="53"/>
        <v>2.3700000000000001</v>
      </c>
      <c r="P19" s="151">
        <f t="shared" si="54"/>
        <v>16590</v>
      </c>
      <c r="Q19" s="153">
        <f t="shared" si="55"/>
        <v>2.3700000000000001</v>
      </c>
    </row>
    <row r="20" ht="28.5">
      <c r="A20" s="154">
        <f t="shared" si="56"/>
        <v>13</v>
      </c>
      <c r="B20" s="252" t="s">
        <v>153</v>
      </c>
      <c r="C20" s="259" t="s">
        <v>171</v>
      </c>
      <c r="D20" s="147" t="s">
        <v>108</v>
      </c>
      <c r="E20" s="148">
        <v>15000</v>
      </c>
      <c r="F20" s="303">
        <v>14.99</v>
      </c>
      <c r="G20" s="297">
        <v>8</v>
      </c>
      <c r="H20" s="303">
        <v>14.99</v>
      </c>
      <c r="I20" s="296">
        <v>11.789999999999999</v>
      </c>
      <c r="J20" s="303">
        <v>14.99</v>
      </c>
      <c r="K20" s="304">
        <v>15.470000000000001</v>
      </c>
      <c r="L20" s="150">
        <f t="shared" si="50"/>
        <v>12.442500000000001</v>
      </c>
      <c r="M20" s="151">
        <f t="shared" si="51"/>
        <v>2.9805658718885364</v>
      </c>
      <c r="N20" s="151">
        <f t="shared" si="52"/>
        <v>23.954718681041079</v>
      </c>
      <c r="O20" s="161">
        <f t="shared" si="53"/>
        <v>8</v>
      </c>
      <c r="P20" s="161">
        <f t="shared" si="54"/>
        <v>120000</v>
      </c>
      <c r="Q20" s="153">
        <f t="shared" si="55"/>
        <v>8</v>
      </c>
    </row>
    <row r="21" ht="28.5">
      <c r="A21" s="154">
        <f t="shared" si="56"/>
        <v>14</v>
      </c>
      <c r="B21" s="252" t="s">
        <v>153</v>
      </c>
      <c r="C21" s="259" t="s">
        <v>172</v>
      </c>
      <c r="D21" s="147" t="s">
        <v>108</v>
      </c>
      <c r="E21" s="148">
        <v>5000</v>
      </c>
      <c r="F21" s="303">
        <v>18.620000000000001</v>
      </c>
      <c r="G21" s="297">
        <v>20.199999999999999</v>
      </c>
      <c r="H21" s="303">
        <v>18.620000000000001</v>
      </c>
      <c r="I21" s="296">
        <f>12.76+9.01</f>
        <v>21.77</v>
      </c>
      <c r="J21" s="303">
        <v>18.620000000000001</v>
      </c>
      <c r="K21" s="304">
        <v>19.219999999999999</v>
      </c>
      <c r="L21" s="150">
        <f t="shared" si="50"/>
        <v>19.802500000000002</v>
      </c>
      <c r="M21" s="151">
        <f t="shared" si="51"/>
        <v>1.3450363997552868</v>
      </c>
      <c r="N21" s="151">
        <f t="shared" si="52"/>
        <v>6.7922555220567435</v>
      </c>
      <c r="O21" s="161">
        <f t="shared" si="53"/>
        <v>18.620000000000001</v>
      </c>
      <c r="P21" s="161">
        <f t="shared" si="54"/>
        <v>93100</v>
      </c>
      <c r="Q21" s="153">
        <f t="shared" si="55"/>
        <v>18.620000000000001</v>
      </c>
    </row>
    <row r="22" ht="28.5">
      <c r="A22" s="154">
        <f t="shared" si="56"/>
        <v>15</v>
      </c>
      <c r="B22" s="252" t="s">
        <v>153</v>
      </c>
      <c r="C22" s="259" t="s">
        <v>172</v>
      </c>
      <c r="D22" s="147" t="s">
        <v>108</v>
      </c>
      <c r="E22" s="148">
        <v>75000</v>
      </c>
      <c r="F22" s="303">
        <v>11.699999999999999</v>
      </c>
      <c r="G22" s="297">
        <v>7.2000000000000002</v>
      </c>
      <c r="H22" s="303">
        <v>11.699999999999999</v>
      </c>
      <c r="I22" s="296">
        <f>5.58+4.65</f>
        <v>10.23</v>
      </c>
      <c r="J22" s="303">
        <v>11.699999999999999</v>
      </c>
      <c r="K22" s="304">
        <v>12.08</v>
      </c>
      <c r="L22" s="150">
        <f t="shared" si="50"/>
        <v>10.2075</v>
      </c>
      <c r="M22" s="151">
        <f t="shared" si="51"/>
        <v>1.9384803971152245</v>
      </c>
      <c r="N22" s="151">
        <f t="shared" si="52"/>
        <v>18.990745991821939</v>
      </c>
      <c r="O22" s="161">
        <f t="shared" si="53"/>
        <v>7.2000000000000002</v>
      </c>
      <c r="P22" s="151">
        <f t="shared" si="54"/>
        <v>540000</v>
      </c>
      <c r="Q22" s="153">
        <f t="shared" si="55"/>
        <v>7.2000000000000002</v>
      </c>
    </row>
    <row r="23" ht="28.5">
      <c r="A23" s="154">
        <f t="shared" si="56"/>
        <v>16</v>
      </c>
      <c r="B23" s="252" t="s">
        <v>153</v>
      </c>
      <c r="C23" s="259" t="s">
        <v>173</v>
      </c>
      <c r="D23" s="147" t="s">
        <v>108</v>
      </c>
      <c r="E23" s="148">
        <v>12500</v>
      </c>
      <c r="F23" s="303">
        <v>27.109999999999999</v>
      </c>
      <c r="G23" s="297">
        <v>18.399999999999999</v>
      </c>
      <c r="H23" s="303">
        <v>27.109999999999999</v>
      </c>
      <c r="I23" s="296">
        <f>14.35+13.17</f>
        <v>27.52</v>
      </c>
      <c r="J23" s="303">
        <v>27.109999999999999</v>
      </c>
      <c r="K23" s="304">
        <v>27.98</v>
      </c>
      <c r="L23" s="150">
        <f t="shared" si="50"/>
        <v>25.035</v>
      </c>
      <c r="M23" s="151">
        <f t="shared" si="51"/>
        <v>4.2623966263124791</v>
      </c>
      <c r="N23" s="151">
        <f t="shared" si="52"/>
        <v>17.025750454613458</v>
      </c>
      <c r="O23" s="161">
        <f t="shared" si="53"/>
        <v>18.399999999999999</v>
      </c>
      <c r="P23" s="161">
        <f t="shared" si="54"/>
        <v>229999.99999999997</v>
      </c>
      <c r="Q23" s="153">
        <f t="shared" si="55"/>
        <v>18.399999999999999</v>
      </c>
    </row>
    <row r="24" ht="28.5">
      <c r="A24" s="154">
        <f t="shared" si="56"/>
        <v>17</v>
      </c>
      <c r="B24" s="252" t="s">
        <v>153</v>
      </c>
      <c r="C24" s="259" t="s">
        <v>174</v>
      </c>
      <c r="D24" s="147" t="s">
        <v>108</v>
      </c>
      <c r="E24" s="148">
        <v>10000</v>
      </c>
      <c r="F24" s="303">
        <v>20.690000000000001</v>
      </c>
      <c r="G24" s="297">
        <v>10</v>
      </c>
      <c r="H24" s="303">
        <v>20.690000000000001</v>
      </c>
      <c r="I24" s="296">
        <v>18.559999999999999</v>
      </c>
      <c r="J24" s="303">
        <v>20.690000000000001</v>
      </c>
      <c r="K24" s="304">
        <v>21.359999999999999</v>
      </c>
      <c r="L24" s="150">
        <f t="shared" si="50"/>
        <v>17.484999999999999</v>
      </c>
      <c r="M24" s="151">
        <f t="shared" si="51"/>
        <v>4.7417603974332856</v>
      </c>
      <c r="N24" s="151">
        <f t="shared" si="52"/>
        <v>27.119018572681075</v>
      </c>
      <c r="O24" s="161">
        <f t="shared" si="53"/>
        <v>10</v>
      </c>
      <c r="P24" s="151">
        <f t="shared" si="54"/>
        <v>100000</v>
      </c>
      <c r="Q24" s="153">
        <f t="shared" si="55"/>
        <v>10</v>
      </c>
    </row>
    <row r="25" ht="28.5">
      <c r="A25" s="154">
        <f t="shared" si="56"/>
        <v>18</v>
      </c>
      <c r="B25" s="256" t="s">
        <v>175</v>
      </c>
      <c r="C25" s="259" t="s">
        <v>176</v>
      </c>
      <c r="D25" s="147" t="s">
        <v>108</v>
      </c>
      <c r="E25" s="148">
        <v>50</v>
      </c>
      <c r="F25" s="303">
        <v>103.84999999999999</v>
      </c>
      <c r="G25" s="297">
        <v>61</v>
      </c>
      <c r="H25" s="303">
        <v>103.84999999999999</v>
      </c>
      <c r="I25" s="298"/>
      <c r="J25" s="303">
        <v>103.84999999999999</v>
      </c>
      <c r="K25" s="304">
        <v>107.2</v>
      </c>
      <c r="L25" s="150">
        <f t="shared" si="50"/>
        <v>89.566666666666663</v>
      </c>
      <c r="M25" s="151">
        <f t="shared" si="51"/>
        <v>54.900685585680783</v>
      </c>
      <c r="N25" s="151">
        <f t="shared" si="52"/>
        <v>61.295890121712823</v>
      </c>
      <c r="O25" s="161">
        <f t="shared" si="53"/>
        <v>61</v>
      </c>
      <c r="P25" s="151">
        <f t="shared" si="54"/>
        <v>3050</v>
      </c>
      <c r="Q25" s="153">
        <f t="shared" si="55"/>
        <v>61</v>
      </c>
    </row>
    <row r="26" ht="28.5">
      <c r="A26" s="154">
        <f t="shared" si="56"/>
        <v>19</v>
      </c>
      <c r="B26" s="252" t="s">
        <v>153</v>
      </c>
      <c r="C26" s="259" t="s">
        <v>177</v>
      </c>
      <c r="D26" s="147" t="s">
        <v>108</v>
      </c>
      <c r="E26" s="148">
        <v>2000</v>
      </c>
      <c r="F26" s="303">
        <v>3.8399999999999999</v>
      </c>
      <c r="G26" s="297">
        <v>2.7999999999999998</v>
      </c>
      <c r="H26" s="303">
        <v>3.8399999999999999</v>
      </c>
      <c r="I26" s="298">
        <v>2.6200000000000001</v>
      </c>
      <c r="J26" s="303">
        <v>3.8399999999999999</v>
      </c>
      <c r="K26" s="304">
        <v>3.9700000000000002</v>
      </c>
      <c r="L26" s="150">
        <f t="shared" si="50"/>
        <v>3.2749999999999999</v>
      </c>
      <c r="M26" s="151">
        <f t="shared" si="51"/>
        <v>0.56975872086348966</v>
      </c>
      <c r="N26" s="151">
        <f t="shared" si="52"/>
        <v>17.397212850793579</v>
      </c>
      <c r="O26" s="161">
        <f t="shared" si="53"/>
        <v>2.6200000000000001</v>
      </c>
      <c r="P26" s="151">
        <f t="shared" si="54"/>
        <v>5240</v>
      </c>
      <c r="Q26" s="153">
        <f t="shared" si="55"/>
        <v>2.6200000000000001</v>
      </c>
    </row>
    <row r="27" ht="28.5" customHeight="1">
      <c r="A27" s="154">
        <f t="shared" si="56"/>
        <v>20</v>
      </c>
      <c r="B27" s="252" t="s">
        <v>153</v>
      </c>
      <c r="C27" s="259" t="s">
        <v>178</v>
      </c>
      <c r="D27" s="147" t="s">
        <v>108</v>
      </c>
      <c r="E27" s="148">
        <v>10000</v>
      </c>
      <c r="F27" s="303">
        <v>1.3999999999999999</v>
      </c>
      <c r="G27" s="149">
        <v>0.94999999999999996</v>
      </c>
      <c r="H27" s="303">
        <v>1.3999999999999999</v>
      </c>
      <c r="I27" s="305">
        <v>0.58999999999999997</v>
      </c>
      <c r="J27" s="303">
        <v>1.3999999999999999</v>
      </c>
      <c r="K27" s="304">
        <v>1.4399999999999999</v>
      </c>
      <c r="L27" s="150">
        <f t="shared" si="50"/>
        <v>1.085</v>
      </c>
      <c r="M27" s="151">
        <f t="shared" si="51"/>
        <v>0.34759890678769401</v>
      </c>
      <c r="N27" s="151">
        <f t="shared" si="52"/>
        <v>32.036765602552443</v>
      </c>
      <c r="O27" s="161">
        <f t="shared" si="53"/>
        <v>0.58999999999999997</v>
      </c>
      <c r="P27" s="151">
        <f t="shared" si="54"/>
        <v>5900</v>
      </c>
      <c r="Q27" s="153">
        <f t="shared" si="55"/>
        <v>0.58999999999999997</v>
      </c>
    </row>
    <row r="28" ht="28.5">
      <c r="A28" s="154">
        <f t="shared" si="56"/>
        <v>21</v>
      </c>
      <c r="B28" s="252" t="s">
        <v>153</v>
      </c>
      <c r="C28" s="259" t="s">
        <v>180</v>
      </c>
      <c r="D28" s="147" t="s">
        <v>108</v>
      </c>
      <c r="E28" s="148">
        <v>100000</v>
      </c>
      <c r="F28" s="303">
        <v>1.1899999999999999</v>
      </c>
      <c r="G28" s="149">
        <v>0.84999999999999998</v>
      </c>
      <c r="H28" s="303">
        <v>1.1899999999999999</v>
      </c>
      <c r="I28" s="305">
        <v>0.5</v>
      </c>
      <c r="J28" s="303">
        <v>1.1899999999999999</v>
      </c>
      <c r="K28" s="304">
        <v>1.23</v>
      </c>
      <c r="L28" s="150">
        <f t="shared" si="50"/>
        <v>0.9325</v>
      </c>
      <c r="M28" s="151">
        <f t="shared" si="51"/>
        <v>0.29448754925576509</v>
      </c>
      <c r="N28" s="151">
        <f t="shared" si="52"/>
        <v>31.580434236543176</v>
      </c>
      <c r="O28" s="161">
        <f t="shared" si="53"/>
        <v>0.5</v>
      </c>
      <c r="P28" s="162">
        <f t="shared" si="54"/>
        <v>50000</v>
      </c>
      <c r="Q28" s="153">
        <f t="shared" si="55"/>
        <v>0.5</v>
      </c>
    </row>
    <row r="29" ht="28.5">
      <c r="A29" s="154">
        <f t="shared" si="56"/>
        <v>22</v>
      </c>
      <c r="B29" s="256" t="s">
        <v>181</v>
      </c>
      <c r="C29" s="259" t="s">
        <v>182</v>
      </c>
      <c r="D29" s="147" t="s">
        <v>108</v>
      </c>
      <c r="E29" s="148">
        <v>100</v>
      </c>
      <c r="F29" s="303">
        <v>6.2599999999999998</v>
      </c>
      <c r="G29" s="149">
        <v>9.3000000000000007</v>
      </c>
      <c r="H29" s="303">
        <v>6.2599999999999998</v>
      </c>
      <c r="I29" s="305"/>
      <c r="J29" s="303">
        <v>6.2599999999999998</v>
      </c>
      <c r="K29" s="304">
        <v>6.46</v>
      </c>
      <c r="L29" s="150">
        <f t="shared" si="50"/>
        <v>7.2733333333333334</v>
      </c>
      <c r="M29" s="151">
        <f t="shared" si="51"/>
        <v>4.3983178602734023</v>
      </c>
      <c r="N29" s="151">
        <f t="shared" si="52"/>
        <v>60.471831259487651</v>
      </c>
      <c r="O29" s="161">
        <f t="shared" si="53"/>
        <v>6.2599999999999998</v>
      </c>
      <c r="P29" s="142">
        <f t="shared" si="54"/>
        <v>626</v>
      </c>
      <c r="Q29" s="153">
        <f t="shared" si="55"/>
        <v>6.2599999999999998</v>
      </c>
    </row>
    <row r="30" ht="28.5">
      <c r="A30" s="154">
        <f t="shared" si="56"/>
        <v>23</v>
      </c>
      <c r="B30" s="256" t="s">
        <v>181</v>
      </c>
      <c r="C30" s="259" t="s">
        <v>183</v>
      </c>
      <c r="D30" s="147" t="s">
        <v>108</v>
      </c>
      <c r="E30" s="148">
        <v>100</v>
      </c>
      <c r="F30" s="303">
        <v>2.79</v>
      </c>
      <c r="G30" s="149">
        <v>10.199999999999999</v>
      </c>
      <c r="H30" s="303">
        <v>2.79</v>
      </c>
      <c r="I30" s="305"/>
      <c r="J30" s="303">
        <v>2.79</v>
      </c>
      <c r="K30" s="304">
        <v>2.8799999999999999</v>
      </c>
      <c r="L30" s="150">
        <f t="shared" si="50"/>
        <v>5.2599999999999989</v>
      </c>
      <c r="M30" s="151">
        <f t="shared" si="51"/>
        <v>4.403487254438236</v>
      </c>
      <c r="N30" s="151">
        <f t="shared" si="52"/>
        <v>83.716487726962669</v>
      </c>
      <c r="O30" s="161">
        <f t="shared" si="53"/>
        <v>2.79</v>
      </c>
      <c r="P30" s="141">
        <f t="shared" si="54"/>
        <v>279</v>
      </c>
      <c r="Q30" s="153">
        <f t="shared" si="55"/>
        <v>2.79</v>
      </c>
    </row>
    <row r="31" ht="28.5">
      <c r="A31" s="154">
        <f t="shared" si="56"/>
        <v>24</v>
      </c>
      <c r="B31" s="256" t="s">
        <v>181</v>
      </c>
      <c r="C31" s="259" t="s">
        <v>184</v>
      </c>
      <c r="D31" s="147" t="s">
        <v>108</v>
      </c>
      <c r="E31" s="148">
        <v>100</v>
      </c>
      <c r="F31" s="303">
        <v>3.21</v>
      </c>
      <c r="G31" s="149">
        <v>15</v>
      </c>
      <c r="H31" s="303">
        <v>3.21</v>
      </c>
      <c r="I31" s="305"/>
      <c r="J31" s="303">
        <v>3.21</v>
      </c>
      <c r="K31" s="304">
        <v>3.3100000000000001</v>
      </c>
      <c r="L31" s="150">
        <f t="shared" si="50"/>
        <v>7.1400000000000006</v>
      </c>
      <c r="M31" s="151">
        <f t="shared" si="51"/>
        <v>6.5371782903635109</v>
      </c>
      <c r="N31" s="151">
        <f t="shared" si="52"/>
        <v>91.557118912654218</v>
      </c>
      <c r="O31" s="161">
        <f t="shared" si="53"/>
        <v>3.21</v>
      </c>
      <c r="P31" s="151">
        <f t="shared" si="54"/>
        <v>321</v>
      </c>
      <c r="Q31" s="153">
        <f t="shared" si="55"/>
        <v>3.21</v>
      </c>
    </row>
    <row r="32" ht="28.5">
      <c r="A32" s="154">
        <f t="shared" si="56"/>
        <v>25</v>
      </c>
      <c r="B32" s="256" t="s">
        <v>181</v>
      </c>
      <c r="C32" s="259" t="s">
        <v>185</v>
      </c>
      <c r="D32" s="147" t="s">
        <v>108</v>
      </c>
      <c r="E32" s="148">
        <v>90000</v>
      </c>
      <c r="F32" s="303">
        <v>1.8</v>
      </c>
      <c r="G32" s="149">
        <v>1.55</v>
      </c>
      <c r="H32" s="303">
        <v>1.8</v>
      </c>
      <c r="I32" s="305"/>
      <c r="J32" s="303">
        <v>1.8</v>
      </c>
      <c r="K32" s="304">
        <v>1.8600000000000001</v>
      </c>
      <c r="L32" s="150">
        <f t="shared" si="50"/>
        <v>1.7166666666666668</v>
      </c>
      <c r="M32" s="151">
        <f t="shared" si="51"/>
        <v>0.99693976191587885</v>
      </c>
      <c r="N32" s="151">
        <f t="shared" si="52"/>
        <v>58.074160888303616</v>
      </c>
      <c r="O32" s="161">
        <f t="shared" si="53"/>
        <v>1.55</v>
      </c>
      <c r="P32" s="162">
        <f t="shared" si="54"/>
        <v>139500</v>
      </c>
      <c r="Q32" s="153">
        <f t="shared" si="55"/>
        <v>1.55</v>
      </c>
    </row>
    <row r="33" ht="28.5" customHeight="1">
      <c r="A33" s="154">
        <f t="shared" si="56"/>
        <v>26</v>
      </c>
      <c r="B33" s="256" t="s">
        <v>181</v>
      </c>
      <c r="C33" s="259" t="s">
        <v>186</v>
      </c>
      <c r="D33" s="147" t="s">
        <v>108</v>
      </c>
      <c r="E33" s="148">
        <v>80000</v>
      </c>
      <c r="F33" s="303">
        <v>1.1599999999999999</v>
      </c>
      <c r="G33" s="149">
        <v>0.84999999999999998</v>
      </c>
      <c r="H33" s="303">
        <v>1.1599999999999999</v>
      </c>
      <c r="I33" s="305">
        <v>0.56999999999999995</v>
      </c>
      <c r="J33" s="303">
        <v>1.1599999999999999</v>
      </c>
      <c r="K33" s="304">
        <v>1.2</v>
      </c>
      <c r="L33" s="150">
        <f t="shared" si="50"/>
        <v>0.93499999999999983</v>
      </c>
      <c r="M33" s="151">
        <f t="shared" si="51"/>
        <v>0.25237207980810128</v>
      </c>
      <c r="N33" s="151">
        <f t="shared" si="52"/>
        <v>26.991666289636505</v>
      </c>
      <c r="O33" s="161">
        <f t="shared" si="53"/>
        <v>0.56999999999999995</v>
      </c>
      <c r="P33" s="142">
        <f t="shared" si="54"/>
        <v>45599.999999999993</v>
      </c>
      <c r="Q33" s="153">
        <f t="shared" si="55"/>
        <v>0.56999999999999995</v>
      </c>
    </row>
    <row r="34" ht="44.25" customHeight="1">
      <c r="A34" s="154">
        <f t="shared" si="56"/>
        <v>27</v>
      </c>
      <c r="B34" s="256" t="s">
        <v>187</v>
      </c>
      <c r="C34" s="259" t="s">
        <v>188</v>
      </c>
      <c r="D34" s="147" t="s">
        <v>108</v>
      </c>
      <c r="E34" s="148">
        <v>2000</v>
      </c>
      <c r="F34" s="303">
        <v>0.81000000000000005</v>
      </c>
      <c r="G34" s="149">
        <v>0.84999999999999998</v>
      </c>
      <c r="H34" s="303">
        <v>0.81000000000000005</v>
      </c>
      <c r="I34" s="305">
        <v>0.80000000000000004</v>
      </c>
      <c r="J34" s="303">
        <v>0.81000000000000005</v>
      </c>
      <c r="K34" s="304">
        <v>0.82999999999999996</v>
      </c>
      <c r="L34" s="150">
        <f t="shared" si="50"/>
        <v>0.8175</v>
      </c>
      <c r="M34" s="151">
        <f t="shared" si="51"/>
        <v>0.02174664725116645</v>
      </c>
      <c r="N34" s="151">
        <f t="shared" si="52"/>
        <v>2.6601403365341221</v>
      </c>
      <c r="O34" s="161">
        <f t="shared" si="53"/>
        <v>0.80000000000000004</v>
      </c>
      <c r="P34" s="142">
        <f t="shared" si="54"/>
        <v>1600</v>
      </c>
      <c r="Q34" s="153">
        <f t="shared" si="55"/>
        <v>0.80000000000000004</v>
      </c>
    </row>
    <row r="35" ht="28.5">
      <c r="A35" s="154">
        <f t="shared" si="56"/>
        <v>28</v>
      </c>
      <c r="B35" s="256" t="s">
        <v>187</v>
      </c>
      <c r="C35" s="259" t="s">
        <v>189</v>
      </c>
      <c r="D35" s="147" t="s">
        <v>108</v>
      </c>
      <c r="E35" s="148">
        <v>1000</v>
      </c>
      <c r="F35" s="303">
        <v>1.3500000000000001</v>
      </c>
      <c r="G35" s="149">
        <v>0.90000000000000002</v>
      </c>
      <c r="H35" s="303">
        <v>1.3500000000000001</v>
      </c>
      <c r="I35" s="305">
        <v>1.0700000000000001</v>
      </c>
      <c r="J35" s="303">
        <v>1.3500000000000001</v>
      </c>
      <c r="K35" s="304">
        <v>1.3999999999999999</v>
      </c>
      <c r="L35" s="150">
        <f t="shared" si="50"/>
        <v>1.1675</v>
      </c>
      <c r="M35" s="151">
        <f t="shared" si="51"/>
        <v>0.19525090695478642</v>
      </c>
      <c r="N35" s="151">
        <f t="shared" si="52"/>
        <v>16.723846420110185</v>
      </c>
      <c r="O35" s="161">
        <f t="shared" si="53"/>
        <v>0.90000000000000002</v>
      </c>
      <c r="P35" s="141">
        <f t="shared" si="54"/>
        <v>900</v>
      </c>
      <c r="Q35" s="153">
        <f t="shared" si="55"/>
        <v>0.90000000000000002</v>
      </c>
    </row>
    <row r="36" ht="28.5">
      <c r="A36" s="154">
        <f t="shared" si="56"/>
        <v>29</v>
      </c>
      <c r="B36" s="256" t="s">
        <v>187</v>
      </c>
      <c r="C36" s="259" t="s">
        <v>190</v>
      </c>
      <c r="D36" s="147" t="s">
        <v>108</v>
      </c>
      <c r="E36" s="148">
        <v>1000</v>
      </c>
      <c r="F36" s="303">
        <v>1.2</v>
      </c>
      <c r="G36" s="149">
        <v>1.3</v>
      </c>
      <c r="H36" s="303">
        <v>1.2</v>
      </c>
      <c r="I36" s="305">
        <v>1.3</v>
      </c>
      <c r="J36" s="303">
        <v>1.2</v>
      </c>
      <c r="K36" s="304">
        <v>1.24</v>
      </c>
      <c r="L36" s="150">
        <f t="shared" si="50"/>
        <v>1.25</v>
      </c>
      <c r="M36" s="151">
        <f t="shared" si="51"/>
        <v>0.050000000000000044</v>
      </c>
      <c r="N36" s="151">
        <f t="shared" si="52"/>
        <v>4.0000000000000036</v>
      </c>
      <c r="O36" s="161">
        <f t="shared" si="53"/>
        <v>1.2</v>
      </c>
      <c r="P36" s="162">
        <f t="shared" si="54"/>
        <v>1200</v>
      </c>
      <c r="Q36" s="153">
        <f t="shared" si="55"/>
        <v>1.2</v>
      </c>
    </row>
    <row r="37" ht="28.5">
      <c r="A37" s="154">
        <f t="shared" si="56"/>
        <v>30</v>
      </c>
      <c r="B37" s="256" t="s">
        <v>187</v>
      </c>
      <c r="C37" s="259" t="s">
        <v>191</v>
      </c>
      <c r="D37" s="147" t="s">
        <v>108</v>
      </c>
      <c r="E37" s="148">
        <v>1000</v>
      </c>
      <c r="F37" s="303">
        <v>6.2599999999999998</v>
      </c>
      <c r="G37" s="149">
        <v>2.3500000000000001</v>
      </c>
      <c r="H37" s="303">
        <v>6.2599999999999998</v>
      </c>
      <c r="I37" s="305">
        <v>2.98</v>
      </c>
      <c r="J37" s="303">
        <v>6.2599999999999998</v>
      </c>
      <c r="K37" s="304">
        <v>6.46</v>
      </c>
      <c r="L37" s="150">
        <f t="shared" si="50"/>
        <v>4.4625000000000004</v>
      </c>
      <c r="M37" s="151">
        <f t="shared" si="51"/>
        <v>1.8158073273340429</v>
      </c>
      <c r="N37" s="151">
        <f t="shared" si="52"/>
        <v>40.690360276393115</v>
      </c>
      <c r="O37" s="161">
        <f t="shared" si="53"/>
        <v>2.3500000000000001</v>
      </c>
      <c r="P37" s="142">
        <f t="shared" si="54"/>
        <v>2350</v>
      </c>
      <c r="Q37" s="153">
        <f t="shared" si="55"/>
        <v>2.3500000000000001</v>
      </c>
    </row>
    <row r="38" ht="28.5">
      <c r="A38" s="154">
        <f t="shared" si="56"/>
        <v>31</v>
      </c>
      <c r="B38" s="256" t="s">
        <v>192</v>
      </c>
      <c r="C38" s="259" t="s">
        <v>193</v>
      </c>
      <c r="D38" s="147" t="s">
        <v>108</v>
      </c>
      <c r="E38" s="148">
        <v>50000</v>
      </c>
      <c r="F38" s="303">
        <v>0.93999999999999995</v>
      </c>
      <c r="G38" s="149">
        <v>1.1200000000000001</v>
      </c>
      <c r="H38" s="303">
        <v>0.93999999999999995</v>
      </c>
      <c r="I38" s="305">
        <v>0.92000000000000004</v>
      </c>
      <c r="J38" s="303">
        <v>0.93999999999999995</v>
      </c>
      <c r="K38" s="304">
        <v>0.96999999999999997</v>
      </c>
      <c r="L38" s="150">
        <f t="shared" si="50"/>
        <v>0.97999999999999998</v>
      </c>
      <c r="M38" s="151">
        <f t="shared" si="51"/>
        <v>0.090921211313239103</v>
      </c>
      <c r="N38" s="151">
        <f t="shared" si="52"/>
        <v>9.2776746237999088</v>
      </c>
      <c r="O38" s="161">
        <f t="shared" si="53"/>
        <v>0.92000000000000004</v>
      </c>
      <c r="P38" s="141">
        <f t="shared" si="54"/>
        <v>46000</v>
      </c>
      <c r="Q38" s="153">
        <f t="shared" si="55"/>
        <v>0.92000000000000004</v>
      </c>
    </row>
    <row r="39" ht="22.5" customHeight="1">
      <c r="A39" s="154">
        <f t="shared" si="56"/>
        <v>32</v>
      </c>
      <c r="B39" s="252" t="s">
        <v>153</v>
      </c>
      <c r="C39" s="259" t="s">
        <v>234</v>
      </c>
      <c r="D39" s="147" t="s">
        <v>108</v>
      </c>
      <c r="E39" s="148">
        <v>5000</v>
      </c>
      <c r="F39" s="303">
        <v>12.960000000000001</v>
      </c>
      <c r="G39" s="149">
        <v>8.25</v>
      </c>
      <c r="H39" s="303">
        <v>12.960000000000001</v>
      </c>
      <c r="I39" s="305">
        <f>9.11+2.97</f>
        <v>12.08</v>
      </c>
      <c r="J39" s="303">
        <v>12.960000000000001</v>
      </c>
      <c r="K39" s="304">
        <v>13.380000000000001</v>
      </c>
      <c r="L39" s="150">
        <f t="shared" si="50"/>
        <v>11.5625</v>
      </c>
      <c r="M39" s="151">
        <f t="shared" si="51"/>
        <v>2.0970986902543873</v>
      </c>
      <c r="N39" s="151">
        <f t="shared" si="52"/>
        <v>18.137069753551458</v>
      </c>
      <c r="O39" s="161">
        <f t="shared" si="53"/>
        <v>8.25</v>
      </c>
      <c r="P39" s="162">
        <f t="shared" si="54"/>
        <v>41250</v>
      </c>
      <c r="Q39" s="153">
        <f t="shared" si="55"/>
        <v>8.25</v>
      </c>
    </row>
    <row r="40" ht="28.5">
      <c r="A40" s="154">
        <f t="shared" si="56"/>
        <v>33</v>
      </c>
      <c r="B40" s="256" t="s">
        <v>196</v>
      </c>
      <c r="C40" s="259" t="s">
        <v>235</v>
      </c>
      <c r="D40" s="147" t="s">
        <v>108</v>
      </c>
      <c r="E40" s="148">
        <v>50000</v>
      </c>
      <c r="F40" s="303">
        <v>5.7000000000000002</v>
      </c>
      <c r="G40" s="149">
        <v>7.5</v>
      </c>
      <c r="H40" s="303">
        <v>5.7000000000000002</v>
      </c>
      <c r="I40" s="305">
        <v>7.79</v>
      </c>
      <c r="J40" s="303">
        <v>5.7000000000000002</v>
      </c>
      <c r="K40" s="304">
        <v>5.8899999999999997</v>
      </c>
      <c r="L40" s="150">
        <f t="shared" ref="L40:L62" si="57">AVERAGE(G40:J40)</f>
        <v>6.6724999999999994</v>
      </c>
      <c r="M40" s="151">
        <f t="shared" ref="M40:M62" si="58">SQRT(((SUM((POWER(G40-L40,2)),(POWER(I40-L40,2)),(POWER(J40-L40,2)))/(COLUMNS(G40:J40)-1))))</f>
        <v>0.97968000728128934</v>
      </c>
      <c r="N40" s="151">
        <f t="shared" si="52"/>
        <v>14.682353050300328</v>
      </c>
      <c r="O40" s="161">
        <f t="shared" ref="O40:O62" si="59">MIN(G40:J40)</f>
        <v>5.7000000000000002</v>
      </c>
      <c r="P40" s="141">
        <f t="shared" ref="P40:P62" si="60">E40*O40</f>
        <v>285000</v>
      </c>
      <c r="Q40" s="153">
        <f t="shared" si="55"/>
        <v>5.7000000000000002</v>
      </c>
    </row>
    <row r="41" ht="42" customHeight="1">
      <c r="A41" s="154">
        <f t="shared" si="56"/>
        <v>34</v>
      </c>
      <c r="B41" s="252" t="s">
        <v>153</v>
      </c>
      <c r="C41" s="259" t="s">
        <v>236</v>
      </c>
      <c r="D41" s="147" t="s">
        <v>108</v>
      </c>
      <c r="E41" s="148">
        <v>10000</v>
      </c>
      <c r="F41" s="303">
        <v>3.1899999999999999</v>
      </c>
      <c r="G41" s="149">
        <v>1.1000000000000001</v>
      </c>
      <c r="H41" s="303">
        <v>3.1899999999999999</v>
      </c>
      <c r="I41" s="305"/>
      <c r="J41" s="303">
        <v>3.1899999999999999</v>
      </c>
      <c r="K41" s="304">
        <v>3.2999999999999998</v>
      </c>
      <c r="L41" s="150">
        <f t="shared" si="57"/>
        <v>2.4933333333333336</v>
      </c>
      <c r="M41" s="151">
        <f t="shared" si="58"/>
        <v>1.6973934265350636</v>
      </c>
      <c r="N41" s="151">
        <f t="shared" si="52"/>
        <v>68.077276465310035</v>
      </c>
      <c r="O41" s="161">
        <f t="shared" si="59"/>
        <v>1.1000000000000001</v>
      </c>
      <c r="P41" s="162">
        <f t="shared" si="60"/>
        <v>11000</v>
      </c>
      <c r="Q41" s="153">
        <f t="shared" si="55"/>
        <v>1.1000000000000001</v>
      </c>
    </row>
    <row r="42" ht="26.25" customHeight="1">
      <c r="A42" s="154">
        <f t="shared" si="56"/>
        <v>35</v>
      </c>
      <c r="B42" s="256" t="s">
        <v>196</v>
      </c>
      <c r="C42" s="259" t="s">
        <v>235</v>
      </c>
      <c r="D42" s="147" t="s">
        <v>108</v>
      </c>
      <c r="E42" s="148">
        <v>50000</v>
      </c>
      <c r="F42" s="303">
        <v>7.5599999999999996</v>
      </c>
      <c r="G42" s="149">
        <v>9.5</v>
      </c>
      <c r="H42" s="303">
        <v>7.5599999999999996</v>
      </c>
      <c r="I42" s="305">
        <v>9.4499999999999993</v>
      </c>
      <c r="J42" s="303">
        <v>7.5599999999999996</v>
      </c>
      <c r="K42" s="304">
        <v>7.8099999999999996</v>
      </c>
      <c r="L42" s="150">
        <f t="shared" si="57"/>
        <v>8.5175000000000001</v>
      </c>
      <c r="M42" s="151">
        <f t="shared" si="58"/>
        <v>0.95771755578910966</v>
      </c>
      <c r="N42" s="151">
        <f t="shared" si="52"/>
        <v>11.244115712229053</v>
      </c>
      <c r="O42" s="161">
        <f t="shared" si="59"/>
        <v>7.5599999999999996</v>
      </c>
      <c r="P42" s="142">
        <f t="shared" si="60"/>
        <v>378000</v>
      </c>
      <c r="Q42" s="153">
        <f t="shared" si="55"/>
        <v>7.5599999999999996</v>
      </c>
    </row>
    <row r="43" ht="28.5">
      <c r="A43" s="154">
        <f t="shared" si="56"/>
        <v>36</v>
      </c>
      <c r="B43" s="252" t="s">
        <v>153</v>
      </c>
      <c r="C43" s="259" t="s">
        <v>200</v>
      </c>
      <c r="D43" s="147" t="s">
        <v>108</v>
      </c>
      <c r="E43" s="148">
        <v>10000</v>
      </c>
      <c r="F43" s="303">
        <v>3.5800000000000001</v>
      </c>
      <c r="G43" s="149">
        <v>1.2</v>
      </c>
      <c r="H43" s="303">
        <v>3.5800000000000001</v>
      </c>
      <c r="I43" s="305">
        <v>2.7599999999999998</v>
      </c>
      <c r="J43" s="303">
        <v>3.5800000000000001</v>
      </c>
      <c r="K43" s="304">
        <v>3.7000000000000002</v>
      </c>
      <c r="L43" s="150">
        <f t="shared" si="57"/>
        <v>2.7800000000000002</v>
      </c>
      <c r="M43" s="151">
        <f t="shared" si="58"/>
        <v>1.0225458424931373</v>
      </c>
      <c r="N43" s="151">
        <f t="shared" si="52"/>
        <v>36.782224550112844</v>
      </c>
      <c r="O43" s="161">
        <f t="shared" si="59"/>
        <v>1.2</v>
      </c>
      <c r="P43" s="142">
        <f t="shared" si="60"/>
        <v>12000</v>
      </c>
      <c r="Q43" s="153">
        <f t="shared" si="55"/>
        <v>1.2</v>
      </c>
    </row>
    <row r="44" ht="42.75">
      <c r="A44" s="154">
        <f t="shared" si="56"/>
        <v>37</v>
      </c>
      <c r="B44" s="252" t="s">
        <v>153</v>
      </c>
      <c r="C44" s="259" t="s">
        <v>201</v>
      </c>
      <c r="D44" s="147" t="s">
        <v>108</v>
      </c>
      <c r="E44" s="148">
        <v>1000</v>
      </c>
      <c r="F44" s="303">
        <v>15.07</v>
      </c>
      <c r="G44" s="149">
        <v>10.25</v>
      </c>
      <c r="H44" s="303">
        <v>15.07</v>
      </c>
      <c r="I44" s="305">
        <v>10.220000000000001</v>
      </c>
      <c r="J44" s="303">
        <v>15.07</v>
      </c>
      <c r="K44" s="304">
        <v>15.550000000000001</v>
      </c>
      <c r="L44" s="150">
        <f t="shared" si="57"/>
        <v>12.6525</v>
      </c>
      <c r="M44" s="151">
        <f t="shared" si="58"/>
        <v>2.4175310235858398</v>
      </c>
      <c r="N44" s="151">
        <f t="shared" si="52"/>
        <v>19.107141067661253</v>
      </c>
      <c r="O44" s="161">
        <f t="shared" si="59"/>
        <v>10.220000000000001</v>
      </c>
      <c r="P44" s="142">
        <f t="shared" si="60"/>
        <v>10220</v>
      </c>
      <c r="Q44" s="153">
        <f t="shared" si="55"/>
        <v>10.220000000000001</v>
      </c>
    </row>
    <row r="45" ht="42.75">
      <c r="A45" s="154">
        <f t="shared" si="56"/>
        <v>38</v>
      </c>
      <c r="B45" s="256" t="s">
        <v>202</v>
      </c>
      <c r="C45" s="259" t="s">
        <v>203</v>
      </c>
      <c r="D45" s="147" t="s">
        <v>108</v>
      </c>
      <c r="E45" s="148">
        <v>1900</v>
      </c>
      <c r="F45" s="303">
        <v>10.93</v>
      </c>
      <c r="G45" s="149">
        <v>12</v>
      </c>
      <c r="H45" s="303">
        <v>10.93</v>
      </c>
      <c r="I45" s="305">
        <v>16.25</v>
      </c>
      <c r="J45" s="303">
        <v>10.93</v>
      </c>
      <c r="K45" s="304">
        <v>11.279999999999999</v>
      </c>
      <c r="L45" s="150">
        <f t="shared" si="57"/>
        <v>12.5275</v>
      </c>
      <c r="M45" s="151">
        <f t="shared" si="58"/>
        <v>2.3584789413235527</v>
      </c>
      <c r="N45" s="151">
        <f t="shared" si="52"/>
        <v>18.826413421062085</v>
      </c>
      <c r="O45" s="161">
        <f t="shared" si="59"/>
        <v>10.93</v>
      </c>
      <c r="P45" s="141">
        <f t="shared" si="60"/>
        <v>20767</v>
      </c>
      <c r="Q45" s="153">
        <f t="shared" si="55"/>
        <v>10.93</v>
      </c>
    </row>
    <row r="46" ht="28.5">
      <c r="A46" s="154">
        <f t="shared" si="56"/>
        <v>39</v>
      </c>
      <c r="B46" s="256" t="s">
        <v>202</v>
      </c>
      <c r="C46" s="259" t="s">
        <v>204</v>
      </c>
      <c r="D46" s="147" t="s">
        <v>108</v>
      </c>
      <c r="E46" s="148">
        <v>1000</v>
      </c>
      <c r="F46" s="303">
        <v>9.4600000000000009</v>
      </c>
      <c r="G46" s="149">
        <v>8</v>
      </c>
      <c r="H46" s="303">
        <v>9.4600000000000009</v>
      </c>
      <c r="I46" s="306">
        <v>9.6600000000000001</v>
      </c>
      <c r="J46" s="303">
        <v>9.4600000000000009</v>
      </c>
      <c r="K46" s="304">
        <v>9.7599999999999998</v>
      </c>
      <c r="L46" s="150">
        <f t="shared" si="57"/>
        <v>9.1449999999999996</v>
      </c>
      <c r="M46" s="151">
        <f t="shared" si="58"/>
        <v>0.74732300022591747</v>
      </c>
      <c r="N46" s="151">
        <f t="shared" si="52"/>
        <v>8.1719300188727999</v>
      </c>
      <c r="O46" s="161">
        <f t="shared" si="59"/>
        <v>8</v>
      </c>
      <c r="P46" s="162">
        <f t="shared" si="60"/>
        <v>8000</v>
      </c>
      <c r="Q46" s="153">
        <f t="shared" si="55"/>
        <v>8</v>
      </c>
    </row>
    <row r="47" ht="27.75" customHeight="1">
      <c r="A47" s="154">
        <f t="shared" si="56"/>
        <v>40</v>
      </c>
      <c r="B47" s="256" t="s">
        <v>205</v>
      </c>
      <c r="C47" s="259" t="s">
        <v>206</v>
      </c>
      <c r="D47" s="147" t="s">
        <v>108</v>
      </c>
      <c r="E47" s="148">
        <v>100</v>
      </c>
      <c r="F47" s="303">
        <v>10.960000000000001</v>
      </c>
      <c r="G47" s="149">
        <v>15.800000000000001</v>
      </c>
      <c r="H47" s="303">
        <v>10.960000000000001</v>
      </c>
      <c r="I47" s="305"/>
      <c r="J47" s="303">
        <v>10.960000000000001</v>
      </c>
      <c r="K47" s="304">
        <v>11.31</v>
      </c>
      <c r="L47" s="150">
        <f t="shared" si="57"/>
        <v>12.573333333333332</v>
      </c>
      <c r="M47" s="151">
        <f t="shared" si="58"/>
        <v>7.5521064022636164</v>
      </c>
      <c r="N47" s="151">
        <f t="shared" si="52"/>
        <v>60.064472976645945</v>
      </c>
      <c r="O47" s="161">
        <f t="shared" si="59"/>
        <v>10.960000000000001</v>
      </c>
      <c r="P47" s="141">
        <f t="shared" si="60"/>
        <v>1096</v>
      </c>
      <c r="Q47" s="153">
        <f t="shared" si="55"/>
        <v>10.960000000000001</v>
      </c>
    </row>
    <row r="48" ht="25.5" customHeight="1">
      <c r="A48" s="154">
        <f t="shared" si="56"/>
        <v>41</v>
      </c>
      <c r="B48" s="256" t="s">
        <v>205</v>
      </c>
      <c r="C48" s="259" t="s">
        <v>207</v>
      </c>
      <c r="D48" s="147" t="s">
        <v>108</v>
      </c>
      <c r="E48" s="148">
        <v>100</v>
      </c>
      <c r="F48" s="303">
        <v>17.920000000000002</v>
      </c>
      <c r="G48" s="149">
        <v>21.800000000000001</v>
      </c>
      <c r="H48" s="303">
        <v>17.920000000000002</v>
      </c>
      <c r="I48" s="305"/>
      <c r="J48" s="303">
        <v>17.920000000000002</v>
      </c>
      <c r="K48" s="304">
        <v>18.5</v>
      </c>
      <c r="L48" s="150">
        <f t="shared" si="57"/>
        <v>19.213333333333335</v>
      </c>
      <c r="M48" s="151">
        <f t="shared" si="58"/>
        <v>11.217779538651033</v>
      </c>
      <c r="N48" s="151">
        <f t="shared" si="52"/>
        <v>58.385389687635495</v>
      </c>
      <c r="O48" s="161">
        <f t="shared" si="59"/>
        <v>17.920000000000002</v>
      </c>
      <c r="P48" s="151">
        <f t="shared" si="60"/>
        <v>1792.0000000000002</v>
      </c>
      <c r="Q48" s="153">
        <f t="shared" si="55"/>
        <v>17.920000000000002</v>
      </c>
    </row>
    <row r="49" ht="23.25" customHeight="1">
      <c r="A49" s="154">
        <f t="shared" si="56"/>
        <v>42</v>
      </c>
      <c r="B49" s="256" t="s">
        <v>205</v>
      </c>
      <c r="C49" s="259" t="s">
        <v>208</v>
      </c>
      <c r="D49" s="147" t="s">
        <v>108</v>
      </c>
      <c r="E49" s="148">
        <v>20</v>
      </c>
      <c r="F49" s="303">
        <v>34.100000000000001</v>
      </c>
      <c r="G49" s="149">
        <v>35</v>
      </c>
      <c r="H49" s="303">
        <v>34.100000000000001</v>
      </c>
      <c r="I49" s="305"/>
      <c r="J49" s="303">
        <v>34.100000000000001</v>
      </c>
      <c r="K49" s="304">
        <v>35.200000000000003</v>
      </c>
      <c r="L49" s="150">
        <f t="shared" si="57"/>
        <v>34.399999999999999</v>
      </c>
      <c r="M49" s="151">
        <f t="shared" si="58"/>
        <v>19.864625174750547</v>
      </c>
      <c r="N49" s="151">
        <f t="shared" si="52"/>
        <v>57.746003414972527</v>
      </c>
      <c r="O49" s="161">
        <f t="shared" si="59"/>
        <v>34.100000000000001</v>
      </c>
      <c r="P49" s="151">
        <f t="shared" si="60"/>
        <v>682</v>
      </c>
      <c r="Q49" s="153">
        <f t="shared" si="55"/>
        <v>34.100000000000001</v>
      </c>
    </row>
    <row r="50" ht="28.5">
      <c r="A50" s="154">
        <f t="shared" si="56"/>
        <v>43</v>
      </c>
      <c r="B50" s="256" t="s">
        <v>192</v>
      </c>
      <c r="C50" s="259" t="s">
        <v>237</v>
      </c>
      <c r="D50" s="147" t="s">
        <v>108</v>
      </c>
      <c r="E50" s="148">
        <v>2000</v>
      </c>
      <c r="F50" s="303">
        <v>0.28999999999999998</v>
      </c>
      <c r="G50" s="149">
        <v>0.5</v>
      </c>
      <c r="H50" s="303">
        <v>0.28999999999999998</v>
      </c>
      <c r="I50" s="305">
        <v>0.32000000000000001</v>
      </c>
      <c r="J50" s="303">
        <v>0.28999999999999998</v>
      </c>
      <c r="K50" s="304">
        <v>0.29999999999999999</v>
      </c>
      <c r="L50" s="150">
        <f t="shared" si="57"/>
        <v>0.35000000000000003</v>
      </c>
      <c r="M50" s="151">
        <f t="shared" si="58"/>
        <v>0.094868329805051374</v>
      </c>
      <c r="N50" s="151">
        <f t="shared" si="52"/>
        <v>27.105237087157537</v>
      </c>
      <c r="O50" s="161">
        <f t="shared" si="59"/>
        <v>0.28999999999999998</v>
      </c>
      <c r="P50" s="151">
        <f t="shared" si="60"/>
        <v>580</v>
      </c>
      <c r="Q50" s="153">
        <f t="shared" si="55"/>
        <v>0.28999999999999998</v>
      </c>
    </row>
    <row r="51" ht="28.5">
      <c r="A51" s="154">
        <f t="shared" si="56"/>
        <v>44</v>
      </c>
      <c r="B51" s="256" t="s">
        <v>210</v>
      </c>
      <c r="C51" s="259" t="s">
        <v>211</v>
      </c>
      <c r="D51" s="147" t="s">
        <v>108</v>
      </c>
      <c r="E51" s="148">
        <v>1000</v>
      </c>
      <c r="F51" s="303">
        <v>3.2999999999999998</v>
      </c>
      <c r="G51" s="149">
        <v>5.5</v>
      </c>
      <c r="H51" s="303">
        <v>3.2999999999999998</v>
      </c>
      <c r="I51" s="305">
        <v>3.2599999999999998</v>
      </c>
      <c r="J51" s="303">
        <v>3.2999999999999998</v>
      </c>
      <c r="K51" s="304">
        <v>3.4100000000000001</v>
      </c>
      <c r="L51" s="150">
        <f t="shared" si="57"/>
        <v>3.8399999999999999</v>
      </c>
      <c r="M51" s="151">
        <f t="shared" si="58"/>
        <v>1.0620106716350202</v>
      </c>
      <c r="N51" s="151">
        <f t="shared" si="52"/>
        <v>27.656527907161983</v>
      </c>
      <c r="O51" s="161">
        <f t="shared" si="59"/>
        <v>3.2599999999999998</v>
      </c>
      <c r="P51" s="162">
        <f t="shared" si="60"/>
        <v>3260</v>
      </c>
      <c r="Q51" s="153">
        <f t="shared" si="55"/>
        <v>3.2599999999999998</v>
      </c>
    </row>
    <row r="52" ht="23.25" customHeight="1">
      <c r="A52" s="154">
        <f t="shared" si="56"/>
        <v>45</v>
      </c>
      <c r="B52" s="256" t="s">
        <v>212</v>
      </c>
      <c r="C52" s="259" t="s">
        <v>238</v>
      </c>
      <c r="D52" s="147" t="s">
        <v>108</v>
      </c>
      <c r="E52" s="148">
        <v>8</v>
      </c>
      <c r="F52" s="303">
        <v>258.07999999999998</v>
      </c>
      <c r="G52" s="149">
        <v>230</v>
      </c>
      <c r="H52" s="303">
        <v>258.07999999999998</v>
      </c>
      <c r="I52" s="305"/>
      <c r="J52" s="303">
        <v>258.07999999999998</v>
      </c>
      <c r="K52" s="304">
        <v>266.39999999999998</v>
      </c>
      <c r="L52" s="150">
        <f t="shared" si="57"/>
        <v>248.72</v>
      </c>
      <c r="M52" s="151">
        <f t="shared" si="58"/>
        <v>144.10607944612653</v>
      </c>
      <c r="N52" s="151">
        <f t="shared" si="52"/>
        <v>57.939079867371554</v>
      </c>
      <c r="O52" s="161">
        <f t="shared" si="59"/>
        <v>230</v>
      </c>
      <c r="P52" s="141">
        <f t="shared" si="60"/>
        <v>1840</v>
      </c>
      <c r="Q52" s="153">
        <f t="shared" si="55"/>
        <v>230</v>
      </c>
    </row>
    <row r="53" ht="27" customHeight="1">
      <c r="A53" s="154">
        <f t="shared" si="56"/>
        <v>46</v>
      </c>
      <c r="B53" s="256" t="s">
        <v>212</v>
      </c>
      <c r="C53" s="259" t="s">
        <v>239</v>
      </c>
      <c r="D53" s="147" t="s">
        <v>108</v>
      </c>
      <c r="E53" s="148">
        <v>20</v>
      </c>
      <c r="F53" s="307">
        <v>2143.8400000000001</v>
      </c>
      <c r="G53" s="149">
        <v>1200</v>
      </c>
      <c r="H53" s="307">
        <v>2143.8400000000001</v>
      </c>
      <c r="I53" s="305"/>
      <c r="J53" s="307">
        <v>2143.8400000000001</v>
      </c>
      <c r="K53" s="308">
        <v>2212.9899999999998</v>
      </c>
      <c r="L53" s="150">
        <f t="shared" si="57"/>
        <v>1829.2266666666667</v>
      </c>
      <c r="M53" s="151">
        <f t="shared" si="58"/>
        <v>1131.5149057200558</v>
      </c>
      <c r="N53" s="151">
        <f t="shared" si="52"/>
        <v>61.857555782410188</v>
      </c>
      <c r="O53" s="161">
        <f t="shared" si="59"/>
        <v>1200</v>
      </c>
      <c r="P53" s="161">
        <f t="shared" si="60"/>
        <v>24000</v>
      </c>
      <c r="Q53" s="153">
        <f t="shared" si="55"/>
        <v>1200</v>
      </c>
    </row>
    <row r="54" ht="28.5">
      <c r="A54" s="154">
        <f t="shared" si="56"/>
        <v>47</v>
      </c>
      <c r="B54" s="256" t="s">
        <v>202</v>
      </c>
      <c r="C54" s="259" t="s">
        <v>215</v>
      </c>
      <c r="D54" s="147" t="s">
        <v>108</v>
      </c>
      <c r="E54" s="148">
        <v>100</v>
      </c>
      <c r="F54" s="303">
        <v>42.590000000000003</v>
      </c>
      <c r="G54" s="149">
        <v>30</v>
      </c>
      <c r="H54" s="303">
        <v>42.590000000000003</v>
      </c>
      <c r="I54" s="305">
        <v>33.859999999999999</v>
      </c>
      <c r="J54" s="303">
        <v>42.590000000000003</v>
      </c>
      <c r="K54" s="304">
        <v>43.969999999999999</v>
      </c>
      <c r="L54" s="150">
        <f t="shared" si="57"/>
        <v>37.260000000000005</v>
      </c>
      <c r="M54" s="151">
        <f t="shared" si="58"/>
        <v>5.5580722077593325</v>
      </c>
      <c r="N54" s="151">
        <f t="shared" si="52"/>
        <v>14.916994653138302</v>
      </c>
      <c r="O54" s="161">
        <f t="shared" si="59"/>
        <v>30</v>
      </c>
      <c r="P54" s="162">
        <f t="shared" si="60"/>
        <v>3000</v>
      </c>
      <c r="Q54" s="153">
        <f t="shared" si="55"/>
        <v>30</v>
      </c>
    </row>
    <row r="55" ht="28.5">
      <c r="A55" s="154">
        <f t="shared" si="56"/>
        <v>48</v>
      </c>
      <c r="B55" s="252" t="s">
        <v>153</v>
      </c>
      <c r="C55" s="259" t="s">
        <v>216</v>
      </c>
      <c r="D55" s="147" t="s">
        <v>108</v>
      </c>
      <c r="E55" s="148">
        <v>10000</v>
      </c>
      <c r="F55" s="303">
        <v>2.1699999999999999</v>
      </c>
      <c r="G55" s="149">
        <v>1.8999999999999999</v>
      </c>
      <c r="H55" s="303">
        <v>2.1699999999999999</v>
      </c>
      <c r="I55" s="305">
        <v>2.4199999999999999</v>
      </c>
      <c r="J55" s="303">
        <v>2.1699999999999999</v>
      </c>
      <c r="K55" s="304">
        <v>2.2400000000000002</v>
      </c>
      <c r="L55" s="150">
        <f t="shared" si="57"/>
        <v>2.165</v>
      </c>
      <c r="M55" s="151">
        <f t="shared" si="58"/>
        <v>0.21234798484249073</v>
      </c>
      <c r="N55" s="151">
        <f t="shared" si="52"/>
        <v>9.808221008891028</v>
      </c>
      <c r="O55" s="161">
        <f t="shared" si="59"/>
        <v>1.8999999999999999</v>
      </c>
      <c r="P55" s="141">
        <f t="shared" si="60"/>
        <v>19000</v>
      </c>
      <c r="Q55" s="153">
        <f t="shared" si="55"/>
        <v>1.8999999999999999</v>
      </c>
    </row>
    <row r="56" ht="28.5">
      <c r="A56" s="154">
        <f t="shared" si="56"/>
        <v>49</v>
      </c>
      <c r="B56" s="252" t="s">
        <v>153</v>
      </c>
      <c r="C56" s="259" t="s">
        <v>240</v>
      </c>
      <c r="D56" s="147" t="s">
        <v>108</v>
      </c>
      <c r="E56" s="148">
        <v>10000</v>
      </c>
      <c r="F56" s="303">
        <v>11.49</v>
      </c>
      <c r="G56" s="149">
        <v>6</v>
      </c>
      <c r="H56" s="303">
        <v>11.49</v>
      </c>
      <c r="I56" s="305">
        <v>8.5800000000000001</v>
      </c>
      <c r="J56" s="303">
        <v>11.49</v>
      </c>
      <c r="K56" s="304">
        <v>11.859999999999999</v>
      </c>
      <c r="L56" s="150">
        <f t="shared" si="57"/>
        <v>9.3900000000000006</v>
      </c>
      <c r="M56" s="151">
        <f t="shared" si="58"/>
        <v>2.3493403329445481</v>
      </c>
      <c r="N56" s="151">
        <f t="shared" si="52"/>
        <v>25.01959885989934</v>
      </c>
      <c r="O56" s="161">
        <f t="shared" si="59"/>
        <v>6</v>
      </c>
      <c r="P56" s="151">
        <f t="shared" si="60"/>
        <v>60000</v>
      </c>
      <c r="Q56" s="153">
        <f t="shared" si="55"/>
        <v>6</v>
      </c>
    </row>
    <row r="57" ht="28.5">
      <c r="A57" s="154">
        <f t="shared" si="56"/>
        <v>50</v>
      </c>
      <c r="B57" s="252" t="s">
        <v>153</v>
      </c>
      <c r="C57" s="259" t="s">
        <v>244</v>
      </c>
      <c r="D57" s="147" t="s">
        <v>108</v>
      </c>
      <c r="E57" s="148">
        <v>7000</v>
      </c>
      <c r="F57" s="303">
        <v>8.8499999999999996</v>
      </c>
      <c r="G57" s="149">
        <v>7.0499999999999998</v>
      </c>
      <c r="H57" s="303">
        <v>8.8499999999999996</v>
      </c>
      <c r="I57" s="305">
        <v>10.32</v>
      </c>
      <c r="J57" s="303">
        <v>8.8499999999999996</v>
      </c>
      <c r="K57" s="304">
        <v>9.1300000000000008</v>
      </c>
      <c r="L57" s="150">
        <f t="shared" si="57"/>
        <v>8.7675000000000001</v>
      </c>
      <c r="M57" s="151">
        <f t="shared" si="58"/>
        <v>1.3375186914581794</v>
      </c>
      <c r="N57" s="151">
        <f t="shared" si="52"/>
        <v>15.255417068242707</v>
      </c>
      <c r="O57" s="161">
        <f t="shared" si="59"/>
        <v>7.0499999999999998</v>
      </c>
      <c r="P57" s="162">
        <f t="shared" si="60"/>
        <v>49350</v>
      </c>
      <c r="Q57" s="153">
        <f t="shared" si="55"/>
        <v>7.0499999999999998</v>
      </c>
    </row>
    <row r="58" ht="28.5">
      <c r="A58" s="154">
        <f t="shared" si="56"/>
        <v>51</v>
      </c>
      <c r="B58" s="256" t="s">
        <v>158</v>
      </c>
      <c r="C58" s="277" t="s">
        <v>219</v>
      </c>
      <c r="D58" s="157" t="s">
        <v>108</v>
      </c>
      <c r="E58" s="158">
        <v>5000</v>
      </c>
      <c r="F58" s="303">
        <v>3.7799999999999998</v>
      </c>
      <c r="G58" s="149">
        <v>3.7999999999999998</v>
      </c>
      <c r="H58" s="303">
        <v>3.7799999999999998</v>
      </c>
      <c r="I58" s="305"/>
      <c r="J58" s="303">
        <v>3.7799999999999998</v>
      </c>
      <c r="K58" s="304">
        <v>3.8999999999999999</v>
      </c>
      <c r="L58" s="150">
        <f t="shared" si="57"/>
        <v>3.7866666666666666</v>
      </c>
      <c r="M58" s="151">
        <f t="shared" si="58"/>
        <v>2.1862499602947714</v>
      </c>
      <c r="N58" s="151">
        <f t="shared" si="52"/>
        <v>57.735474303559108</v>
      </c>
      <c r="O58" s="161">
        <f t="shared" si="59"/>
        <v>3.7799999999999998</v>
      </c>
      <c r="P58" s="142">
        <f t="shared" si="60"/>
        <v>18900</v>
      </c>
      <c r="Q58" s="153">
        <f t="shared" si="55"/>
        <v>3.7799999999999998</v>
      </c>
    </row>
    <row r="59" ht="28.5">
      <c r="A59" s="309">
        <f t="shared" si="56"/>
        <v>52</v>
      </c>
      <c r="B59" s="252" t="s">
        <v>153</v>
      </c>
      <c r="C59" s="277" t="s">
        <v>224</v>
      </c>
      <c r="D59" s="157" t="s">
        <v>108</v>
      </c>
      <c r="E59" s="158">
        <v>9000</v>
      </c>
      <c r="F59" s="310">
        <v>14.970000000000001</v>
      </c>
      <c r="G59" s="149">
        <v>20</v>
      </c>
      <c r="H59" s="310">
        <v>14.970000000000001</v>
      </c>
      <c r="I59" s="216"/>
      <c r="J59" s="310">
        <v>14.970000000000001</v>
      </c>
      <c r="K59" s="217">
        <v>15.449999999999999</v>
      </c>
      <c r="L59" s="150">
        <f t="shared" si="57"/>
        <v>16.646666666666665</v>
      </c>
      <c r="M59" s="151">
        <f t="shared" si="58"/>
        <v>9.8516930299088976</v>
      </c>
      <c r="N59" s="151">
        <f t="shared" si="52"/>
        <v>59.181175590161587</v>
      </c>
      <c r="O59" s="161">
        <f t="shared" si="59"/>
        <v>14.970000000000001</v>
      </c>
      <c r="P59" s="152">
        <f t="shared" si="60"/>
        <v>134730</v>
      </c>
      <c r="Q59" s="153">
        <f t="shared" si="55"/>
        <v>14.970000000000001</v>
      </c>
    </row>
    <row r="60" ht="28.5">
      <c r="A60" s="309">
        <f t="shared" si="56"/>
        <v>53</v>
      </c>
      <c r="B60" s="252" t="s">
        <v>153</v>
      </c>
      <c r="C60" s="259" t="s">
        <v>178</v>
      </c>
      <c r="D60" s="147" t="s">
        <v>108</v>
      </c>
      <c r="E60" s="148">
        <v>10000</v>
      </c>
      <c r="F60" s="303">
        <v>1.3999999999999999</v>
      </c>
      <c r="G60" s="149">
        <v>0.94999999999999996</v>
      </c>
      <c r="H60" s="303">
        <v>1.3999999999999999</v>
      </c>
      <c r="I60" s="305">
        <v>1.23</v>
      </c>
      <c r="J60" s="303">
        <v>1.3999999999999999</v>
      </c>
      <c r="K60" s="304"/>
      <c r="L60" s="150">
        <f t="shared" si="57"/>
        <v>1.2449999999999999</v>
      </c>
      <c r="M60" s="151">
        <f t="shared" si="58"/>
        <v>0.19259196937221099</v>
      </c>
      <c r="N60" s="151">
        <f t="shared" si="52"/>
        <v>15.469234487727793</v>
      </c>
      <c r="O60" s="161">
        <f t="shared" si="59"/>
        <v>0.94999999999999996</v>
      </c>
      <c r="P60" s="152">
        <f t="shared" si="60"/>
        <v>9500</v>
      </c>
      <c r="Q60" s="153">
        <f t="shared" si="55"/>
        <v>0.94999999999999996</v>
      </c>
    </row>
    <row r="61" ht="28.5">
      <c r="A61" s="309">
        <f t="shared" si="56"/>
        <v>54</v>
      </c>
      <c r="B61" s="252" t="s">
        <v>153</v>
      </c>
      <c r="C61" s="259" t="s">
        <v>160</v>
      </c>
      <c r="D61" s="147" t="s">
        <v>108</v>
      </c>
      <c r="E61" s="148">
        <v>15000</v>
      </c>
      <c r="F61" s="303">
        <v>1.1899999999999999</v>
      </c>
      <c r="G61" s="149">
        <v>0.90000000000000002</v>
      </c>
      <c r="H61" s="303">
        <v>1.1899999999999999</v>
      </c>
      <c r="I61" s="305">
        <v>1.03</v>
      </c>
      <c r="J61" s="303">
        <v>1.1899999999999999</v>
      </c>
      <c r="K61" s="304"/>
      <c r="L61" s="150">
        <f t="shared" si="57"/>
        <v>1.0775000000000001</v>
      </c>
      <c r="M61" s="151">
        <f t="shared" si="58"/>
        <v>0.12439017914074514</v>
      </c>
      <c r="N61" s="151">
        <f t="shared" si="52"/>
        <v>11.544332170834814</v>
      </c>
      <c r="O61" s="161">
        <f t="shared" si="59"/>
        <v>0.90000000000000002</v>
      </c>
      <c r="P61" s="152">
        <f t="shared" si="60"/>
        <v>13500</v>
      </c>
      <c r="Q61" s="153">
        <f t="shared" si="55"/>
        <v>0.90000000000000002</v>
      </c>
    </row>
    <row r="62" ht="28.5">
      <c r="A62" s="309">
        <f t="shared" si="56"/>
        <v>55</v>
      </c>
      <c r="B62" s="311" t="s">
        <v>196</v>
      </c>
      <c r="C62" s="312" t="s">
        <v>225</v>
      </c>
      <c r="D62" s="313" t="s">
        <v>108</v>
      </c>
      <c r="E62" s="314">
        <v>20000</v>
      </c>
      <c r="F62" s="183">
        <v>5.3600000000000003</v>
      </c>
      <c r="G62" s="149">
        <v>7.5</v>
      </c>
      <c r="H62" s="183">
        <v>5.3600000000000003</v>
      </c>
      <c r="I62" s="315">
        <v>6.0300000000000002</v>
      </c>
      <c r="J62" s="183">
        <v>5.3600000000000003</v>
      </c>
      <c r="K62" s="316"/>
      <c r="L62" s="317">
        <f t="shared" si="57"/>
        <v>6.0625</v>
      </c>
      <c r="M62" s="318">
        <f t="shared" si="58"/>
        <v>0.92393519794409817</v>
      </c>
      <c r="N62" s="318">
        <f t="shared" si="52"/>
        <v>15.240168213510898</v>
      </c>
      <c r="O62" s="318">
        <f t="shared" si="59"/>
        <v>5.3600000000000003</v>
      </c>
      <c r="P62" s="319">
        <f t="shared" si="60"/>
        <v>107200</v>
      </c>
      <c r="Q62" s="320">
        <f t="shared" si="55"/>
        <v>5.3600000000000003</v>
      </c>
    </row>
    <row r="63" ht="15.75">
      <c r="A63" s="29" t="s">
        <v>242</v>
      </c>
      <c r="B63" s="30"/>
      <c r="C63" s="30"/>
      <c r="D63" s="30"/>
      <c r="E63" s="31"/>
      <c r="F63" s="30"/>
      <c r="G63" s="321"/>
      <c r="H63" s="324"/>
      <c r="I63" s="32"/>
      <c r="J63" s="32"/>
      <c r="K63" s="32"/>
      <c r="L63" s="32"/>
      <c r="M63" s="32"/>
      <c r="N63" s="32"/>
      <c r="O63" s="32"/>
      <c r="P63" s="32"/>
      <c r="Q63" s="322"/>
    </row>
  </sheetData>
  <protectedRanges>
    <protectedRange name="Диапазон5_54_1_1_1_1" sqref="F8:K9"/>
  </protectedRanges>
  <mergeCells count="6">
    <mergeCell ref="A1:Q1"/>
    <mergeCell ref="A3:Q3"/>
    <mergeCell ref="A4:Q4"/>
    <mergeCell ref="A5:Q5"/>
    <mergeCell ref="A6:P6"/>
    <mergeCell ref="A63:E63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greaterThan" id="{002E00B2-0046-40B0-9E39-004C00A30090}">
            <xm:f>33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N8:N58</xm:sqref>
        </x14:conditionalFormatting>
        <x14:conditionalFormatting xmlns:xm="http://schemas.microsoft.com/office/excel/2006/main">
          <x14:cfRule type="cellIs" priority="1" operator="greaterThan" id="{002A00EC-004C-40D5-A125-00C3001B004E}">
            <xm:f>33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N59:N62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90" workbookViewId="0">
      <pane ySplit="7" topLeftCell="A8" activePane="bottomLeft" state="frozen"/>
      <selection activeCell="R34" activeCellId="0" sqref="R34"/>
    </sheetView>
  </sheetViews>
  <sheetFormatPr defaultRowHeight="14.25"/>
  <cols>
    <col customWidth="1" min="1" max="1" width="5.28515625"/>
    <col customWidth="1" min="2" max="2" width="14.85546875"/>
    <col customWidth="1" min="3" max="3" width="58.140625"/>
    <col customWidth="1" min="5" max="5" width="8.7109375"/>
    <col customWidth="1" min="6" max="6" width="15"/>
    <col customWidth="1" min="7" max="7" width="18.5703125"/>
    <col customWidth="1" min="8" max="10" width="17"/>
    <col customWidth="1" min="11" max="11" width="15.85546875"/>
    <col customWidth="1" min="12" max="12" width="12.5703125"/>
    <col customWidth="1" min="13" max="13" width="13"/>
    <col customWidth="1" min="14" max="14" width="28"/>
    <col customWidth="1" min="15" max="15" width="14.28515625"/>
    <col customWidth="1" min="16" max="16" width="12.85546875"/>
    <col customWidth="1" min="17" max="17" width="1.28515625"/>
  </cols>
  <sheetData>
    <row r="1" ht="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38"/>
    </row>
    <row r="2" ht="9" customHeight="1">
      <c r="A2" s="118"/>
      <c r="B2" s="118"/>
      <c r="C2" s="5"/>
      <c r="D2" s="5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9"/>
      <c r="Q2" s="238"/>
    </row>
    <row r="3" ht="15">
      <c r="A3" s="5" t="s">
        <v>100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238"/>
    </row>
    <row r="4" ht="15">
      <c r="A4" s="6" t="s">
        <v>101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238"/>
    </row>
    <row r="5" ht="15">
      <c r="A5" s="6" t="s">
        <v>102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238"/>
    </row>
    <row r="6" ht="6.75" customHeight="1">
      <c r="A6" s="120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121"/>
      <c r="Q6" s="238"/>
    </row>
    <row r="7" ht="60">
      <c r="A7" s="245" t="s">
        <v>4</v>
      </c>
      <c r="B7" s="125" t="s">
        <v>5</v>
      </c>
      <c r="C7" s="125" t="s">
        <v>6</v>
      </c>
      <c r="D7" s="205" t="s">
        <v>7</v>
      </c>
      <c r="E7" s="126" t="s">
        <v>8</v>
      </c>
      <c r="F7" s="131" t="s">
        <v>104</v>
      </c>
      <c r="G7" s="164" t="s">
        <v>103</v>
      </c>
      <c r="H7" s="165" t="s">
        <v>105</v>
      </c>
      <c r="I7" s="165" t="s">
        <v>243</v>
      </c>
      <c r="J7" s="290" t="s">
        <v>106</v>
      </c>
      <c r="K7" s="291" t="s">
        <v>12</v>
      </c>
      <c r="L7" s="131" t="s">
        <v>13</v>
      </c>
      <c r="M7" s="132" t="s">
        <v>14</v>
      </c>
      <c r="N7" s="131" t="s">
        <v>15</v>
      </c>
      <c r="O7" s="132" t="s">
        <v>17</v>
      </c>
      <c r="P7" s="129" t="s">
        <v>107</v>
      </c>
      <c r="Q7" s="238"/>
    </row>
    <row r="8" ht="34.5" customHeight="1">
      <c r="A8" s="144">
        <v>1</v>
      </c>
      <c r="B8" s="252" t="s">
        <v>153</v>
      </c>
      <c r="C8" s="277" t="s">
        <v>232</v>
      </c>
      <c r="D8" s="157" t="s">
        <v>108</v>
      </c>
      <c r="E8" s="158">
        <v>30000</v>
      </c>
      <c r="F8" s="292">
        <v>9.4199999999999999</v>
      </c>
      <c r="G8" s="293">
        <v>13</v>
      </c>
      <c r="H8" s="294">
        <v>14.49</v>
      </c>
      <c r="I8" s="325">
        <v>13.74</v>
      </c>
      <c r="J8" s="295">
        <v>14.960000000000001</v>
      </c>
      <c r="K8" s="150">
        <f t="shared" ref="K8:K62" si="61">AVERAGE(H8:J8)</f>
        <v>14.396666666666667</v>
      </c>
      <c r="L8" s="161">
        <f t="shared" ref="L8:L62" si="62">SQRT(((SUM((POWER(H8-K8,2)),(POWER(I8-K8,2)),(POWER(J8-K8,2)))/(COLUMNS(H8:J8)-1))))</f>
        <v>0.61533188876681311</v>
      </c>
      <c r="M8" s="161">
        <f t="shared" ref="M8:M62" si="63">L8/K8*100</f>
        <v>4.2741274978014339</v>
      </c>
      <c r="N8" s="161">
        <f t="shared" ref="N8:N39" si="64">MIN(G8:H8)</f>
        <v>13</v>
      </c>
      <c r="O8" s="162">
        <f t="shared" ref="O8:O39" si="65">E8*N8</f>
        <v>390000</v>
      </c>
      <c r="P8" s="163">
        <f t="shared" ref="P8:P62" si="66">N8</f>
        <v>13</v>
      </c>
      <c r="Q8" s="239"/>
    </row>
    <row r="9" ht="28.5">
      <c r="A9" s="154">
        <f t="shared" ref="A9:A62" si="67">A8+1</f>
        <v>2</v>
      </c>
      <c r="B9" s="256" t="s">
        <v>155</v>
      </c>
      <c r="C9" s="259" t="s">
        <v>233</v>
      </c>
      <c r="D9" s="147" t="s">
        <v>157</v>
      </c>
      <c r="E9" s="148">
        <v>10</v>
      </c>
      <c r="F9" s="296">
        <v>3459.8400000000001</v>
      </c>
      <c r="G9" s="297">
        <v>2350</v>
      </c>
      <c r="H9" s="298">
        <v>3813</v>
      </c>
      <c r="I9" s="326">
        <v>2920</v>
      </c>
      <c r="J9" s="299">
        <v>3936</v>
      </c>
      <c r="K9" s="150">
        <f t="shared" si="61"/>
        <v>3556.3333333333335</v>
      </c>
      <c r="L9" s="161">
        <f t="shared" si="62"/>
        <v>554.50187856609944</v>
      </c>
      <c r="M9" s="151">
        <f t="shared" si="63"/>
        <v>15.591954594603976</v>
      </c>
      <c r="N9" s="161">
        <f t="shared" si="64"/>
        <v>2350</v>
      </c>
      <c r="O9" s="152">
        <f t="shared" si="65"/>
        <v>23500</v>
      </c>
      <c r="P9" s="153">
        <f t="shared" si="66"/>
        <v>2350</v>
      </c>
      <c r="Q9" s="239"/>
    </row>
    <row r="10" ht="28.5">
      <c r="A10" s="154">
        <f t="shared" si="67"/>
        <v>3</v>
      </c>
      <c r="B10" s="256" t="s">
        <v>158</v>
      </c>
      <c r="C10" s="259" t="s">
        <v>159</v>
      </c>
      <c r="D10" s="147" t="s">
        <v>108</v>
      </c>
      <c r="E10" s="148">
        <v>10000</v>
      </c>
      <c r="F10" s="296">
        <v>0.40999999999999998</v>
      </c>
      <c r="G10" s="297">
        <v>0.65000000000000002</v>
      </c>
      <c r="H10" s="298">
        <v>0.66000000000000003</v>
      </c>
      <c r="I10" s="326">
        <v>0.73999999999999999</v>
      </c>
      <c r="J10" s="299">
        <v>0.68000000000000005</v>
      </c>
      <c r="K10" s="150">
        <f t="shared" si="61"/>
        <v>0.69333333333333336</v>
      </c>
      <c r="L10" s="161">
        <f t="shared" si="62"/>
        <v>0.041633319989322633</v>
      </c>
      <c r="M10" s="151">
        <f t="shared" si="63"/>
        <v>6.0048057676907645</v>
      </c>
      <c r="N10" s="161">
        <f t="shared" si="64"/>
        <v>0.65000000000000002</v>
      </c>
      <c r="O10" s="152">
        <f t="shared" si="65"/>
        <v>6500</v>
      </c>
      <c r="P10" s="153">
        <f t="shared" si="66"/>
        <v>0.65000000000000002</v>
      </c>
    </row>
    <row r="11" ht="28.5">
      <c r="A11" s="154">
        <f t="shared" si="67"/>
        <v>4</v>
      </c>
      <c r="B11" s="252" t="s">
        <v>153</v>
      </c>
      <c r="C11" s="259" t="s">
        <v>160</v>
      </c>
      <c r="D11" s="147" t="s">
        <v>108</v>
      </c>
      <c r="E11" s="148">
        <v>100000</v>
      </c>
      <c r="F11" s="296">
        <v>0.48999999999999999</v>
      </c>
      <c r="G11" s="297">
        <v>0.90000000000000002</v>
      </c>
      <c r="H11" s="298">
        <v>1.1899999999999999</v>
      </c>
      <c r="I11" s="326">
        <v>1.3200000000000001</v>
      </c>
      <c r="J11" s="299">
        <v>1.23</v>
      </c>
      <c r="K11" s="150">
        <f t="shared" si="61"/>
        <v>1.2466666666666666</v>
      </c>
      <c r="L11" s="161">
        <f t="shared" si="62"/>
        <v>0.066583281184793994</v>
      </c>
      <c r="M11" s="151">
        <f t="shared" si="63"/>
        <v>5.3409049078711766</v>
      </c>
      <c r="N11" s="161">
        <f t="shared" si="64"/>
        <v>0.90000000000000002</v>
      </c>
      <c r="O11" s="152">
        <f t="shared" si="65"/>
        <v>90000</v>
      </c>
      <c r="P11" s="153">
        <f t="shared" si="66"/>
        <v>0.90000000000000002</v>
      </c>
    </row>
    <row r="12" ht="35.25" customHeight="1">
      <c r="A12" s="154">
        <f t="shared" si="67"/>
        <v>5</v>
      </c>
      <c r="B12" s="252" t="s">
        <v>153</v>
      </c>
      <c r="C12" s="259" t="s">
        <v>161</v>
      </c>
      <c r="D12" s="147" t="s">
        <v>108</v>
      </c>
      <c r="E12" s="148">
        <v>15000</v>
      </c>
      <c r="F12" s="296">
        <v>28.52</v>
      </c>
      <c r="G12" s="297">
        <v>34</v>
      </c>
      <c r="H12" s="298">
        <v>34.159999999999997</v>
      </c>
      <c r="I12" s="326">
        <v>27.600000000000001</v>
      </c>
      <c r="J12" s="299">
        <v>35.259999999999998</v>
      </c>
      <c r="K12" s="150">
        <f t="shared" si="61"/>
        <v>32.339999999999996</v>
      </c>
      <c r="L12" s="161">
        <f t="shared" si="62"/>
        <v>4.1416421863796948</v>
      </c>
      <c r="M12" s="151">
        <f t="shared" si="63"/>
        <v>12.806562110017611</v>
      </c>
      <c r="N12" s="161">
        <f t="shared" si="64"/>
        <v>34</v>
      </c>
      <c r="O12" s="151">
        <f t="shared" si="65"/>
        <v>510000</v>
      </c>
      <c r="P12" s="153">
        <f t="shared" si="66"/>
        <v>34</v>
      </c>
    </row>
    <row r="13" ht="28.5">
      <c r="A13" s="154">
        <f t="shared" si="67"/>
        <v>6</v>
      </c>
      <c r="B13" s="256" t="s">
        <v>158</v>
      </c>
      <c r="C13" s="259" t="s">
        <v>162</v>
      </c>
      <c r="D13" s="147" t="s">
        <v>108</v>
      </c>
      <c r="E13" s="148">
        <v>10000</v>
      </c>
      <c r="F13" s="296">
        <v>0.81999999999999995</v>
      </c>
      <c r="G13" s="297">
        <v>0.94999999999999996</v>
      </c>
      <c r="H13" s="300">
        <v>0.56999999999999995</v>
      </c>
      <c r="I13" s="306">
        <v>0.96999999999999997</v>
      </c>
      <c r="J13" s="301">
        <v>0.58999999999999997</v>
      </c>
      <c r="K13" s="150">
        <f t="shared" si="61"/>
        <v>0.70999999999999996</v>
      </c>
      <c r="L13" s="161">
        <f t="shared" si="62"/>
        <v>0.22538855339169292</v>
      </c>
      <c r="M13" s="151">
        <f t="shared" si="63"/>
        <v>31.744866674886328</v>
      </c>
      <c r="N13" s="161">
        <f t="shared" si="64"/>
        <v>0.56999999999999995</v>
      </c>
      <c r="O13" s="151">
        <f t="shared" si="65"/>
        <v>5699.9999999999991</v>
      </c>
      <c r="P13" s="153">
        <f t="shared" si="66"/>
        <v>0.56999999999999995</v>
      </c>
    </row>
    <row r="14" ht="28.5">
      <c r="A14" s="154">
        <f t="shared" si="67"/>
        <v>7</v>
      </c>
      <c r="B14" s="256" t="s">
        <v>158</v>
      </c>
      <c r="C14" s="259" t="s">
        <v>163</v>
      </c>
      <c r="D14" s="147" t="s">
        <v>108</v>
      </c>
      <c r="E14" s="148">
        <v>10000</v>
      </c>
      <c r="F14" s="296">
        <v>0.95999999999999996</v>
      </c>
      <c r="G14" s="297">
        <v>1.3</v>
      </c>
      <c r="H14" s="300">
        <v>0.68999999999999995</v>
      </c>
      <c r="I14" s="306">
        <v>1.1699999999999999</v>
      </c>
      <c r="J14" s="301">
        <v>0.70999999999999996</v>
      </c>
      <c r="K14" s="150">
        <f t="shared" si="61"/>
        <v>0.85666666666666658</v>
      </c>
      <c r="L14" s="161">
        <f t="shared" si="62"/>
        <v>0.27153882472555069</v>
      </c>
      <c r="M14" s="151">
        <f t="shared" si="63"/>
        <v>31.697139073021486</v>
      </c>
      <c r="N14" s="161">
        <f t="shared" si="64"/>
        <v>0.68999999999999995</v>
      </c>
      <c r="O14" s="161">
        <f t="shared" si="65"/>
        <v>6899.9999999999991</v>
      </c>
      <c r="P14" s="153">
        <f t="shared" si="66"/>
        <v>0.68999999999999995</v>
      </c>
    </row>
    <row r="15" ht="28.5">
      <c r="A15" s="154">
        <f t="shared" si="67"/>
        <v>8</v>
      </c>
      <c r="B15" s="252" t="s">
        <v>153</v>
      </c>
      <c r="C15" s="259" t="s">
        <v>166</v>
      </c>
      <c r="D15" s="147" t="s">
        <v>108</v>
      </c>
      <c r="E15" s="148">
        <v>10000</v>
      </c>
      <c r="F15" s="296">
        <f>2.33+1.34</f>
        <v>3.6699999999999999</v>
      </c>
      <c r="G15" s="297">
        <v>3.4500000000000002</v>
      </c>
      <c r="H15" s="300">
        <v>3.6499999999999999</v>
      </c>
      <c r="I15" s="306">
        <v>3.2000000000000002</v>
      </c>
      <c r="J15" s="301">
        <v>3.77</v>
      </c>
      <c r="K15" s="150">
        <f t="shared" si="61"/>
        <v>3.5399999999999996</v>
      </c>
      <c r="L15" s="161">
        <f t="shared" si="62"/>
        <v>0.30049958402633425</v>
      </c>
      <c r="M15" s="151">
        <f t="shared" si="63"/>
        <v>8.4886888143032291</v>
      </c>
      <c r="N15" s="161">
        <f t="shared" si="64"/>
        <v>3.4500000000000002</v>
      </c>
      <c r="O15" s="162">
        <f t="shared" si="65"/>
        <v>34500</v>
      </c>
      <c r="P15" s="153">
        <f t="shared" si="66"/>
        <v>3.4500000000000002</v>
      </c>
    </row>
    <row r="16" ht="28.5">
      <c r="A16" s="154">
        <f t="shared" si="67"/>
        <v>9</v>
      </c>
      <c r="B16" s="252" t="s">
        <v>153</v>
      </c>
      <c r="C16" s="259" t="s">
        <v>224</v>
      </c>
      <c r="D16" s="147" t="s">
        <v>108</v>
      </c>
      <c r="E16" s="148">
        <v>3000</v>
      </c>
      <c r="F16" s="302"/>
      <c r="G16" s="297">
        <v>20</v>
      </c>
      <c r="H16" s="300">
        <v>14.970000000000001</v>
      </c>
      <c r="I16" s="306">
        <v>16.969999999999999</v>
      </c>
      <c r="J16" s="301">
        <v>15.449999999999999</v>
      </c>
      <c r="K16" s="150">
        <f t="shared" si="61"/>
        <v>15.796666666666667</v>
      </c>
      <c r="L16" s="161">
        <f t="shared" si="62"/>
        <v>1.0440945040241003</v>
      </c>
      <c r="M16" s="151">
        <f t="shared" si="63"/>
        <v>6.6095874911844295</v>
      </c>
      <c r="N16" s="161">
        <f t="shared" si="64"/>
        <v>14.970000000000001</v>
      </c>
      <c r="O16" s="151">
        <f t="shared" si="65"/>
        <v>44910</v>
      </c>
      <c r="P16" s="153">
        <f t="shared" si="66"/>
        <v>14.970000000000001</v>
      </c>
    </row>
    <row r="17" ht="42.75">
      <c r="A17" s="154">
        <f t="shared" si="67"/>
        <v>10</v>
      </c>
      <c r="B17" s="252" t="s">
        <v>153</v>
      </c>
      <c r="C17" s="259" t="s">
        <v>167</v>
      </c>
      <c r="D17" s="147" t="s">
        <v>108</v>
      </c>
      <c r="E17" s="148">
        <v>1000</v>
      </c>
      <c r="F17" s="296">
        <v>1.77</v>
      </c>
      <c r="G17" s="297">
        <v>1.27</v>
      </c>
      <c r="H17" s="300">
        <v>1.8899999999999999</v>
      </c>
      <c r="I17" s="306">
        <v>1.8</v>
      </c>
      <c r="J17" s="301">
        <v>1.95</v>
      </c>
      <c r="K17" s="150">
        <f t="shared" si="61"/>
        <v>1.8799999999999999</v>
      </c>
      <c r="L17" s="161">
        <f t="shared" si="62"/>
        <v>0.075498344352707442</v>
      </c>
      <c r="M17" s="151">
        <f t="shared" si="63"/>
        <v>4.0158693804631618</v>
      </c>
      <c r="N17" s="161">
        <f t="shared" si="64"/>
        <v>1.27</v>
      </c>
      <c r="O17" s="151">
        <f t="shared" si="65"/>
        <v>1270</v>
      </c>
      <c r="P17" s="153">
        <f t="shared" si="66"/>
        <v>1.27</v>
      </c>
    </row>
    <row r="18" ht="42.75">
      <c r="A18" s="154">
        <f t="shared" si="67"/>
        <v>11</v>
      </c>
      <c r="B18" s="252" t="s">
        <v>153</v>
      </c>
      <c r="C18" s="259" t="s">
        <v>168</v>
      </c>
      <c r="D18" s="147" t="s">
        <v>108</v>
      </c>
      <c r="E18" s="148">
        <v>1000</v>
      </c>
      <c r="F18" s="296">
        <v>2.0699999999999998</v>
      </c>
      <c r="G18" s="297">
        <v>1.8200000000000001</v>
      </c>
      <c r="H18" s="300">
        <v>2.3300000000000001</v>
      </c>
      <c r="I18" s="306">
        <v>2.1000000000000001</v>
      </c>
      <c r="J18" s="301">
        <v>2.3999999999999999</v>
      </c>
      <c r="K18" s="150">
        <f t="shared" si="61"/>
        <v>2.2766666666666668</v>
      </c>
      <c r="L18" s="161">
        <f t="shared" si="62"/>
        <v>0.15695009822658065</v>
      </c>
      <c r="M18" s="151">
        <f t="shared" si="63"/>
        <v>6.893854973349077</v>
      </c>
      <c r="N18" s="161">
        <f t="shared" si="64"/>
        <v>1.8200000000000001</v>
      </c>
      <c r="O18" s="161">
        <f t="shared" si="65"/>
        <v>1820</v>
      </c>
      <c r="P18" s="153">
        <f t="shared" si="66"/>
        <v>1.8200000000000001</v>
      </c>
    </row>
    <row r="19" ht="42.75">
      <c r="A19" s="154">
        <f t="shared" si="67"/>
        <v>12</v>
      </c>
      <c r="B19" s="252" t="s">
        <v>153</v>
      </c>
      <c r="C19" s="259" t="s">
        <v>169</v>
      </c>
      <c r="D19" s="147" t="s">
        <v>108</v>
      </c>
      <c r="E19" s="148">
        <v>7000</v>
      </c>
      <c r="F19" s="296">
        <v>2.9399999999999999</v>
      </c>
      <c r="G19" s="297">
        <v>2.3700000000000001</v>
      </c>
      <c r="H19" s="303">
        <v>2.98</v>
      </c>
      <c r="I19" s="327">
        <v>2.98</v>
      </c>
      <c r="J19" s="304">
        <v>3.0699999999999998</v>
      </c>
      <c r="K19" s="150">
        <f t="shared" si="61"/>
        <v>3.0099999999999998</v>
      </c>
      <c r="L19" s="161">
        <f t="shared" si="62"/>
        <v>0.051961524227066236</v>
      </c>
      <c r="M19" s="151">
        <f t="shared" si="63"/>
        <v>1.7262964859490446</v>
      </c>
      <c r="N19" s="161">
        <f t="shared" si="64"/>
        <v>2.3700000000000001</v>
      </c>
      <c r="O19" s="151">
        <f t="shared" si="65"/>
        <v>16590</v>
      </c>
      <c r="P19" s="153">
        <f t="shared" si="66"/>
        <v>2.3700000000000001</v>
      </c>
    </row>
    <row r="20" ht="28.5">
      <c r="A20" s="154">
        <f t="shared" si="67"/>
        <v>13</v>
      </c>
      <c r="B20" s="252" t="s">
        <v>153</v>
      </c>
      <c r="C20" s="259" t="s">
        <v>171</v>
      </c>
      <c r="D20" s="147" t="s">
        <v>108</v>
      </c>
      <c r="E20" s="148">
        <v>15000</v>
      </c>
      <c r="F20" s="296">
        <v>11.789999999999999</v>
      </c>
      <c r="G20" s="297">
        <v>8</v>
      </c>
      <c r="H20" s="303">
        <v>14.99</v>
      </c>
      <c r="I20" s="327">
        <v>12.99</v>
      </c>
      <c r="J20" s="304">
        <v>15.470000000000001</v>
      </c>
      <c r="K20" s="150">
        <f t="shared" si="61"/>
        <v>14.483333333333334</v>
      </c>
      <c r="L20" s="161">
        <f t="shared" si="62"/>
        <v>1.3153453285481094</v>
      </c>
      <c r="M20" s="151">
        <f t="shared" si="63"/>
        <v>9.0817859278350461</v>
      </c>
      <c r="N20" s="161">
        <f t="shared" si="64"/>
        <v>8</v>
      </c>
      <c r="O20" s="161">
        <f t="shared" si="65"/>
        <v>120000</v>
      </c>
      <c r="P20" s="153">
        <f t="shared" si="66"/>
        <v>8</v>
      </c>
    </row>
    <row r="21" ht="28.5">
      <c r="A21" s="154">
        <f t="shared" si="67"/>
        <v>14</v>
      </c>
      <c r="B21" s="252" t="s">
        <v>153</v>
      </c>
      <c r="C21" s="259" t="s">
        <v>172</v>
      </c>
      <c r="D21" s="147" t="s">
        <v>108</v>
      </c>
      <c r="E21" s="148">
        <v>5000</v>
      </c>
      <c r="F21" s="296">
        <f>12.76+9.01</f>
        <v>21.77</v>
      </c>
      <c r="G21" s="297">
        <v>20.199999999999999</v>
      </c>
      <c r="H21" s="303">
        <v>18.620000000000001</v>
      </c>
      <c r="I21" s="327">
        <v>22.899999999999999</v>
      </c>
      <c r="J21" s="304">
        <v>19.219999999999999</v>
      </c>
      <c r="K21" s="150">
        <f t="shared" si="61"/>
        <v>20.246666666666666</v>
      </c>
      <c r="L21" s="161">
        <f t="shared" si="62"/>
        <v>2.3173548138628512</v>
      </c>
      <c r="M21" s="151">
        <f t="shared" si="63"/>
        <v>11.445611527146122</v>
      </c>
      <c r="N21" s="161">
        <f t="shared" si="64"/>
        <v>18.620000000000001</v>
      </c>
      <c r="O21" s="161">
        <f t="shared" si="65"/>
        <v>93100</v>
      </c>
      <c r="P21" s="153">
        <f t="shared" si="66"/>
        <v>18.620000000000001</v>
      </c>
    </row>
    <row r="22" ht="28.5">
      <c r="A22" s="154">
        <f t="shared" si="67"/>
        <v>15</v>
      </c>
      <c r="B22" s="252" t="s">
        <v>153</v>
      </c>
      <c r="C22" s="259" t="s">
        <v>172</v>
      </c>
      <c r="D22" s="147" t="s">
        <v>108</v>
      </c>
      <c r="E22" s="148">
        <v>75000</v>
      </c>
      <c r="F22" s="296">
        <f>5.58+4.65</f>
        <v>10.23</v>
      </c>
      <c r="G22" s="297">
        <v>7.2000000000000002</v>
      </c>
      <c r="H22" s="303">
        <v>11.699999999999999</v>
      </c>
      <c r="I22" s="327">
        <v>12.699999999999999</v>
      </c>
      <c r="J22" s="304">
        <v>12.08</v>
      </c>
      <c r="K22" s="150">
        <f t="shared" si="61"/>
        <v>12.159999999999998</v>
      </c>
      <c r="L22" s="161">
        <f t="shared" si="62"/>
        <v>0.50477717856495852</v>
      </c>
      <c r="M22" s="151">
        <f t="shared" si="63"/>
        <v>4.1511281131986726</v>
      </c>
      <c r="N22" s="161">
        <f t="shared" si="64"/>
        <v>7.2000000000000002</v>
      </c>
      <c r="O22" s="151">
        <f t="shared" si="65"/>
        <v>540000</v>
      </c>
      <c r="P22" s="153">
        <f t="shared" si="66"/>
        <v>7.2000000000000002</v>
      </c>
    </row>
    <row r="23" ht="28.5">
      <c r="A23" s="154">
        <f t="shared" si="67"/>
        <v>16</v>
      </c>
      <c r="B23" s="252" t="s">
        <v>153</v>
      </c>
      <c r="C23" s="259" t="s">
        <v>173</v>
      </c>
      <c r="D23" s="147" t="s">
        <v>108</v>
      </c>
      <c r="E23" s="148">
        <v>12500</v>
      </c>
      <c r="F23" s="296">
        <f>14.35+13.17</f>
        <v>27.52</v>
      </c>
      <c r="G23" s="297">
        <v>18.399999999999999</v>
      </c>
      <c r="H23" s="303">
        <v>27.109999999999999</v>
      </c>
      <c r="I23" s="327">
        <v>28.100000000000001</v>
      </c>
      <c r="J23" s="304">
        <v>27.98</v>
      </c>
      <c r="K23" s="150">
        <f t="shared" si="61"/>
        <v>27.73</v>
      </c>
      <c r="L23" s="161">
        <f t="shared" si="62"/>
        <v>0.54027770636960493</v>
      </c>
      <c r="M23" s="151">
        <f t="shared" si="63"/>
        <v>1.94835090648974</v>
      </c>
      <c r="N23" s="161">
        <f t="shared" si="64"/>
        <v>18.399999999999999</v>
      </c>
      <c r="O23" s="161">
        <f t="shared" si="65"/>
        <v>229999.99999999997</v>
      </c>
      <c r="P23" s="153">
        <f t="shared" si="66"/>
        <v>18.399999999999999</v>
      </c>
    </row>
    <row r="24" ht="28.5">
      <c r="A24" s="154">
        <f t="shared" si="67"/>
        <v>17</v>
      </c>
      <c r="B24" s="252" t="s">
        <v>153</v>
      </c>
      <c r="C24" s="259" t="s">
        <v>174</v>
      </c>
      <c r="D24" s="147" t="s">
        <v>108</v>
      </c>
      <c r="E24" s="148">
        <v>10000</v>
      </c>
      <c r="F24" s="296">
        <v>18.559999999999999</v>
      </c>
      <c r="G24" s="297">
        <v>10</v>
      </c>
      <c r="H24" s="303">
        <v>20.690000000000001</v>
      </c>
      <c r="I24" s="327">
        <v>18.899999999999999</v>
      </c>
      <c r="J24" s="304">
        <v>21.359999999999999</v>
      </c>
      <c r="K24" s="150">
        <f t="shared" si="61"/>
        <v>20.316666666666666</v>
      </c>
      <c r="L24" s="161">
        <f t="shared" si="62"/>
        <v>1.2717835245564928</v>
      </c>
      <c r="M24" s="151">
        <f t="shared" si="63"/>
        <v>6.2598040585225236</v>
      </c>
      <c r="N24" s="161">
        <f t="shared" si="64"/>
        <v>10</v>
      </c>
      <c r="O24" s="151">
        <f t="shared" si="65"/>
        <v>100000</v>
      </c>
      <c r="P24" s="153">
        <f t="shared" si="66"/>
        <v>10</v>
      </c>
    </row>
    <row r="25" ht="28.5">
      <c r="A25" s="154">
        <f t="shared" si="67"/>
        <v>18</v>
      </c>
      <c r="B25" s="256" t="s">
        <v>175</v>
      </c>
      <c r="C25" s="259" t="s">
        <v>176</v>
      </c>
      <c r="D25" s="147" t="s">
        <v>108</v>
      </c>
      <c r="E25" s="148">
        <v>50</v>
      </c>
      <c r="F25" s="298"/>
      <c r="G25" s="297">
        <v>61</v>
      </c>
      <c r="H25" s="303">
        <v>103.84999999999999</v>
      </c>
      <c r="I25" s="327">
        <v>120</v>
      </c>
      <c r="J25" s="304">
        <v>107.2</v>
      </c>
      <c r="K25" s="150">
        <f t="shared" si="61"/>
        <v>110.35000000000001</v>
      </c>
      <c r="L25" s="161">
        <f t="shared" si="62"/>
        <v>8.5233502802595194</v>
      </c>
      <c r="M25" s="151">
        <f t="shared" si="63"/>
        <v>7.7239241325414767</v>
      </c>
      <c r="N25" s="161">
        <f t="shared" si="64"/>
        <v>61</v>
      </c>
      <c r="O25" s="151">
        <f t="shared" si="65"/>
        <v>3050</v>
      </c>
      <c r="P25" s="153">
        <f t="shared" si="66"/>
        <v>61</v>
      </c>
    </row>
    <row r="26" ht="28.5">
      <c r="A26" s="154">
        <f t="shared" si="67"/>
        <v>19</v>
      </c>
      <c r="B26" s="252" t="s">
        <v>153</v>
      </c>
      <c r="C26" s="259" t="s">
        <v>177</v>
      </c>
      <c r="D26" s="147" t="s">
        <v>108</v>
      </c>
      <c r="E26" s="148">
        <v>2000</v>
      </c>
      <c r="F26" s="298">
        <v>2.6200000000000001</v>
      </c>
      <c r="G26" s="297">
        <v>2.7999999999999998</v>
      </c>
      <c r="H26" s="303">
        <v>3.8399999999999999</v>
      </c>
      <c r="I26" s="327">
        <v>3.2400000000000002</v>
      </c>
      <c r="J26" s="304">
        <v>3.9700000000000002</v>
      </c>
      <c r="K26" s="150">
        <f t="shared" si="61"/>
        <v>3.6833333333333336</v>
      </c>
      <c r="L26" s="161">
        <f t="shared" si="62"/>
        <v>0.38940124978398988</v>
      </c>
      <c r="M26" s="151">
        <f t="shared" si="63"/>
        <v>10.571979632144521</v>
      </c>
      <c r="N26" s="161">
        <f t="shared" si="64"/>
        <v>2.7999999999999998</v>
      </c>
      <c r="O26" s="151">
        <f t="shared" si="65"/>
        <v>5600</v>
      </c>
      <c r="P26" s="153">
        <f t="shared" si="66"/>
        <v>2.7999999999999998</v>
      </c>
    </row>
    <row r="27" ht="28.5" customHeight="1">
      <c r="A27" s="154">
        <f t="shared" si="67"/>
        <v>20</v>
      </c>
      <c r="B27" s="252" t="s">
        <v>153</v>
      </c>
      <c r="C27" s="259" t="s">
        <v>178</v>
      </c>
      <c r="D27" s="147" t="s">
        <v>108</v>
      </c>
      <c r="E27" s="148">
        <v>10000</v>
      </c>
      <c r="F27" s="305">
        <v>0.58999999999999997</v>
      </c>
      <c r="G27" s="149">
        <v>0.94999999999999996</v>
      </c>
      <c r="H27" s="303">
        <v>1.3999999999999999</v>
      </c>
      <c r="I27" s="327">
        <v>1.24</v>
      </c>
      <c r="J27" s="304">
        <v>1.4399999999999999</v>
      </c>
      <c r="K27" s="150">
        <f t="shared" si="61"/>
        <v>1.3600000000000001</v>
      </c>
      <c r="L27" s="161">
        <f t="shared" si="62"/>
        <v>0.10583005244258359</v>
      </c>
      <c r="M27" s="151">
        <f t="shared" si="63"/>
        <v>7.781621503131146</v>
      </c>
      <c r="N27" s="161">
        <f t="shared" si="64"/>
        <v>0.94999999999999996</v>
      </c>
      <c r="O27" s="151">
        <f t="shared" si="65"/>
        <v>9500</v>
      </c>
      <c r="P27" s="153">
        <f t="shared" si="66"/>
        <v>0.94999999999999996</v>
      </c>
    </row>
    <row r="28" ht="28.5">
      <c r="A28" s="154">
        <f t="shared" si="67"/>
        <v>21</v>
      </c>
      <c r="B28" s="252" t="s">
        <v>153</v>
      </c>
      <c r="C28" s="259" t="s">
        <v>180</v>
      </c>
      <c r="D28" s="147" t="s">
        <v>108</v>
      </c>
      <c r="E28" s="148">
        <v>100000</v>
      </c>
      <c r="F28" s="305">
        <v>0.5</v>
      </c>
      <c r="G28" s="149">
        <v>0.84999999999999998</v>
      </c>
      <c r="H28" s="303">
        <v>1.1899999999999999</v>
      </c>
      <c r="I28" s="327">
        <v>0.90000000000000002</v>
      </c>
      <c r="J28" s="304">
        <v>1.23</v>
      </c>
      <c r="K28" s="150">
        <f t="shared" si="61"/>
        <v>1.1066666666666667</v>
      </c>
      <c r="L28" s="161">
        <f t="shared" si="62"/>
        <v>0.18009256878986796</v>
      </c>
      <c r="M28" s="151">
        <f t="shared" si="63"/>
        <v>16.27342489065072</v>
      </c>
      <c r="N28" s="161">
        <f t="shared" si="64"/>
        <v>0.84999999999999998</v>
      </c>
      <c r="O28" s="162">
        <f t="shared" si="65"/>
        <v>85000</v>
      </c>
      <c r="P28" s="153">
        <f t="shared" si="66"/>
        <v>0.84999999999999998</v>
      </c>
    </row>
    <row r="29" ht="28.5">
      <c r="A29" s="154">
        <f t="shared" si="67"/>
        <v>22</v>
      </c>
      <c r="B29" s="256" t="s">
        <v>181</v>
      </c>
      <c r="C29" s="259" t="s">
        <v>182</v>
      </c>
      <c r="D29" s="147" t="s">
        <v>108</v>
      </c>
      <c r="E29" s="148">
        <v>100</v>
      </c>
      <c r="F29" s="305"/>
      <c r="G29" s="149">
        <v>9.3000000000000007</v>
      </c>
      <c r="H29" s="303">
        <v>6.2599999999999998</v>
      </c>
      <c r="I29" s="327">
        <v>6.5999999999999996</v>
      </c>
      <c r="J29" s="304">
        <v>6.46</v>
      </c>
      <c r="K29" s="150">
        <f t="shared" si="61"/>
        <v>6.4400000000000004</v>
      </c>
      <c r="L29" s="161">
        <f t="shared" si="62"/>
        <v>0.17088007490635057</v>
      </c>
      <c r="M29" s="151">
        <f t="shared" si="63"/>
        <v>2.6534173122104123</v>
      </c>
      <c r="N29" s="161">
        <f t="shared" si="64"/>
        <v>6.2599999999999998</v>
      </c>
      <c r="O29" s="142">
        <f t="shared" si="65"/>
        <v>626</v>
      </c>
      <c r="P29" s="153">
        <f t="shared" si="66"/>
        <v>6.2599999999999998</v>
      </c>
    </row>
    <row r="30" ht="28.5">
      <c r="A30" s="154">
        <f t="shared" si="67"/>
        <v>23</v>
      </c>
      <c r="B30" s="256" t="s">
        <v>181</v>
      </c>
      <c r="C30" s="259" t="s">
        <v>183</v>
      </c>
      <c r="D30" s="147" t="s">
        <v>108</v>
      </c>
      <c r="E30" s="148">
        <v>100</v>
      </c>
      <c r="F30" s="305"/>
      <c r="G30" s="149">
        <v>10.199999999999999</v>
      </c>
      <c r="H30" s="303">
        <v>2.79</v>
      </c>
      <c r="I30" s="327">
        <v>8.9000000000000004</v>
      </c>
      <c r="J30" s="304">
        <v>2.8799999999999999</v>
      </c>
      <c r="K30" s="150">
        <f t="shared" si="61"/>
        <v>4.8566666666666665</v>
      </c>
      <c r="L30" s="161">
        <f t="shared" si="62"/>
        <v>3.5019185218010622</v>
      </c>
      <c r="M30" s="151">
        <f t="shared" si="63"/>
        <v>72.105391663714386</v>
      </c>
      <c r="N30" s="161">
        <f t="shared" si="64"/>
        <v>2.79</v>
      </c>
      <c r="O30" s="141">
        <f t="shared" si="65"/>
        <v>279</v>
      </c>
      <c r="P30" s="153">
        <f t="shared" si="66"/>
        <v>2.79</v>
      </c>
    </row>
    <row r="31" ht="28.5">
      <c r="A31" s="154">
        <f t="shared" si="67"/>
        <v>24</v>
      </c>
      <c r="B31" s="256" t="s">
        <v>181</v>
      </c>
      <c r="C31" s="259" t="s">
        <v>184</v>
      </c>
      <c r="D31" s="147" t="s">
        <v>108</v>
      </c>
      <c r="E31" s="148">
        <v>100</v>
      </c>
      <c r="F31" s="305"/>
      <c r="G31" s="149">
        <v>15</v>
      </c>
      <c r="H31" s="303">
        <v>3.21</v>
      </c>
      <c r="I31" s="327">
        <v>10.1</v>
      </c>
      <c r="J31" s="304">
        <v>3.3100000000000001</v>
      </c>
      <c r="K31" s="150">
        <f t="shared" si="61"/>
        <v>5.5399999999999991</v>
      </c>
      <c r="L31" s="161">
        <f t="shared" si="62"/>
        <v>3.9493923583255182</v>
      </c>
      <c r="M31" s="151">
        <f t="shared" si="63"/>
        <v>71.288670727897454</v>
      </c>
      <c r="N31" s="161">
        <f t="shared" si="64"/>
        <v>3.21</v>
      </c>
      <c r="O31" s="151">
        <f t="shared" si="65"/>
        <v>321</v>
      </c>
      <c r="P31" s="153">
        <f t="shared" si="66"/>
        <v>3.21</v>
      </c>
    </row>
    <row r="32" ht="28.5">
      <c r="A32" s="154">
        <f t="shared" si="67"/>
        <v>25</v>
      </c>
      <c r="B32" s="256" t="s">
        <v>181</v>
      </c>
      <c r="C32" s="259" t="s">
        <v>185</v>
      </c>
      <c r="D32" s="147" t="s">
        <v>108</v>
      </c>
      <c r="E32" s="148">
        <v>90000</v>
      </c>
      <c r="F32" s="305"/>
      <c r="G32" s="149">
        <v>1.55</v>
      </c>
      <c r="H32" s="303">
        <v>1.8</v>
      </c>
      <c r="I32" s="327">
        <v>1.7</v>
      </c>
      <c r="J32" s="304">
        <v>1.8600000000000001</v>
      </c>
      <c r="K32" s="150">
        <f t="shared" si="61"/>
        <v>1.7866666666666668</v>
      </c>
      <c r="L32" s="161">
        <f t="shared" si="62"/>
        <v>0.080829037686547672</v>
      </c>
      <c r="M32" s="151">
        <f t="shared" si="63"/>
        <v>4.5240133033515484</v>
      </c>
      <c r="N32" s="161">
        <f t="shared" si="64"/>
        <v>1.55</v>
      </c>
      <c r="O32" s="162">
        <f t="shared" si="65"/>
        <v>139500</v>
      </c>
      <c r="P32" s="153">
        <f t="shared" si="66"/>
        <v>1.55</v>
      </c>
    </row>
    <row r="33" ht="28.5" customHeight="1">
      <c r="A33" s="154">
        <f t="shared" si="67"/>
        <v>26</v>
      </c>
      <c r="B33" s="256" t="s">
        <v>181</v>
      </c>
      <c r="C33" s="259" t="s">
        <v>186</v>
      </c>
      <c r="D33" s="147" t="s">
        <v>108</v>
      </c>
      <c r="E33" s="148">
        <v>80000</v>
      </c>
      <c r="F33" s="305">
        <v>0.56999999999999995</v>
      </c>
      <c r="G33" s="149">
        <v>0.84999999999999998</v>
      </c>
      <c r="H33" s="303">
        <v>1.1599999999999999</v>
      </c>
      <c r="I33" s="327">
        <v>0.90000000000000002</v>
      </c>
      <c r="J33" s="304">
        <v>1.2</v>
      </c>
      <c r="K33" s="150">
        <f t="shared" si="61"/>
        <v>1.0866666666666667</v>
      </c>
      <c r="L33" s="161">
        <f t="shared" si="62"/>
        <v>0.16289055630494151</v>
      </c>
      <c r="M33" s="151">
        <f t="shared" si="63"/>
        <v>14.98992849431977</v>
      </c>
      <c r="N33" s="161">
        <f t="shared" si="64"/>
        <v>0.84999999999999998</v>
      </c>
      <c r="O33" s="142">
        <f t="shared" si="65"/>
        <v>68000</v>
      </c>
      <c r="P33" s="153">
        <f t="shared" si="66"/>
        <v>0.84999999999999998</v>
      </c>
    </row>
    <row r="34" ht="44.25" customHeight="1">
      <c r="A34" s="154">
        <f t="shared" si="67"/>
        <v>27</v>
      </c>
      <c r="B34" s="256" t="s">
        <v>187</v>
      </c>
      <c r="C34" s="259" t="s">
        <v>188</v>
      </c>
      <c r="D34" s="147" t="s">
        <v>108</v>
      </c>
      <c r="E34" s="148">
        <v>2000</v>
      </c>
      <c r="F34" s="305">
        <v>0.80000000000000004</v>
      </c>
      <c r="G34" s="149">
        <v>0.84999999999999998</v>
      </c>
      <c r="H34" s="303">
        <v>0.81000000000000005</v>
      </c>
      <c r="I34" s="327">
        <v>0.88</v>
      </c>
      <c r="J34" s="304">
        <v>0.82999999999999996</v>
      </c>
      <c r="K34" s="150">
        <f t="shared" si="61"/>
        <v>0.83999999999999997</v>
      </c>
      <c r="L34" s="161">
        <f t="shared" si="62"/>
        <v>0.036055512754639883</v>
      </c>
      <c r="M34" s="151">
        <f t="shared" si="63"/>
        <v>4.2923229469809385</v>
      </c>
      <c r="N34" s="161">
        <f t="shared" si="64"/>
        <v>0.81000000000000005</v>
      </c>
      <c r="O34" s="142">
        <f t="shared" si="65"/>
        <v>1620</v>
      </c>
      <c r="P34" s="153">
        <f t="shared" si="66"/>
        <v>0.81000000000000005</v>
      </c>
    </row>
    <row r="35" ht="28.5">
      <c r="A35" s="154">
        <f t="shared" si="67"/>
        <v>28</v>
      </c>
      <c r="B35" s="256" t="s">
        <v>187</v>
      </c>
      <c r="C35" s="259" t="s">
        <v>189</v>
      </c>
      <c r="D35" s="147" t="s">
        <v>108</v>
      </c>
      <c r="E35" s="148">
        <v>1000</v>
      </c>
      <c r="F35" s="305">
        <v>1.0700000000000001</v>
      </c>
      <c r="G35" s="149">
        <v>0.90000000000000002</v>
      </c>
      <c r="H35" s="303">
        <v>1.3500000000000001</v>
      </c>
      <c r="I35" s="327">
        <v>1.25</v>
      </c>
      <c r="J35" s="304">
        <v>1.3999999999999999</v>
      </c>
      <c r="K35" s="150">
        <f t="shared" si="61"/>
        <v>1.3333333333333333</v>
      </c>
      <c r="L35" s="161">
        <f t="shared" si="62"/>
        <v>0.076376261582597305</v>
      </c>
      <c r="M35" s="151">
        <f t="shared" si="63"/>
        <v>5.7282196186947978</v>
      </c>
      <c r="N35" s="161">
        <f t="shared" si="64"/>
        <v>0.90000000000000002</v>
      </c>
      <c r="O35" s="141">
        <f t="shared" si="65"/>
        <v>900</v>
      </c>
      <c r="P35" s="153">
        <f t="shared" si="66"/>
        <v>0.90000000000000002</v>
      </c>
    </row>
    <row r="36" ht="28.5">
      <c r="A36" s="154">
        <f t="shared" si="67"/>
        <v>29</v>
      </c>
      <c r="B36" s="256" t="s">
        <v>187</v>
      </c>
      <c r="C36" s="259" t="s">
        <v>190</v>
      </c>
      <c r="D36" s="147" t="s">
        <v>108</v>
      </c>
      <c r="E36" s="148">
        <v>1000</v>
      </c>
      <c r="F36" s="305">
        <v>1.3</v>
      </c>
      <c r="G36" s="149">
        <v>1.3</v>
      </c>
      <c r="H36" s="303">
        <v>1.2</v>
      </c>
      <c r="I36" s="327">
        <v>1.8200000000000001</v>
      </c>
      <c r="J36" s="304">
        <v>1.24</v>
      </c>
      <c r="K36" s="150">
        <f t="shared" si="61"/>
        <v>1.4199999999999999</v>
      </c>
      <c r="L36" s="161">
        <f t="shared" si="62"/>
        <v>0.34698703145794951</v>
      </c>
      <c r="M36" s="151">
        <f t="shared" si="63"/>
        <v>24.43570644070067</v>
      </c>
      <c r="N36" s="161">
        <f t="shared" si="64"/>
        <v>1.2</v>
      </c>
      <c r="O36" s="162">
        <f t="shared" si="65"/>
        <v>1200</v>
      </c>
      <c r="P36" s="153">
        <f t="shared" si="66"/>
        <v>1.2</v>
      </c>
    </row>
    <row r="37" ht="28.5">
      <c r="A37" s="154">
        <f t="shared" si="67"/>
        <v>30</v>
      </c>
      <c r="B37" s="256" t="s">
        <v>187</v>
      </c>
      <c r="C37" s="259" t="s">
        <v>191</v>
      </c>
      <c r="D37" s="147" t="s">
        <v>108</v>
      </c>
      <c r="E37" s="148">
        <v>1000</v>
      </c>
      <c r="F37" s="305">
        <v>2.98</v>
      </c>
      <c r="G37" s="149">
        <v>2.3500000000000001</v>
      </c>
      <c r="H37" s="303">
        <v>6.2599999999999998</v>
      </c>
      <c r="I37" s="327">
        <v>4.5999999999999996</v>
      </c>
      <c r="J37" s="304">
        <v>6.46</v>
      </c>
      <c r="K37" s="150">
        <f t="shared" si="61"/>
        <v>5.7733333333333334</v>
      </c>
      <c r="L37" s="161">
        <f t="shared" si="62"/>
        <v>1.0210452161061887</v>
      </c>
      <c r="M37" s="151">
        <f t="shared" si="63"/>
        <v>17.685540694679943</v>
      </c>
      <c r="N37" s="161">
        <f t="shared" si="64"/>
        <v>2.3500000000000001</v>
      </c>
      <c r="O37" s="142">
        <f t="shared" si="65"/>
        <v>2350</v>
      </c>
      <c r="P37" s="153">
        <f t="shared" si="66"/>
        <v>2.3500000000000001</v>
      </c>
    </row>
    <row r="38" ht="28.5">
      <c r="A38" s="154">
        <f t="shared" si="67"/>
        <v>31</v>
      </c>
      <c r="B38" s="256" t="s">
        <v>192</v>
      </c>
      <c r="C38" s="259" t="s">
        <v>193</v>
      </c>
      <c r="D38" s="147" t="s">
        <v>108</v>
      </c>
      <c r="E38" s="148">
        <v>50000</v>
      </c>
      <c r="F38" s="305">
        <v>0.92000000000000004</v>
      </c>
      <c r="G38" s="149">
        <v>1.1200000000000001</v>
      </c>
      <c r="H38" s="303">
        <v>0.93999999999999995</v>
      </c>
      <c r="I38" s="327">
        <v>0.97999999999999998</v>
      </c>
      <c r="J38" s="304">
        <v>0.96999999999999997</v>
      </c>
      <c r="K38" s="150">
        <f t="shared" si="61"/>
        <v>0.96333333333333326</v>
      </c>
      <c r="L38" s="161">
        <f t="shared" si="62"/>
        <v>0.020816659994661344</v>
      </c>
      <c r="M38" s="151">
        <f t="shared" si="63"/>
        <v>2.1608989613835305</v>
      </c>
      <c r="N38" s="161">
        <f t="shared" si="64"/>
        <v>0.93999999999999995</v>
      </c>
      <c r="O38" s="141">
        <f t="shared" si="65"/>
        <v>47000</v>
      </c>
      <c r="P38" s="153">
        <f t="shared" si="66"/>
        <v>0.93999999999999995</v>
      </c>
    </row>
    <row r="39" ht="22.5" customHeight="1">
      <c r="A39" s="154">
        <f t="shared" si="67"/>
        <v>32</v>
      </c>
      <c r="B39" s="252" t="s">
        <v>153</v>
      </c>
      <c r="C39" s="259" t="s">
        <v>234</v>
      </c>
      <c r="D39" s="147" t="s">
        <v>108</v>
      </c>
      <c r="E39" s="148">
        <v>5000</v>
      </c>
      <c r="F39" s="305">
        <f>9.11+2.97</f>
        <v>12.08</v>
      </c>
      <c r="G39" s="149">
        <v>8.25</v>
      </c>
      <c r="H39" s="303">
        <v>12.960000000000001</v>
      </c>
      <c r="I39" s="327">
        <v>13.6</v>
      </c>
      <c r="J39" s="304">
        <v>13.380000000000001</v>
      </c>
      <c r="K39" s="150">
        <f t="shared" si="61"/>
        <v>13.313333333333334</v>
      </c>
      <c r="L39" s="161">
        <f t="shared" si="62"/>
        <v>0.32516662395352475</v>
      </c>
      <c r="M39" s="151">
        <f t="shared" si="63"/>
        <v>2.4424132996008368</v>
      </c>
      <c r="N39" s="161">
        <f t="shared" si="64"/>
        <v>8.25</v>
      </c>
      <c r="O39" s="162">
        <f t="shared" si="65"/>
        <v>41250</v>
      </c>
      <c r="P39" s="153">
        <f t="shared" si="66"/>
        <v>8.25</v>
      </c>
    </row>
    <row r="40" ht="28.5">
      <c r="A40" s="154">
        <f t="shared" si="67"/>
        <v>33</v>
      </c>
      <c r="B40" s="256" t="s">
        <v>196</v>
      </c>
      <c r="C40" s="259" t="s">
        <v>235</v>
      </c>
      <c r="D40" s="147" t="s">
        <v>108</v>
      </c>
      <c r="E40" s="148">
        <v>50000</v>
      </c>
      <c r="F40" s="305">
        <v>7.79</v>
      </c>
      <c r="G40" s="149">
        <v>7.5</v>
      </c>
      <c r="H40" s="303">
        <v>5.7000000000000002</v>
      </c>
      <c r="I40" s="327">
        <v>8.5999999999999996</v>
      </c>
      <c r="J40" s="304">
        <v>5.8899999999999997</v>
      </c>
      <c r="K40" s="150">
        <f t="shared" si="61"/>
        <v>6.7300000000000004</v>
      </c>
      <c r="L40" s="161">
        <f t="shared" si="62"/>
        <v>1.6222515218054194</v>
      </c>
      <c r="M40" s="151">
        <f t="shared" si="63"/>
        <v>24.104777441388102</v>
      </c>
      <c r="N40" s="161">
        <f t="shared" ref="N40:N62" si="68">MIN(G40:H40)</f>
        <v>5.7000000000000002</v>
      </c>
      <c r="O40" s="141">
        <f t="shared" ref="O40:O62" si="69">E40*N40</f>
        <v>285000</v>
      </c>
      <c r="P40" s="153">
        <f t="shared" si="66"/>
        <v>5.7000000000000002</v>
      </c>
    </row>
    <row r="41" ht="42" customHeight="1">
      <c r="A41" s="154">
        <f t="shared" si="67"/>
        <v>34</v>
      </c>
      <c r="B41" s="252" t="s">
        <v>153</v>
      </c>
      <c r="C41" s="259" t="s">
        <v>236</v>
      </c>
      <c r="D41" s="147" t="s">
        <v>108</v>
      </c>
      <c r="E41" s="148">
        <v>10000</v>
      </c>
      <c r="F41" s="305"/>
      <c r="G41" s="149">
        <v>1.1000000000000001</v>
      </c>
      <c r="H41" s="303">
        <v>3.1899999999999999</v>
      </c>
      <c r="I41" s="327">
        <v>2.3999999999999999</v>
      </c>
      <c r="J41" s="304">
        <v>3.2999999999999998</v>
      </c>
      <c r="K41" s="150">
        <f t="shared" si="61"/>
        <v>2.9633333333333334</v>
      </c>
      <c r="L41" s="161">
        <f t="shared" si="62"/>
        <v>0.49095145720665023</v>
      </c>
      <c r="M41" s="151">
        <f t="shared" si="63"/>
        <v>16.567540738132177</v>
      </c>
      <c r="N41" s="161">
        <f t="shared" si="68"/>
        <v>1.1000000000000001</v>
      </c>
      <c r="O41" s="162">
        <f t="shared" si="69"/>
        <v>11000</v>
      </c>
      <c r="P41" s="153">
        <f t="shared" si="66"/>
        <v>1.1000000000000001</v>
      </c>
    </row>
    <row r="42" ht="26.25" customHeight="1">
      <c r="A42" s="154">
        <f t="shared" si="67"/>
        <v>35</v>
      </c>
      <c r="B42" s="256" t="s">
        <v>196</v>
      </c>
      <c r="C42" s="259" t="s">
        <v>235</v>
      </c>
      <c r="D42" s="147" t="s">
        <v>108</v>
      </c>
      <c r="E42" s="148">
        <v>50000</v>
      </c>
      <c r="F42" s="305">
        <v>9.4499999999999993</v>
      </c>
      <c r="G42" s="149">
        <v>9.5</v>
      </c>
      <c r="H42" s="303">
        <v>7.5599999999999996</v>
      </c>
      <c r="I42" s="327">
        <v>9.8000000000000007</v>
      </c>
      <c r="J42" s="304">
        <v>7.8099999999999996</v>
      </c>
      <c r="K42" s="150">
        <f t="shared" si="61"/>
        <v>8.3899999999999988</v>
      </c>
      <c r="L42" s="161">
        <f t="shared" si="62"/>
        <v>1.2274770873625305</v>
      </c>
      <c r="M42" s="151">
        <f t="shared" si="63"/>
        <v>14.63023942029238</v>
      </c>
      <c r="N42" s="161">
        <f t="shared" si="68"/>
        <v>7.5599999999999996</v>
      </c>
      <c r="O42" s="142">
        <f t="shared" si="69"/>
        <v>378000</v>
      </c>
      <c r="P42" s="153">
        <f t="shared" si="66"/>
        <v>7.5599999999999996</v>
      </c>
    </row>
    <row r="43" ht="28.5">
      <c r="A43" s="154">
        <f t="shared" si="67"/>
        <v>36</v>
      </c>
      <c r="B43" s="252" t="s">
        <v>153</v>
      </c>
      <c r="C43" s="259" t="s">
        <v>200</v>
      </c>
      <c r="D43" s="147" t="s">
        <v>108</v>
      </c>
      <c r="E43" s="148">
        <v>10000</v>
      </c>
      <c r="F43" s="305">
        <v>2.7599999999999998</v>
      </c>
      <c r="G43" s="149">
        <v>1.2</v>
      </c>
      <c r="H43" s="303">
        <v>3.5800000000000001</v>
      </c>
      <c r="I43" s="327">
        <v>3.2000000000000002</v>
      </c>
      <c r="J43" s="304">
        <v>3.7000000000000002</v>
      </c>
      <c r="K43" s="150">
        <f t="shared" si="61"/>
        <v>3.4933333333333336</v>
      </c>
      <c r="L43" s="161">
        <f t="shared" si="62"/>
        <v>0.26102362600602519</v>
      </c>
      <c r="M43" s="151">
        <f t="shared" si="63"/>
        <v>7.472050362767896</v>
      </c>
      <c r="N43" s="161">
        <f t="shared" si="68"/>
        <v>1.2</v>
      </c>
      <c r="O43" s="142">
        <f t="shared" si="69"/>
        <v>12000</v>
      </c>
      <c r="P43" s="153">
        <f t="shared" si="66"/>
        <v>1.2</v>
      </c>
    </row>
    <row r="44" ht="42.75">
      <c r="A44" s="154">
        <f t="shared" si="67"/>
        <v>37</v>
      </c>
      <c r="B44" s="252" t="s">
        <v>153</v>
      </c>
      <c r="C44" s="259" t="s">
        <v>201</v>
      </c>
      <c r="D44" s="147" t="s">
        <v>108</v>
      </c>
      <c r="E44" s="148">
        <v>1000</v>
      </c>
      <c r="F44" s="305">
        <v>10.220000000000001</v>
      </c>
      <c r="G44" s="149">
        <v>10.25</v>
      </c>
      <c r="H44" s="303">
        <v>15.07</v>
      </c>
      <c r="I44" s="327">
        <v>13.699999999999999</v>
      </c>
      <c r="J44" s="304">
        <v>15.550000000000001</v>
      </c>
      <c r="K44" s="150">
        <f t="shared" si="61"/>
        <v>14.773333333333333</v>
      </c>
      <c r="L44" s="161">
        <f t="shared" si="62"/>
        <v>0.96001736095413126</v>
      </c>
      <c r="M44" s="151">
        <f t="shared" si="63"/>
        <v>6.4983124613321159</v>
      </c>
      <c r="N44" s="161">
        <f t="shared" si="68"/>
        <v>10.25</v>
      </c>
      <c r="O44" s="142">
        <f t="shared" si="69"/>
        <v>10250</v>
      </c>
      <c r="P44" s="153">
        <f t="shared" si="66"/>
        <v>10.25</v>
      </c>
    </row>
    <row r="45" ht="42.75">
      <c r="A45" s="154">
        <f t="shared" si="67"/>
        <v>38</v>
      </c>
      <c r="B45" s="256" t="s">
        <v>202</v>
      </c>
      <c r="C45" s="259" t="s">
        <v>203</v>
      </c>
      <c r="D45" s="147" t="s">
        <v>108</v>
      </c>
      <c r="E45" s="148">
        <v>1900</v>
      </c>
      <c r="F45" s="305">
        <v>16.25</v>
      </c>
      <c r="G45" s="149">
        <v>12</v>
      </c>
      <c r="H45" s="303">
        <v>10.93</v>
      </c>
      <c r="I45" s="327">
        <v>16.300000000000001</v>
      </c>
      <c r="J45" s="304">
        <v>11.279999999999999</v>
      </c>
      <c r="K45" s="150">
        <f t="shared" si="61"/>
        <v>12.836666666666666</v>
      </c>
      <c r="L45" s="161">
        <f t="shared" si="62"/>
        <v>3.0044356097831981</v>
      </c>
      <c r="M45" s="151">
        <f t="shared" si="63"/>
        <v>23.40510732108438</v>
      </c>
      <c r="N45" s="161">
        <f t="shared" si="68"/>
        <v>10.93</v>
      </c>
      <c r="O45" s="141">
        <f t="shared" si="69"/>
        <v>20767</v>
      </c>
      <c r="P45" s="153">
        <f t="shared" si="66"/>
        <v>10.93</v>
      </c>
    </row>
    <row r="46" ht="28.5">
      <c r="A46" s="154">
        <f t="shared" si="67"/>
        <v>39</v>
      </c>
      <c r="B46" s="256" t="s">
        <v>202</v>
      </c>
      <c r="C46" s="259" t="s">
        <v>204</v>
      </c>
      <c r="D46" s="147" t="s">
        <v>108</v>
      </c>
      <c r="E46" s="148">
        <v>1000</v>
      </c>
      <c r="F46" s="306">
        <v>9.6600000000000001</v>
      </c>
      <c r="G46" s="149">
        <v>8</v>
      </c>
      <c r="H46" s="303">
        <v>9.4600000000000009</v>
      </c>
      <c r="I46" s="327">
        <v>10.4</v>
      </c>
      <c r="J46" s="304">
        <v>9.7599999999999998</v>
      </c>
      <c r="K46" s="150">
        <f t="shared" si="61"/>
        <v>9.8733333333333331</v>
      </c>
      <c r="L46" s="161">
        <f t="shared" si="62"/>
        <v>0.48013886880082224</v>
      </c>
      <c r="M46" s="151">
        <f t="shared" si="63"/>
        <v>4.8629865172264237</v>
      </c>
      <c r="N46" s="161">
        <f t="shared" si="68"/>
        <v>8</v>
      </c>
      <c r="O46" s="162">
        <f t="shared" si="69"/>
        <v>8000</v>
      </c>
      <c r="P46" s="153">
        <f t="shared" si="66"/>
        <v>8</v>
      </c>
    </row>
    <row r="47" ht="27.75" customHeight="1">
      <c r="A47" s="154">
        <f t="shared" si="67"/>
        <v>40</v>
      </c>
      <c r="B47" s="256" t="s">
        <v>205</v>
      </c>
      <c r="C47" s="259" t="s">
        <v>206</v>
      </c>
      <c r="D47" s="147" t="s">
        <v>108</v>
      </c>
      <c r="E47" s="148">
        <v>100</v>
      </c>
      <c r="F47" s="305"/>
      <c r="G47" s="149">
        <v>15.800000000000001</v>
      </c>
      <c r="H47" s="303">
        <v>10.960000000000001</v>
      </c>
      <c r="I47" s="327">
        <v>10.6</v>
      </c>
      <c r="J47" s="304">
        <v>11.31</v>
      </c>
      <c r="K47" s="150">
        <f t="shared" si="61"/>
        <v>10.956666666666669</v>
      </c>
      <c r="L47" s="161">
        <f t="shared" si="62"/>
        <v>0.35501173689518156</v>
      </c>
      <c r="M47" s="151">
        <f t="shared" si="63"/>
        <v>3.2401436284926817</v>
      </c>
      <c r="N47" s="161">
        <f t="shared" si="68"/>
        <v>10.960000000000001</v>
      </c>
      <c r="O47" s="141">
        <f t="shared" si="69"/>
        <v>1096</v>
      </c>
      <c r="P47" s="153">
        <f t="shared" si="66"/>
        <v>10.960000000000001</v>
      </c>
    </row>
    <row r="48" ht="25.5" customHeight="1">
      <c r="A48" s="154">
        <f t="shared" si="67"/>
        <v>41</v>
      </c>
      <c r="B48" s="256" t="s">
        <v>205</v>
      </c>
      <c r="C48" s="259" t="s">
        <v>207</v>
      </c>
      <c r="D48" s="147" t="s">
        <v>108</v>
      </c>
      <c r="E48" s="148">
        <v>100</v>
      </c>
      <c r="F48" s="305"/>
      <c r="G48" s="149">
        <v>21.800000000000001</v>
      </c>
      <c r="H48" s="303">
        <v>17.920000000000002</v>
      </c>
      <c r="I48" s="327">
        <v>16.899999999999999</v>
      </c>
      <c r="J48" s="304">
        <v>18.5</v>
      </c>
      <c r="K48" s="150">
        <f t="shared" si="61"/>
        <v>17.773333333333333</v>
      </c>
      <c r="L48" s="161">
        <f t="shared" si="62"/>
        <v>0.81002057587035081</v>
      </c>
      <c r="M48" s="151">
        <f t="shared" si="63"/>
        <v>4.5575051155496107</v>
      </c>
      <c r="N48" s="161">
        <f t="shared" si="68"/>
        <v>17.920000000000002</v>
      </c>
      <c r="O48" s="151">
        <f t="shared" si="69"/>
        <v>1792.0000000000002</v>
      </c>
      <c r="P48" s="153">
        <f t="shared" si="66"/>
        <v>17.920000000000002</v>
      </c>
    </row>
    <row r="49" ht="23.25" customHeight="1">
      <c r="A49" s="154">
        <f t="shared" si="67"/>
        <v>42</v>
      </c>
      <c r="B49" s="256" t="s">
        <v>205</v>
      </c>
      <c r="C49" s="259" t="s">
        <v>208</v>
      </c>
      <c r="D49" s="147" t="s">
        <v>108</v>
      </c>
      <c r="E49" s="148">
        <v>20</v>
      </c>
      <c r="F49" s="305"/>
      <c r="G49" s="149">
        <v>35</v>
      </c>
      <c r="H49" s="303">
        <v>34.100000000000001</v>
      </c>
      <c r="I49" s="327">
        <v>38.100000000000001</v>
      </c>
      <c r="J49" s="304">
        <v>35.200000000000003</v>
      </c>
      <c r="K49" s="150">
        <f t="shared" si="61"/>
        <v>35.800000000000004</v>
      </c>
      <c r="L49" s="161">
        <f t="shared" si="62"/>
        <v>2.0663978319771821</v>
      </c>
      <c r="M49" s="151">
        <f t="shared" si="63"/>
        <v>5.7720609831764857</v>
      </c>
      <c r="N49" s="161">
        <f t="shared" si="68"/>
        <v>34.100000000000001</v>
      </c>
      <c r="O49" s="151">
        <f t="shared" si="69"/>
        <v>682</v>
      </c>
      <c r="P49" s="153">
        <f t="shared" si="66"/>
        <v>34.100000000000001</v>
      </c>
    </row>
    <row r="50" ht="28.5">
      <c r="A50" s="154">
        <f t="shared" si="67"/>
        <v>43</v>
      </c>
      <c r="B50" s="256" t="s">
        <v>192</v>
      </c>
      <c r="C50" s="259" t="s">
        <v>237</v>
      </c>
      <c r="D50" s="147" t="s">
        <v>108</v>
      </c>
      <c r="E50" s="148">
        <v>2000</v>
      </c>
      <c r="F50" s="305">
        <v>0.32000000000000001</v>
      </c>
      <c r="G50" s="149">
        <v>0.5</v>
      </c>
      <c r="H50" s="303">
        <v>0.28999999999999998</v>
      </c>
      <c r="I50" s="327">
        <v>0.41999999999999998</v>
      </c>
      <c r="J50" s="304">
        <v>0.29999999999999999</v>
      </c>
      <c r="K50" s="150">
        <f t="shared" si="61"/>
        <v>0.33666666666666667</v>
      </c>
      <c r="L50" s="161">
        <f t="shared" si="62"/>
        <v>0.072341781380702352</v>
      </c>
      <c r="M50" s="151">
        <f t="shared" si="63"/>
        <v>21.487657835852183</v>
      </c>
      <c r="N50" s="161">
        <f t="shared" si="68"/>
        <v>0.28999999999999998</v>
      </c>
      <c r="O50" s="151">
        <f t="shared" si="69"/>
        <v>580</v>
      </c>
      <c r="P50" s="153">
        <f t="shared" si="66"/>
        <v>0.28999999999999998</v>
      </c>
    </row>
    <row r="51" ht="28.5">
      <c r="A51" s="154">
        <f t="shared" si="67"/>
        <v>44</v>
      </c>
      <c r="B51" s="256" t="s">
        <v>210</v>
      </c>
      <c r="C51" s="259" t="s">
        <v>211</v>
      </c>
      <c r="D51" s="147" t="s">
        <v>108</v>
      </c>
      <c r="E51" s="148">
        <v>1000</v>
      </c>
      <c r="F51" s="305">
        <v>3.2599999999999998</v>
      </c>
      <c r="G51" s="149">
        <v>5.5</v>
      </c>
      <c r="H51" s="303">
        <v>3.2999999999999998</v>
      </c>
      <c r="I51" s="327">
        <v>3.5</v>
      </c>
      <c r="J51" s="304">
        <v>3.4100000000000001</v>
      </c>
      <c r="K51" s="150">
        <f t="shared" si="61"/>
        <v>3.4033333333333338</v>
      </c>
      <c r="L51" s="161">
        <f t="shared" si="62"/>
        <v>0.10016652800877822</v>
      </c>
      <c r="M51" s="151">
        <f t="shared" si="63"/>
        <v>2.9431888739112106</v>
      </c>
      <c r="N51" s="161">
        <f t="shared" si="68"/>
        <v>3.2999999999999998</v>
      </c>
      <c r="O51" s="162">
        <f t="shared" si="69"/>
        <v>3300</v>
      </c>
      <c r="P51" s="153">
        <f t="shared" si="66"/>
        <v>3.2999999999999998</v>
      </c>
    </row>
    <row r="52" ht="23.25" customHeight="1">
      <c r="A52" s="154">
        <f t="shared" si="67"/>
        <v>45</v>
      </c>
      <c r="B52" s="256" t="s">
        <v>212</v>
      </c>
      <c r="C52" s="259" t="s">
        <v>238</v>
      </c>
      <c r="D52" s="147" t="s">
        <v>108</v>
      </c>
      <c r="E52" s="148">
        <v>8</v>
      </c>
      <c r="F52" s="305"/>
      <c r="G52" s="149">
        <v>230</v>
      </c>
      <c r="H52" s="303">
        <v>258.07999999999998</v>
      </c>
      <c r="I52" s="327">
        <v>248</v>
      </c>
      <c r="J52" s="304">
        <v>266.39999999999998</v>
      </c>
      <c r="K52" s="150">
        <f t="shared" si="61"/>
        <v>257.49333333333334</v>
      </c>
      <c r="L52" s="161">
        <f t="shared" si="62"/>
        <v>9.2140183054589766</v>
      </c>
      <c r="M52" s="151">
        <f t="shared" si="63"/>
        <v>3.5783521795226965</v>
      </c>
      <c r="N52" s="161">
        <f t="shared" si="68"/>
        <v>230</v>
      </c>
      <c r="O52" s="141">
        <f t="shared" si="69"/>
        <v>1840</v>
      </c>
      <c r="P52" s="153">
        <f t="shared" si="66"/>
        <v>230</v>
      </c>
    </row>
    <row r="53" ht="27" customHeight="1">
      <c r="A53" s="154">
        <f t="shared" si="67"/>
        <v>46</v>
      </c>
      <c r="B53" s="256" t="s">
        <v>212</v>
      </c>
      <c r="C53" s="259" t="s">
        <v>239</v>
      </c>
      <c r="D53" s="147" t="s">
        <v>108</v>
      </c>
      <c r="E53" s="148">
        <v>20</v>
      </c>
      <c r="F53" s="305"/>
      <c r="G53" s="149">
        <v>1200</v>
      </c>
      <c r="H53" s="307">
        <v>2143.8400000000001</v>
      </c>
      <c r="I53" s="327">
        <v>2330.4000000000001</v>
      </c>
      <c r="J53" s="308">
        <v>2212.9899999999998</v>
      </c>
      <c r="K53" s="150">
        <f t="shared" si="61"/>
        <v>2229.0766666666664</v>
      </c>
      <c r="L53" s="161">
        <f t="shared" si="62"/>
        <v>94.314601379284497</v>
      </c>
      <c r="M53" s="151">
        <f t="shared" si="63"/>
        <v>4.231106214947796</v>
      </c>
      <c r="N53" s="161">
        <f t="shared" si="68"/>
        <v>1200</v>
      </c>
      <c r="O53" s="161">
        <f t="shared" si="69"/>
        <v>24000</v>
      </c>
      <c r="P53" s="153">
        <f t="shared" si="66"/>
        <v>1200</v>
      </c>
    </row>
    <row r="54" ht="28.5">
      <c r="A54" s="154">
        <f t="shared" si="67"/>
        <v>47</v>
      </c>
      <c r="B54" s="256" t="s">
        <v>202</v>
      </c>
      <c r="C54" s="259" t="s">
        <v>215</v>
      </c>
      <c r="D54" s="147" t="s">
        <v>108</v>
      </c>
      <c r="E54" s="148">
        <v>100</v>
      </c>
      <c r="F54" s="305">
        <v>33.859999999999999</v>
      </c>
      <c r="G54" s="149">
        <v>30</v>
      </c>
      <c r="H54" s="303">
        <v>42.590000000000003</v>
      </c>
      <c r="I54" s="327">
        <v>40.899999999999999</v>
      </c>
      <c r="J54" s="304">
        <v>43.969999999999999</v>
      </c>
      <c r="K54" s="150">
        <f t="shared" si="61"/>
        <v>42.486666666666672</v>
      </c>
      <c r="L54" s="161">
        <f t="shared" si="62"/>
        <v>1.5376063648845026</v>
      </c>
      <c r="M54" s="151">
        <f t="shared" si="63"/>
        <v>3.6190327119515984</v>
      </c>
      <c r="N54" s="161">
        <f t="shared" si="68"/>
        <v>30</v>
      </c>
      <c r="O54" s="162">
        <f t="shared" si="69"/>
        <v>3000</v>
      </c>
      <c r="P54" s="153">
        <f t="shared" si="66"/>
        <v>30</v>
      </c>
    </row>
    <row r="55" ht="28.5">
      <c r="A55" s="154">
        <f t="shared" si="67"/>
        <v>48</v>
      </c>
      <c r="B55" s="252" t="s">
        <v>153</v>
      </c>
      <c r="C55" s="259" t="s">
        <v>216</v>
      </c>
      <c r="D55" s="147" t="s">
        <v>108</v>
      </c>
      <c r="E55" s="148">
        <v>10000</v>
      </c>
      <c r="F55" s="305">
        <v>2.4199999999999999</v>
      </c>
      <c r="G55" s="149">
        <v>1.8999999999999999</v>
      </c>
      <c r="H55" s="303">
        <v>2.1699999999999999</v>
      </c>
      <c r="I55" s="327">
        <v>2.4500000000000002</v>
      </c>
      <c r="J55" s="304">
        <v>2.2400000000000002</v>
      </c>
      <c r="K55" s="150">
        <f t="shared" si="61"/>
        <v>2.2866666666666666</v>
      </c>
      <c r="L55" s="161">
        <f t="shared" si="62"/>
        <v>0.14571661996262938</v>
      </c>
      <c r="M55" s="151">
        <f t="shared" si="63"/>
        <v>6.3724469371412269</v>
      </c>
      <c r="N55" s="161">
        <f t="shared" si="68"/>
        <v>1.8999999999999999</v>
      </c>
      <c r="O55" s="141">
        <f t="shared" si="69"/>
        <v>19000</v>
      </c>
      <c r="P55" s="153">
        <f t="shared" si="66"/>
        <v>1.8999999999999999</v>
      </c>
    </row>
    <row r="56" ht="28.5">
      <c r="A56" s="154">
        <f t="shared" si="67"/>
        <v>49</v>
      </c>
      <c r="B56" s="252" t="s">
        <v>153</v>
      </c>
      <c r="C56" s="259" t="s">
        <v>240</v>
      </c>
      <c r="D56" s="147" t="s">
        <v>108</v>
      </c>
      <c r="E56" s="148">
        <v>10000</v>
      </c>
      <c r="F56" s="305">
        <v>8.5800000000000001</v>
      </c>
      <c r="G56" s="149">
        <v>6</v>
      </c>
      <c r="H56" s="303">
        <v>11.49</v>
      </c>
      <c r="I56" s="327">
        <v>8.9000000000000004</v>
      </c>
      <c r="J56" s="304">
        <v>11.859999999999999</v>
      </c>
      <c r="K56" s="150">
        <f t="shared" si="61"/>
        <v>10.75</v>
      </c>
      <c r="L56" s="161">
        <f t="shared" si="62"/>
        <v>1.6127926091100488</v>
      </c>
      <c r="M56" s="151">
        <f t="shared" si="63"/>
        <v>15.002721945209757</v>
      </c>
      <c r="N56" s="161">
        <f t="shared" si="68"/>
        <v>6</v>
      </c>
      <c r="O56" s="151">
        <f t="shared" si="69"/>
        <v>60000</v>
      </c>
      <c r="P56" s="153">
        <f t="shared" si="66"/>
        <v>6</v>
      </c>
    </row>
    <row r="57" ht="33" customHeight="1">
      <c r="A57" s="154">
        <f t="shared" si="67"/>
        <v>50</v>
      </c>
      <c r="B57" s="252" t="s">
        <v>153</v>
      </c>
      <c r="C57" s="259" t="s">
        <v>241</v>
      </c>
      <c r="D57" s="147" t="s">
        <v>108</v>
      </c>
      <c r="E57" s="148">
        <v>7000</v>
      </c>
      <c r="F57" s="305">
        <v>10.32</v>
      </c>
      <c r="G57" s="149">
        <v>7.0499999999999998</v>
      </c>
      <c r="H57" s="303">
        <v>8.8499999999999996</v>
      </c>
      <c r="I57" s="327">
        <v>10.9</v>
      </c>
      <c r="J57" s="304">
        <v>9.1300000000000008</v>
      </c>
      <c r="K57" s="150">
        <f t="shared" si="61"/>
        <v>9.6266666666666669</v>
      </c>
      <c r="L57" s="161">
        <f t="shared" si="62"/>
        <v>1.1115904521600273</v>
      </c>
      <c r="M57" s="151">
        <f t="shared" si="63"/>
        <v>11.54699223157923</v>
      </c>
      <c r="N57" s="161">
        <f t="shared" si="68"/>
        <v>7.0499999999999998</v>
      </c>
      <c r="O57" s="162">
        <f t="shared" si="69"/>
        <v>49350</v>
      </c>
      <c r="P57" s="153">
        <f t="shared" si="66"/>
        <v>7.0499999999999998</v>
      </c>
    </row>
    <row r="58" ht="28.5">
      <c r="A58" s="154">
        <f t="shared" si="67"/>
        <v>51</v>
      </c>
      <c r="B58" s="256" t="s">
        <v>158</v>
      </c>
      <c r="C58" s="277" t="s">
        <v>219</v>
      </c>
      <c r="D58" s="157" t="s">
        <v>108</v>
      </c>
      <c r="E58" s="158">
        <v>5000</v>
      </c>
      <c r="F58" s="305"/>
      <c r="G58" s="149">
        <v>3.7999999999999998</v>
      </c>
      <c r="H58" s="303">
        <v>3.7799999999999998</v>
      </c>
      <c r="I58" s="327">
        <v>4.4000000000000004</v>
      </c>
      <c r="J58" s="304">
        <v>3.8999999999999999</v>
      </c>
      <c r="K58" s="150">
        <f t="shared" si="61"/>
        <v>4.0266666666666664</v>
      </c>
      <c r="L58" s="161">
        <f t="shared" si="62"/>
        <v>0.32883633213702756</v>
      </c>
      <c r="M58" s="151">
        <f t="shared" si="63"/>
        <v>8.1664652020785002</v>
      </c>
      <c r="N58" s="161">
        <f t="shared" si="68"/>
        <v>3.7799999999999998</v>
      </c>
      <c r="O58" s="142">
        <f t="shared" si="69"/>
        <v>18900</v>
      </c>
      <c r="P58" s="153">
        <f t="shared" si="66"/>
        <v>3.7799999999999998</v>
      </c>
    </row>
    <row r="59" ht="28.5">
      <c r="A59" s="309">
        <f t="shared" si="67"/>
        <v>52</v>
      </c>
      <c r="B59" s="252" t="s">
        <v>153</v>
      </c>
      <c r="C59" s="277" t="s">
        <v>224</v>
      </c>
      <c r="D59" s="157" t="s">
        <v>108</v>
      </c>
      <c r="E59" s="158">
        <v>9000</v>
      </c>
      <c r="F59" s="216"/>
      <c r="G59" s="149">
        <v>20</v>
      </c>
      <c r="H59" s="310">
        <v>14.970000000000001</v>
      </c>
      <c r="I59" s="306">
        <v>16.969999999999999</v>
      </c>
      <c r="J59" s="217">
        <v>15.449999999999999</v>
      </c>
      <c r="K59" s="150">
        <f t="shared" si="61"/>
        <v>15.796666666666667</v>
      </c>
      <c r="L59" s="161">
        <f t="shared" si="62"/>
        <v>1.0440945040241003</v>
      </c>
      <c r="M59" s="151">
        <f t="shared" si="63"/>
        <v>6.6095874911844295</v>
      </c>
      <c r="N59" s="161">
        <f t="shared" si="68"/>
        <v>14.970000000000001</v>
      </c>
      <c r="O59" s="152">
        <f t="shared" si="69"/>
        <v>134730</v>
      </c>
      <c r="P59" s="153">
        <f t="shared" si="66"/>
        <v>14.970000000000001</v>
      </c>
    </row>
    <row r="60" ht="28.5">
      <c r="A60" s="309">
        <f t="shared" si="67"/>
        <v>53</v>
      </c>
      <c r="B60" s="252" t="s">
        <v>153</v>
      </c>
      <c r="C60" s="259" t="s">
        <v>178</v>
      </c>
      <c r="D60" s="147" t="s">
        <v>108</v>
      </c>
      <c r="E60" s="148">
        <v>10000</v>
      </c>
      <c r="F60" s="305">
        <v>1.23</v>
      </c>
      <c r="G60" s="149">
        <v>0.94999999999999996</v>
      </c>
      <c r="H60" s="303">
        <v>1.3999999999999999</v>
      </c>
      <c r="I60" s="327">
        <v>1.24</v>
      </c>
      <c r="J60" s="304">
        <v>1.4399999999999999</v>
      </c>
      <c r="K60" s="150">
        <f t="shared" si="61"/>
        <v>1.3600000000000001</v>
      </c>
      <c r="L60" s="161">
        <f t="shared" si="62"/>
        <v>0.10583005244258359</v>
      </c>
      <c r="M60" s="151">
        <f t="shared" si="63"/>
        <v>7.781621503131146</v>
      </c>
      <c r="N60" s="161">
        <f t="shared" si="68"/>
        <v>0.94999999999999996</v>
      </c>
      <c r="O60" s="152">
        <f t="shared" si="69"/>
        <v>9500</v>
      </c>
      <c r="P60" s="153">
        <f t="shared" si="66"/>
        <v>0.94999999999999996</v>
      </c>
    </row>
    <row r="61" ht="28.5">
      <c r="A61" s="309">
        <f t="shared" si="67"/>
        <v>54</v>
      </c>
      <c r="B61" s="252" t="s">
        <v>153</v>
      </c>
      <c r="C61" s="259" t="s">
        <v>160</v>
      </c>
      <c r="D61" s="147" t="s">
        <v>108</v>
      </c>
      <c r="E61" s="148">
        <v>15000</v>
      </c>
      <c r="F61" s="305">
        <v>1.03</v>
      </c>
      <c r="G61" s="149">
        <v>0.90000000000000002</v>
      </c>
      <c r="H61" s="303">
        <v>1.1899999999999999</v>
      </c>
      <c r="I61" s="326">
        <v>1.3200000000000001</v>
      </c>
      <c r="J61" s="304">
        <v>1.23</v>
      </c>
      <c r="K61" s="150">
        <f t="shared" si="61"/>
        <v>1.2466666666666666</v>
      </c>
      <c r="L61" s="161">
        <f t="shared" si="62"/>
        <v>0.066583281184793994</v>
      </c>
      <c r="M61" s="151">
        <f t="shared" si="63"/>
        <v>5.3409049078711766</v>
      </c>
      <c r="N61" s="161">
        <f t="shared" si="68"/>
        <v>0.90000000000000002</v>
      </c>
      <c r="O61" s="152">
        <f t="shared" si="69"/>
        <v>13500</v>
      </c>
      <c r="P61" s="153">
        <f t="shared" si="66"/>
        <v>0.90000000000000002</v>
      </c>
    </row>
    <row r="62" ht="28.5">
      <c r="A62" s="309">
        <f t="shared" si="67"/>
        <v>55</v>
      </c>
      <c r="B62" s="311" t="s">
        <v>196</v>
      </c>
      <c r="C62" s="312" t="s">
        <v>225</v>
      </c>
      <c r="D62" s="313" t="s">
        <v>108</v>
      </c>
      <c r="E62" s="314">
        <v>20000</v>
      </c>
      <c r="F62" s="315">
        <v>6.0300000000000002</v>
      </c>
      <c r="G62" s="149">
        <v>7.5</v>
      </c>
      <c r="H62" s="183">
        <v>5.3600000000000003</v>
      </c>
      <c r="I62" s="327">
        <v>8.5999999999999996</v>
      </c>
      <c r="J62" s="316">
        <v>5.54</v>
      </c>
      <c r="K62" s="150">
        <f t="shared" si="61"/>
        <v>6.5</v>
      </c>
      <c r="L62" s="161">
        <f t="shared" si="62"/>
        <v>1.8208789086592219</v>
      </c>
      <c r="M62" s="318">
        <f t="shared" si="63"/>
        <v>28.013521671680337</v>
      </c>
      <c r="N62" s="318">
        <f t="shared" si="68"/>
        <v>5.3600000000000003</v>
      </c>
      <c r="O62" s="319">
        <f t="shared" si="69"/>
        <v>107200</v>
      </c>
      <c r="P62" s="320">
        <f t="shared" si="66"/>
        <v>5.3600000000000003</v>
      </c>
    </row>
    <row r="63" ht="15.75">
      <c r="A63" s="29" t="s">
        <v>242</v>
      </c>
      <c r="B63" s="30"/>
      <c r="C63" s="30"/>
      <c r="D63" s="30"/>
      <c r="E63" s="31"/>
      <c r="F63" s="30"/>
      <c r="G63" s="321"/>
      <c r="H63" s="32"/>
      <c r="I63" s="32"/>
      <c r="J63" s="32"/>
      <c r="K63" s="32"/>
      <c r="L63" s="32"/>
      <c r="M63" s="32"/>
      <c r="N63" s="32"/>
      <c r="O63" s="32"/>
      <c r="P63" s="322"/>
    </row>
  </sheetData>
  <protectedRanges>
    <protectedRange name="Диапазон5_54_1_1_1_1" sqref="G8:H9 J8:J9"/>
    <protectedRange name="Диапазон5_54_1_1_1_1_3" sqref="F8:F9"/>
    <protectedRange name="Диапазон5_54_1_1_1_1_1" sqref="I8:I9"/>
  </protectedRanges>
  <mergeCells count="6">
    <mergeCell ref="A1:P1"/>
    <mergeCell ref="A3:P3"/>
    <mergeCell ref="A4:P4"/>
    <mergeCell ref="A5:P5"/>
    <mergeCell ref="A6:O6"/>
    <mergeCell ref="A63:E63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greaterThan" id="{004D00E1-00AD-41D2-87D2-002E005E009A}">
            <xm:f>33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M8:M58</xm:sqref>
        </x14:conditionalFormatting>
        <x14:conditionalFormatting xmlns:xm="http://schemas.microsoft.com/office/excel/2006/main">
          <x14:cfRule type="cellIs" priority="1" operator="greaterThan" id="{00FC0098-001B-4F6C-BE0E-009B0044002B}">
            <xm:f>33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M59:M62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90" workbookViewId="0">
      <selection activeCell="N13" activeCellId="0" sqref="N13"/>
    </sheetView>
  </sheetViews>
  <sheetFormatPr defaultRowHeight="14.25"/>
  <cols>
    <col customWidth="1" min="2" max="2" width="35.140625"/>
    <col customWidth="1" min="4" max="4" width="36.28515625"/>
    <col customWidth="1" min="5" max="5" width="18.5703125"/>
    <col customWidth="1" min="6" max="6" width="17"/>
    <col customWidth="1" min="7" max="8" width="19.42578125"/>
  </cols>
  <sheetData>
    <row r="1">
      <c r="E1" t="s">
        <v>245</v>
      </c>
      <c r="G1" t="s">
        <v>246</v>
      </c>
    </row>
    <row r="2" ht="15.75"/>
    <row r="3" ht="45">
      <c r="A3" s="125"/>
      <c r="B3" s="125" t="s">
        <v>6</v>
      </c>
      <c r="C3" s="205" t="s">
        <v>7</v>
      </c>
      <c r="D3" s="126" t="s">
        <v>8</v>
      </c>
      <c r="E3" s="328" t="s">
        <v>105</v>
      </c>
      <c r="F3" s="329" t="s">
        <v>106</v>
      </c>
      <c r="G3" s="291" t="s">
        <v>247</v>
      </c>
      <c r="H3" s="330" t="s">
        <v>106</v>
      </c>
    </row>
    <row r="4" s="74" customFormat="1" ht="15">
      <c r="A4" s="331"/>
      <c r="B4" s="332"/>
      <c r="C4" s="333"/>
      <c r="D4" s="334"/>
      <c r="E4" s="335"/>
      <c r="F4" s="336"/>
      <c r="G4" s="337"/>
      <c r="H4" s="338"/>
    </row>
    <row r="5" ht="28.5">
      <c r="A5">
        <v>5</v>
      </c>
      <c r="B5" s="259" t="s">
        <v>160</v>
      </c>
      <c r="C5" s="147" t="s">
        <v>108</v>
      </c>
      <c r="D5" s="148">
        <v>100000</v>
      </c>
      <c r="E5" s="339">
        <v>1.1899999999999999</v>
      </c>
      <c r="F5" s="340">
        <v>1.23</v>
      </c>
      <c r="G5" s="297">
        <v>0.90000000000000002</v>
      </c>
      <c r="H5" s="341">
        <v>0.92000000000000004</v>
      </c>
    </row>
    <row r="6" ht="42.75">
      <c r="B6" s="259" t="s">
        <v>174</v>
      </c>
      <c r="C6" s="147" t="s">
        <v>108</v>
      </c>
      <c r="D6" s="148">
        <v>10000</v>
      </c>
      <c r="E6" s="342">
        <v>20.690000000000001</v>
      </c>
      <c r="F6" s="343">
        <v>21.359999999999999</v>
      </c>
      <c r="G6" s="344">
        <v>20.399999999999999</v>
      </c>
      <c r="H6" s="345">
        <v>21.100000000000001</v>
      </c>
    </row>
    <row r="7">
      <c r="E7" s="346"/>
      <c r="F7" s="346"/>
      <c r="G7" s="199"/>
      <c r="H7" s="347"/>
    </row>
    <row r="8" ht="28.5">
      <c r="B8" s="259" t="s">
        <v>178</v>
      </c>
      <c r="C8" s="147" t="s">
        <v>108</v>
      </c>
      <c r="D8" s="148">
        <v>10000</v>
      </c>
      <c r="E8" s="342">
        <v>1.3999999999999999</v>
      </c>
      <c r="F8" s="343">
        <v>1.4399999999999999</v>
      </c>
      <c r="G8" s="344">
        <v>1.1000000000000001</v>
      </c>
      <c r="H8" s="345">
        <v>1.3</v>
      </c>
    </row>
    <row r="9" ht="28.5">
      <c r="B9" s="259" t="s">
        <v>180</v>
      </c>
      <c r="C9" s="147" t="s">
        <v>108</v>
      </c>
      <c r="D9" s="148">
        <v>100000</v>
      </c>
      <c r="E9" s="342">
        <v>1.1899999999999999</v>
      </c>
      <c r="F9" s="343">
        <v>1.23</v>
      </c>
      <c r="G9" s="344">
        <v>0.88</v>
      </c>
      <c r="H9" s="345">
        <v>0.94999999999999996</v>
      </c>
    </row>
    <row r="10">
      <c r="B10" s="348"/>
      <c r="C10" s="349"/>
      <c r="D10" s="350"/>
      <c r="E10" s="351"/>
      <c r="F10" s="351"/>
      <c r="G10" s="352"/>
      <c r="H10" s="353"/>
    </row>
    <row r="11" ht="42.75">
      <c r="B11" s="259" t="s">
        <v>183</v>
      </c>
      <c r="C11" s="147" t="s">
        <v>108</v>
      </c>
      <c r="D11" s="148">
        <v>100</v>
      </c>
      <c r="E11" s="342">
        <v>2.79</v>
      </c>
      <c r="F11" s="343">
        <v>2.8799999999999999</v>
      </c>
      <c r="G11" s="344">
        <v>12.5</v>
      </c>
      <c r="H11" s="345">
        <v>12.300000000000001</v>
      </c>
    </row>
    <row r="12" ht="42.75">
      <c r="B12" s="259" t="s">
        <v>184</v>
      </c>
      <c r="C12" s="147" t="s">
        <v>108</v>
      </c>
      <c r="D12" s="148">
        <v>100</v>
      </c>
      <c r="E12" s="342">
        <v>3.21</v>
      </c>
      <c r="F12" s="343">
        <v>3.3100000000000001</v>
      </c>
      <c r="G12" s="344">
        <v>15.1</v>
      </c>
      <c r="H12" s="345">
        <v>14.5</v>
      </c>
    </row>
    <row r="13">
      <c r="E13" s="346"/>
      <c r="F13" s="346"/>
      <c r="G13" s="199"/>
      <c r="H13" s="347"/>
    </row>
    <row r="14" ht="28.5">
      <c r="B14" s="259" t="s">
        <v>186</v>
      </c>
      <c r="C14" s="147" t="s">
        <v>108</v>
      </c>
      <c r="D14" s="148">
        <v>80000</v>
      </c>
      <c r="E14" s="342">
        <v>1.1599999999999999</v>
      </c>
      <c r="F14" s="343">
        <v>1.2</v>
      </c>
      <c r="G14" s="344">
        <v>0.90000000000000002</v>
      </c>
      <c r="H14" s="345">
        <v>1.1000000000000001</v>
      </c>
    </row>
    <row r="15">
      <c r="E15" s="346"/>
      <c r="F15" s="346"/>
      <c r="G15" s="199"/>
      <c r="H15" s="347"/>
    </row>
    <row r="16" ht="42.75">
      <c r="B16" s="259" t="s">
        <v>191</v>
      </c>
      <c r="C16" s="147" t="s">
        <v>108</v>
      </c>
      <c r="D16" s="148">
        <v>1000</v>
      </c>
      <c r="E16" s="342">
        <v>6.2599999999999998</v>
      </c>
      <c r="F16" s="343">
        <v>6.46</v>
      </c>
      <c r="G16" s="344">
        <v>3.2999999999999998</v>
      </c>
      <c r="H16" s="345">
        <v>3.1000000000000001</v>
      </c>
    </row>
    <row r="17">
      <c r="E17" s="346"/>
      <c r="F17" s="346"/>
      <c r="G17" s="199"/>
      <c r="H17" s="347"/>
    </row>
    <row r="18" ht="57.75" customHeight="1">
      <c r="B18" s="259" t="s">
        <v>236</v>
      </c>
      <c r="C18" s="147" t="s">
        <v>108</v>
      </c>
      <c r="D18" s="148">
        <v>10000</v>
      </c>
      <c r="E18" s="342">
        <v>3.1899999999999999</v>
      </c>
      <c r="F18" s="343">
        <v>3.2999999999999998</v>
      </c>
      <c r="G18" s="345">
        <v>2.2000000000000002</v>
      </c>
      <c r="H18" s="354">
        <v>2.3999999999999999</v>
      </c>
    </row>
    <row r="19" ht="42.75">
      <c r="B19" s="259" t="s">
        <v>200</v>
      </c>
      <c r="C19" s="147" t="s">
        <v>108</v>
      </c>
      <c r="D19" s="148">
        <v>10000</v>
      </c>
      <c r="E19" s="342">
        <v>3.5800000000000001</v>
      </c>
      <c r="F19" s="343">
        <v>3.7000000000000002</v>
      </c>
      <c r="G19" s="355">
        <v>2.75</v>
      </c>
      <c r="H19" s="356">
        <v>2.8799999999999999</v>
      </c>
    </row>
  </sheetData>
  <printOptions headings="0" gridLines="0"/>
  <pageMargins left="0.51181102362204722" right="0.51181102362204722" top="0.74803149606299213" bottom="0.74803149606299213" header="0.31496062992125984" footer="0.31496062992125984"/>
  <pageSetup paperSize="9" scale="84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pageBreakPreview" zoomScale="100" workbookViewId="0">
      <selection activeCell="H8" activeCellId="0" sqref="H8"/>
    </sheetView>
  </sheetViews>
  <sheetFormatPr defaultRowHeight="14.25"/>
  <cols>
    <col customWidth="1" min="1" max="1" style="1" width="5.28515625"/>
    <col customWidth="1" min="2" max="2" style="1" width="20.7109375"/>
    <col customWidth="1" min="3" max="3" style="1" width="48.7109375"/>
    <col min="4" max="4" style="1" width="9.140625"/>
    <col customWidth="1" min="5" max="5" style="1" width="8.7109375"/>
    <col customWidth="1" min="6" max="6" style="1" width="18.5703125"/>
    <col customWidth="1" min="7" max="7" style="1" width="17.7109375"/>
    <col customWidth="1" min="8" max="8" style="1" width="18.7109375"/>
    <col customWidth="1" min="9" max="9" style="1" width="15.85546875"/>
    <col bestFit="1" customWidth="1" min="10" max="10" style="1" width="10.140625"/>
    <col customWidth="1" min="11" max="11" style="1" width="10.42578125"/>
    <col customWidth="1" min="12" max="12" style="1" width="28"/>
    <col customWidth="1" min="13" max="13" style="1" width="14.28515625"/>
    <col min="14" max="16384" style="1" width="9.140625"/>
  </cols>
  <sheetData>
    <row r="1" ht="18.75">
      <c r="A1" s="48" t="s">
        <v>27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ht="9" customHeight="1">
      <c r="A2" s="3"/>
      <c r="B2" s="3"/>
      <c r="C2" s="4"/>
      <c r="D2" s="4"/>
      <c r="E2" s="3"/>
      <c r="F2" s="3"/>
      <c r="G2" s="3"/>
      <c r="H2" s="3"/>
      <c r="I2" s="3"/>
      <c r="J2" s="3"/>
      <c r="K2" s="3"/>
      <c r="L2" s="3"/>
      <c r="M2" s="3"/>
    </row>
    <row r="3" ht="15.75">
      <c r="A3" s="4" t="s">
        <v>28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36.75" customHeight="1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ht="15.75" customHeight="1">
      <c r="A5" s="49" t="s">
        <v>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ht="34.5" customHeight="1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</row>
    <row r="7" ht="45">
      <c r="A7" s="8" t="s">
        <v>4</v>
      </c>
      <c r="B7" s="9" t="s">
        <v>5</v>
      </c>
      <c r="C7" s="9" t="s">
        <v>6</v>
      </c>
      <c r="D7" s="9" t="s">
        <v>7</v>
      </c>
      <c r="E7" s="10" t="s">
        <v>8</v>
      </c>
      <c r="F7" s="10" t="s">
        <v>29</v>
      </c>
      <c r="G7" s="11" t="s">
        <v>10</v>
      </c>
      <c r="H7" s="10" t="s">
        <v>11</v>
      </c>
      <c r="I7" s="11" t="s">
        <v>12</v>
      </c>
      <c r="J7" s="11" t="s">
        <v>13</v>
      </c>
      <c r="K7" s="11" t="s">
        <v>14</v>
      </c>
      <c r="L7" s="11" t="s">
        <v>15</v>
      </c>
      <c r="M7" s="12" t="s">
        <v>16</v>
      </c>
    </row>
    <row r="8" ht="24">
      <c r="A8" s="13">
        <v>1</v>
      </c>
      <c r="B8" s="51" t="s">
        <v>18</v>
      </c>
      <c r="C8" s="15" t="s">
        <v>19</v>
      </c>
      <c r="D8" s="16" t="s">
        <v>20</v>
      </c>
      <c r="E8" s="17">
        <v>1</v>
      </c>
      <c r="F8" s="18">
        <v>117</v>
      </c>
      <c r="G8" s="19">
        <v>91.200000000000003</v>
      </c>
      <c r="H8" s="18">
        <v>111.15000000000001</v>
      </c>
      <c r="I8" s="20">
        <f>AVERAGE(F8:H8)</f>
        <v>106.45</v>
      </c>
      <c r="J8" s="20">
        <f>SQRT(((SUM((POWER(F8-I8,2)),(POWER(G8-I8,2)),(POWER(H8-I8,2)))/(COLUMNS(F8:H8)-1))))</f>
        <v>13.526917608975076</v>
      </c>
      <c r="K8" s="20">
        <f>J8/I8*100</f>
        <v>12.707296955354696</v>
      </c>
      <c r="L8" s="20">
        <f>MIN(F8:H8)</f>
        <v>91.200000000000003</v>
      </c>
      <c r="M8" s="21">
        <f>E8*L8</f>
        <v>91.200000000000003</v>
      </c>
    </row>
    <row r="9">
      <c r="A9" s="52" t="s">
        <v>21</v>
      </c>
      <c r="B9" s="53"/>
      <c r="C9" s="53"/>
      <c r="D9" s="53"/>
      <c r="E9" s="53"/>
      <c r="F9" s="54"/>
      <c r="G9" s="55"/>
      <c r="H9" s="55"/>
      <c r="I9" s="56"/>
      <c r="J9" s="56"/>
      <c r="K9" s="56"/>
      <c r="L9" s="57">
        <f>SUM(M8:M8)</f>
        <v>91.200000000000003</v>
      </c>
      <c r="M9" s="58"/>
    </row>
    <row r="10" s="0" customFormat="1" ht="15.75">
      <c r="A10" s="59" t="s">
        <v>22</v>
      </c>
      <c r="B10" s="60"/>
      <c r="C10" s="60"/>
      <c r="D10" s="60"/>
      <c r="E10" s="60"/>
      <c r="F10" s="61"/>
      <c r="G10" s="62"/>
      <c r="H10" s="62"/>
      <c r="I10" s="63"/>
      <c r="J10" s="63"/>
      <c r="K10" s="63"/>
      <c r="L10" s="64">
        <f>НМЦК!M10</f>
        <v>52531.200000000004</v>
      </c>
      <c r="M10" s="65"/>
    </row>
    <row r="11" ht="44.25" customHeight="1">
      <c r="A11" s="66" t="s">
        <v>30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</row>
    <row r="12" ht="1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</row>
    <row r="13" ht="16.5">
      <c r="A13" s="39"/>
      <c r="B13" s="39"/>
      <c r="C13" s="67"/>
      <c r="D13" s="68"/>
      <c r="E13" s="39"/>
      <c r="F13" s="42"/>
      <c r="G13" s="42"/>
      <c r="H13" s="42"/>
      <c r="I13" s="42"/>
      <c r="J13" s="42"/>
      <c r="K13" s="42"/>
      <c r="L13" s="42"/>
      <c r="M13" s="39"/>
    </row>
    <row r="14" ht="15.75" customHeight="1">
      <c r="A14" s="39"/>
      <c r="B14" s="69" t="s">
        <v>24</v>
      </c>
      <c r="C14" s="69"/>
      <c r="D14" s="69"/>
      <c r="E14" s="70"/>
      <c r="F14" s="46" t="s">
        <v>25</v>
      </c>
      <c r="G14" s="46"/>
      <c r="H14" s="71" t="s">
        <v>26</v>
      </c>
      <c r="I14" s="71"/>
      <c r="J14" s="42"/>
      <c r="K14" s="42"/>
      <c r="L14" s="42"/>
      <c r="M14" s="39"/>
    </row>
  </sheetData>
  <mergeCells count="12">
    <mergeCell ref="A1:M1"/>
    <mergeCell ref="A3:M3"/>
    <mergeCell ref="A4:M4"/>
    <mergeCell ref="A5:M6"/>
    <mergeCell ref="A9:E9"/>
    <mergeCell ref="L9:M9"/>
    <mergeCell ref="A10:E10"/>
    <mergeCell ref="L10:M10"/>
    <mergeCell ref="A11:M11"/>
    <mergeCell ref="B14:D14"/>
    <mergeCell ref="F14:G14"/>
    <mergeCell ref="H14:I14"/>
  </mergeCells>
  <printOptions headings="0" gridLines="0"/>
  <pageMargins left="0.69999999999999996" right="0.69999999999999996" top="0.75" bottom="0.75" header="0.29999999999999999" footer="0.29999999999999999"/>
  <pageSetup paperSize="9" scale="57" fitToWidth="1" fitToHeight="1" pageOrder="downThenOver" orientation="landscape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greaterThan" id="{00A400E9-005C-42D3-87E8-00A2008A0060}">
            <xm:f>33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K8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zoomScale="90" workbookViewId="0">
      <selection activeCell="H33" activeCellId="0" sqref="H33"/>
    </sheetView>
  </sheetViews>
  <sheetFormatPr defaultRowHeight="14.25"/>
  <cols>
    <col customWidth="1" min="2" max="2" width="29.140625"/>
    <col customWidth="1" min="3" max="3" width="40.7109375"/>
    <col customWidth="1" min="4" max="4" width="26.28515625"/>
    <col customWidth="1" min="5" max="5" width="20.5703125"/>
    <col customWidth="1" min="6" max="6" width="31.42578125"/>
    <col customWidth="1" min="7" max="7" width="2.5703125"/>
    <col customWidth="1" min="8" max="8" width="11"/>
  </cols>
  <sheetData>
    <row r="1" ht="26.25" customHeight="1">
      <c r="A1" s="72" t="s">
        <v>31</v>
      </c>
      <c r="B1" s="72"/>
      <c r="C1" s="73"/>
      <c r="D1" s="73"/>
      <c r="E1" s="73"/>
      <c r="F1" s="73"/>
    </row>
    <row r="2" ht="15.75">
      <c r="A2" s="74"/>
      <c r="B2" s="75"/>
      <c r="C2" s="74"/>
      <c r="D2" s="75"/>
      <c r="E2" s="76"/>
      <c r="F2" s="74"/>
      <c r="G2" s="74"/>
      <c r="H2" s="74"/>
    </row>
    <row r="3" ht="28.5">
      <c r="A3" s="77" t="s">
        <v>32</v>
      </c>
      <c r="B3" s="78" t="s">
        <v>33</v>
      </c>
      <c r="C3" s="79" t="s">
        <v>34</v>
      </c>
      <c r="D3" s="79" t="s">
        <v>35</v>
      </c>
      <c r="E3" s="79" t="s">
        <v>36</v>
      </c>
      <c r="F3" s="79" t="s">
        <v>37</v>
      </c>
      <c r="G3" s="74"/>
      <c r="H3" s="74"/>
    </row>
    <row r="4" ht="26.25" customHeight="1">
      <c r="A4" s="80">
        <v>1</v>
      </c>
      <c r="B4" s="81" t="s">
        <v>38</v>
      </c>
      <c r="C4" s="82" t="s">
        <v>39</v>
      </c>
      <c r="D4" s="83"/>
      <c r="E4" s="84" t="s">
        <v>40</v>
      </c>
      <c r="F4" s="85"/>
      <c r="G4" s="74"/>
      <c r="H4" s="86">
        <v>6000</v>
      </c>
    </row>
    <row r="5">
      <c r="A5" s="87"/>
      <c r="B5" s="88"/>
      <c r="C5" s="89" t="s">
        <v>41</v>
      </c>
      <c r="D5" s="90" t="s">
        <v>42</v>
      </c>
      <c r="E5" s="90" t="s">
        <v>43</v>
      </c>
      <c r="F5" s="91" t="s">
        <v>44</v>
      </c>
      <c r="G5" s="74"/>
      <c r="H5" s="74"/>
    </row>
    <row r="6">
      <c r="A6" s="87"/>
      <c r="B6" s="88"/>
      <c r="C6" s="92" t="s">
        <v>45</v>
      </c>
      <c r="D6" s="93" t="s">
        <v>46</v>
      </c>
      <c r="E6" s="93" t="s">
        <v>47</v>
      </c>
      <c r="F6" s="91" t="s">
        <v>44</v>
      </c>
      <c r="G6" s="74"/>
      <c r="H6" s="74"/>
    </row>
    <row r="7">
      <c r="A7" s="87"/>
      <c r="B7" s="88"/>
      <c r="C7" s="89" t="s">
        <v>48</v>
      </c>
      <c r="D7" s="94" t="s">
        <v>49</v>
      </c>
      <c r="E7" s="95"/>
      <c r="F7" s="91" t="s">
        <v>44</v>
      </c>
      <c r="G7" s="74"/>
      <c r="H7" s="74"/>
    </row>
    <row r="8">
      <c r="A8" s="87"/>
      <c r="B8" s="88"/>
      <c r="C8" s="96" t="s">
        <v>50</v>
      </c>
      <c r="D8" s="97" t="s">
        <v>51</v>
      </c>
      <c r="E8" s="93" t="s">
        <v>43</v>
      </c>
      <c r="F8" s="91" t="s">
        <v>44</v>
      </c>
      <c r="G8" s="74"/>
      <c r="H8" s="74"/>
    </row>
    <row r="9">
      <c r="A9" s="87"/>
      <c r="B9" s="88"/>
      <c r="C9" s="92" t="s">
        <v>52</v>
      </c>
      <c r="D9" s="94" t="s">
        <v>51</v>
      </c>
      <c r="E9" s="90" t="s">
        <v>43</v>
      </c>
      <c r="F9" s="91" t="s">
        <v>44</v>
      </c>
      <c r="G9" s="74"/>
      <c r="H9" s="74"/>
    </row>
    <row r="10">
      <c r="A10" s="87"/>
      <c r="B10" s="88"/>
      <c r="C10" s="98" t="s">
        <v>53</v>
      </c>
      <c r="D10" s="94" t="s">
        <v>51</v>
      </c>
      <c r="E10" s="90" t="s">
        <v>43</v>
      </c>
      <c r="F10" s="91" t="s">
        <v>44</v>
      </c>
      <c r="G10" s="74"/>
      <c r="H10" s="74"/>
    </row>
    <row r="11">
      <c r="A11" s="87"/>
      <c r="B11" s="88"/>
      <c r="C11" s="96" t="s">
        <v>54</v>
      </c>
      <c r="D11" s="93" t="s">
        <v>55</v>
      </c>
      <c r="E11" s="93" t="s">
        <v>56</v>
      </c>
      <c r="F11" s="91" t="s">
        <v>44</v>
      </c>
      <c r="G11" s="74"/>
      <c r="H11" s="74"/>
    </row>
    <row r="12">
      <c r="A12" s="87"/>
      <c r="B12" s="88"/>
      <c r="C12" s="96" t="s">
        <v>57</v>
      </c>
      <c r="D12" s="97" t="s">
        <v>58</v>
      </c>
      <c r="E12" s="93" t="s">
        <v>56</v>
      </c>
      <c r="F12" s="91" t="s">
        <v>44</v>
      </c>
      <c r="G12" s="74"/>
      <c r="H12" s="74"/>
    </row>
    <row r="13" ht="28.5">
      <c r="A13" s="87"/>
      <c r="B13" s="88"/>
      <c r="C13" s="89" t="s">
        <v>59</v>
      </c>
      <c r="D13" s="94" t="s">
        <v>60</v>
      </c>
      <c r="E13" s="90" t="s">
        <v>61</v>
      </c>
      <c r="F13" s="91" t="s">
        <v>62</v>
      </c>
      <c r="G13" s="74"/>
      <c r="H13" s="74"/>
    </row>
    <row r="14">
      <c r="A14" s="87"/>
      <c r="B14" s="88"/>
      <c r="C14" s="89" t="s">
        <v>63</v>
      </c>
      <c r="D14" s="94" t="s">
        <v>64</v>
      </c>
      <c r="E14" s="90" t="s">
        <v>65</v>
      </c>
      <c r="F14" s="91" t="s">
        <v>66</v>
      </c>
      <c r="G14" s="74"/>
      <c r="H14" s="74"/>
    </row>
    <row r="15">
      <c r="A15" s="87"/>
      <c r="B15" s="88"/>
      <c r="C15" s="89" t="s">
        <v>67</v>
      </c>
      <c r="D15" s="94" t="s">
        <v>68</v>
      </c>
      <c r="E15" s="90"/>
      <c r="F15" s="91" t="s">
        <v>66</v>
      </c>
      <c r="G15" s="74"/>
      <c r="H15" s="74"/>
    </row>
    <row r="16" ht="28.5">
      <c r="A16" s="87"/>
      <c r="B16" s="88"/>
      <c r="C16" s="98" t="s">
        <v>69</v>
      </c>
      <c r="D16" s="94" t="s">
        <v>68</v>
      </c>
      <c r="E16" s="90" t="s">
        <v>65</v>
      </c>
      <c r="F16" s="91" t="s">
        <v>66</v>
      </c>
      <c r="G16" s="74"/>
      <c r="H16" s="74"/>
    </row>
    <row r="17" ht="15.75">
      <c r="A17" s="99"/>
      <c r="B17" s="100"/>
      <c r="C17" s="101" t="s">
        <v>70</v>
      </c>
      <c r="D17" s="102" t="s">
        <v>68</v>
      </c>
      <c r="E17" s="103" t="s">
        <v>47</v>
      </c>
      <c r="F17" s="104" t="s">
        <v>66</v>
      </c>
      <c r="G17" s="74"/>
      <c r="H17" s="74"/>
    </row>
    <row r="18" ht="28.5">
      <c r="A18" s="80">
        <v>2</v>
      </c>
      <c r="B18" s="81" t="s">
        <v>71</v>
      </c>
      <c r="C18" s="82" t="s">
        <v>72</v>
      </c>
      <c r="D18" s="83"/>
      <c r="E18" s="84" t="s">
        <v>40</v>
      </c>
      <c r="F18" s="85"/>
      <c r="G18" s="74"/>
      <c r="H18" s="86">
        <v>15000</v>
      </c>
    </row>
    <row r="19">
      <c r="A19" s="87"/>
      <c r="B19" s="88"/>
      <c r="C19" s="89" t="s">
        <v>41</v>
      </c>
      <c r="D19" s="90" t="s">
        <v>42</v>
      </c>
      <c r="E19" s="90" t="s">
        <v>43</v>
      </c>
      <c r="F19" s="91" t="s">
        <v>44</v>
      </c>
      <c r="G19" s="74"/>
      <c r="H19" s="74"/>
    </row>
    <row r="20">
      <c r="A20" s="87"/>
      <c r="B20" s="88"/>
      <c r="C20" s="92" t="s">
        <v>45</v>
      </c>
      <c r="D20" s="93" t="s">
        <v>46</v>
      </c>
      <c r="E20" s="93" t="s">
        <v>47</v>
      </c>
      <c r="F20" s="91" t="s">
        <v>44</v>
      </c>
      <c r="G20" s="74"/>
      <c r="H20" s="74"/>
    </row>
    <row r="21">
      <c r="A21" s="87"/>
      <c r="B21" s="88"/>
      <c r="C21" s="89" t="s">
        <v>48</v>
      </c>
      <c r="D21" s="94" t="s">
        <v>73</v>
      </c>
      <c r="E21" s="95"/>
      <c r="F21" s="91" t="s">
        <v>44</v>
      </c>
      <c r="G21" s="74"/>
      <c r="H21" s="74"/>
    </row>
    <row r="22">
      <c r="A22" s="87"/>
      <c r="B22" s="88"/>
      <c r="C22" s="96" t="s">
        <v>50</v>
      </c>
      <c r="D22" s="97" t="s">
        <v>51</v>
      </c>
      <c r="E22" s="93" t="s">
        <v>43</v>
      </c>
      <c r="F22" s="91" t="s">
        <v>44</v>
      </c>
      <c r="G22" s="74"/>
      <c r="H22" s="74"/>
    </row>
    <row r="23">
      <c r="A23" s="87"/>
      <c r="B23" s="88"/>
      <c r="C23" s="92" t="s">
        <v>52</v>
      </c>
      <c r="D23" s="94" t="s">
        <v>51</v>
      </c>
      <c r="E23" s="90" t="s">
        <v>43</v>
      </c>
      <c r="F23" s="91" t="s">
        <v>44</v>
      </c>
      <c r="G23" s="74"/>
      <c r="H23" s="74"/>
    </row>
    <row r="24">
      <c r="A24" s="87"/>
      <c r="B24" s="88"/>
      <c r="C24" s="98" t="s">
        <v>53</v>
      </c>
      <c r="D24" s="94" t="s">
        <v>51</v>
      </c>
      <c r="E24" s="90" t="s">
        <v>43</v>
      </c>
      <c r="F24" s="91" t="s">
        <v>44</v>
      </c>
      <c r="G24" s="74"/>
      <c r="H24" s="74"/>
    </row>
    <row r="25">
      <c r="A25" s="87"/>
      <c r="B25" s="88"/>
      <c r="C25" s="96" t="s">
        <v>54</v>
      </c>
      <c r="D25" s="93" t="s">
        <v>55</v>
      </c>
      <c r="E25" s="93" t="s">
        <v>56</v>
      </c>
      <c r="F25" s="91" t="s">
        <v>44</v>
      </c>
      <c r="G25" s="74"/>
      <c r="H25" s="74"/>
    </row>
    <row r="26">
      <c r="A26" s="87"/>
      <c r="B26" s="88"/>
      <c r="C26" s="96" t="s">
        <v>74</v>
      </c>
      <c r="D26" s="97" t="s">
        <v>75</v>
      </c>
      <c r="E26" s="93" t="s">
        <v>56</v>
      </c>
      <c r="F26" s="91" t="s">
        <v>44</v>
      </c>
      <c r="G26" s="74"/>
      <c r="H26" s="74"/>
    </row>
    <row r="27">
      <c r="A27" s="87"/>
      <c r="B27" s="88"/>
      <c r="C27" s="96" t="s">
        <v>76</v>
      </c>
      <c r="D27" s="97" t="s">
        <v>75</v>
      </c>
      <c r="E27" s="93" t="s">
        <v>56</v>
      </c>
      <c r="F27" s="91"/>
      <c r="G27" s="74"/>
      <c r="H27" s="74"/>
    </row>
    <row r="28" ht="28.5">
      <c r="A28" s="87"/>
      <c r="B28" s="88"/>
      <c r="C28" s="89" t="s">
        <v>59</v>
      </c>
      <c r="D28" s="94" t="s">
        <v>77</v>
      </c>
      <c r="E28" s="90" t="s">
        <v>61</v>
      </c>
      <c r="F28" s="91" t="s">
        <v>62</v>
      </c>
      <c r="G28" s="74"/>
      <c r="H28" s="74"/>
    </row>
    <row r="29">
      <c r="A29" s="87"/>
      <c r="B29" s="88"/>
      <c r="C29" s="89" t="s">
        <v>63</v>
      </c>
      <c r="D29" s="94" t="s">
        <v>64</v>
      </c>
      <c r="E29" s="90" t="s">
        <v>65</v>
      </c>
      <c r="F29" s="91" t="s">
        <v>66</v>
      </c>
      <c r="G29" s="74"/>
      <c r="H29" s="74"/>
    </row>
    <row r="30">
      <c r="A30" s="87"/>
      <c r="B30" s="88"/>
      <c r="C30" s="89" t="s">
        <v>78</v>
      </c>
      <c r="D30" s="94" t="s">
        <v>68</v>
      </c>
      <c r="E30" s="90"/>
      <c r="F30" s="91" t="s">
        <v>66</v>
      </c>
      <c r="G30" s="74"/>
      <c r="H30" s="74"/>
    </row>
    <row r="31" ht="28.5">
      <c r="A31" s="87"/>
      <c r="B31" s="88"/>
      <c r="C31" s="98" t="s">
        <v>69</v>
      </c>
      <c r="D31" s="94" t="s">
        <v>68</v>
      </c>
      <c r="E31" s="90" t="s">
        <v>65</v>
      </c>
      <c r="F31" s="91" t="s">
        <v>66</v>
      </c>
      <c r="G31" s="74"/>
      <c r="H31" s="74"/>
    </row>
    <row r="32" ht="15.75">
      <c r="A32" s="99"/>
      <c r="B32" s="100"/>
      <c r="C32" s="101" t="s">
        <v>70</v>
      </c>
      <c r="D32" s="102" t="s">
        <v>68</v>
      </c>
      <c r="E32" s="103" t="s">
        <v>47</v>
      </c>
      <c r="F32" s="104" t="s">
        <v>66</v>
      </c>
      <c r="G32" s="74"/>
      <c r="H32" s="74"/>
    </row>
    <row r="33" ht="24.75" customHeight="1">
      <c r="A33" s="105">
        <v>3</v>
      </c>
      <c r="B33" s="105" t="s">
        <v>79</v>
      </c>
      <c r="C33" s="106" t="s">
        <v>80</v>
      </c>
      <c r="D33" s="107"/>
      <c r="E33" s="108" t="s">
        <v>40</v>
      </c>
      <c r="F33" s="109"/>
      <c r="G33" s="74"/>
      <c r="H33" s="86">
        <v>20000</v>
      </c>
    </row>
    <row r="34" ht="29.25" customHeight="1">
      <c r="A34" s="110"/>
      <c r="B34" s="110"/>
      <c r="C34" s="89" t="s">
        <v>81</v>
      </c>
      <c r="D34" s="97" t="s">
        <v>82</v>
      </c>
      <c r="E34" s="90" t="s">
        <v>65</v>
      </c>
      <c r="F34" s="91" t="s">
        <v>44</v>
      </c>
      <c r="G34" s="74"/>
      <c r="H34" s="74"/>
    </row>
    <row r="35" ht="29.25" customHeight="1">
      <c r="A35" s="110"/>
      <c r="B35" s="110"/>
      <c r="C35" s="89" t="s">
        <v>76</v>
      </c>
      <c r="D35" s="97" t="s">
        <v>83</v>
      </c>
      <c r="E35" s="90" t="s">
        <v>56</v>
      </c>
      <c r="F35" s="91" t="s">
        <v>44</v>
      </c>
      <c r="G35" s="74"/>
      <c r="H35" s="74"/>
    </row>
    <row r="36" ht="29.25" customHeight="1">
      <c r="A36" s="110"/>
      <c r="B36" s="110"/>
      <c r="C36" s="89" t="s">
        <v>74</v>
      </c>
      <c r="D36" s="97" t="s">
        <v>84</v>
      </c>
      <c r="E36" s="90" t="s">
        <v>56</v>
      </c>
      <c r="F36" s="91" t="s">
        <v>44</v>
      </c>
      <c r="G36" s="74"/>
      <c r="H36" s="74"/>
    </row>
    <row r="37" ht="33" customHeight="1">
      <c r="A37" s="110"/>
      <c r="B37" s="110"/>
      <c r="C37" s="89" t="s">
        <v>85</v>
      </c>
      <c r="D37" s="97" t="s">
        <v>86</v>
      </c>
      <c r="E37" s="90" t="s">
        <v>65</v>
      </c>
      <c r="F37" s="91" t="s">
        <v>44</v>
      </c>
      <c r="G37" s="74"/>
      <c r="H37" s="74"/>
    </row>
    <row r="38" ht="43.5" customHeight="1">
      <c r="A38" s="110"/>
      <c r="B38" s="110"/>
      <c r="C38" s="89" t="s">
        <v>87</v>
      </c>
      <c r="D38" s="97" t="s">
        <v>86</v>
      </c>
      <c r="E38" s="90"/>
      <c r="F38" s="91" t="s">
        <v>44</v>
      </c>
      <c r="G38" s="74"/>
      <c r="H38" s="74"/>
    </row>
    <row r="39" ht="32.25" customHeight="1">
      <c r="A39" s="110"/>
      <c r="B39" s="110"/>
      <c r="C39" s="89" t="s">
        <v>88</v>
      </c>
      <c r="D39" s="97" t="s">
        <v>89</v>
      </c>
      <c r="E39" s="90" t="s">
        <v>65</v>
      </c>
      <c r="F39" s="91" t="s">
        <v>44</v>
      </c>
      <c r="G39" s="74"/>
      <c r="H39" s="74"/>
    </row>
    <row r="40" ht="33.75" customHeight="1">
      <c r="A40" s="110"/>
      <c r="B40" s="110"/>
      <c r="C40" s="111" t="s">
        <v>90</v>
      </c>
      <c r="D40" s="112" t="s">
        <v>91</v>
      </c>
      <c r="E40" s="90"/>
      <c r="F40" s="91" t="s">
        <v>44</v>
      </c>
      <c r="G40" s="74"/>
      <c r="H40" s="74"/>
    </row>
    <row r="41" ht="43.5" customHeight="1">
      <c r="A41" s="110"/>
      <c r="B41" s="110"/>
      <c r="C41" s="89" t="s">
        <v>92</v>
      </c>
      <c r="D41" s="97" t="s">
        <v>93</v>
      </c>
      <c r="E41" s="90" t="s">
        <v>65</v>
      </c>
      <c r="F41" s="91" t="s">
        <v>66</v>
      </c>
      <c r="G41" s="74"/>
      <c r="H41" s="74"/>
    </row>
    <row r="42" ht="32.25" customHeight="1">
      <c r="A42" s="110"/>
      <c r="B42" s="110"/>
      <c r="C42" s="89" t="s">
        <v>94</v>
      </c>
      <c r="D42" s="97" t="s">
        <v>95</v>
      </c>
      <c r="E42" s="90" t="s">
        <v>96</v>
      </c>
      <c r="F42" s="91" t="s">
        <v>66</v>
      </c>
      <c r="G42" s="74"/>
      <c r="H42" s="74"/>
    </row>
    <row r="43" ht="37.5" customHeight="1">
      <c r="A43" s="113"/>
      <c r="B43" s="113"/>
      <c r="C43" s="114" t="s">
        <v>97</v>
      </c>
      <c r="D43" s="115" t="s">
        <v>98</v>
      </c>
      <c r="E43" s="116" t="s">
        <v>99</v>
      </c>
      <c r="F43" s="117" t="s">
        <v>66</v>
      </c>
      <c r="G43" s="74"/>
      <c r="H43" s="74"/>
    </row>
  </sheetData>
  <mergeCells count="7">
    <mergeCell ref="A1:F1"/>
    <mergeCell ref="A4:A17"/>
    <mergeCell ref="B4:B17"/>
    <mergeCell ref="A18:A32"/>
    <mergeCell ref="B18:B32"/>
    <mergeCell ref="A33:A43"/>
    <mergeCell ref="B33:B43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56" fitToWidth="1" fitToHeight="3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zoomScale="90" workbookViewId="0">
      <selection activeCell="F7" activeCellId="0" sqref="F7:I7"/>
    </sheetView>
  </sheetViews>
  <sheetFormatPr defaultRowHeight="14.25"/>
  <cols>
    <col customWidth="1" min="1" max="1" width="5.28515625"/>
    <col customWidth="1" min="2" max="2" width="21.7109375"/>
    <col customWidth="1" min="3" max="3" width="43"/>
    <col customWidth="1" min="6" max="6" width="15"/>
    <col customWidth="1" min="7" max="7" width="16"/>
    <col customWidth="1" min="8" max="9" width="17.28515625"/>
    <col customWidth="1" min="10" max="10" width="10.85546875"/>
    <col customWidth="1" min="12" max="12" width="11.42578125"/>
    <col customWidth="1" min="13" max="13" width="16.7109375"/>
    <col customWidth="1" min="14" max="14" width="15.28515625"/>
  </cols>
  <sheetData>
    <row r="1" ht="18.7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5">
      <c r="A2" s="118"/>
      <c r="B2" s="118"/>
      <c r="C2" s="5"/>
      <c r="D2" s="5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9"/>
    </row>
    <row r="3" ht="15.75">
      <c r="A3" s="5" t="s">
        <v>100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ht="15.75">
      <c r="A4" s="6" t="s">
        <v>101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ht="15.75">
      <c r="A5" s="6" t="s">
        <v>102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ht="15">
      <c r="A6" s="120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121"/>
    </row>
    <row r="7" ht="75">
      <c r="A7" s="122" t="s">
        <v>4</v>
      </c>
      <c r="B7" s="123" t="s">
        <v>33</v>
      </c>
      <c r="C7" s="124" t="s">
        <v>6</v>
      </c>
      <c r="D7" s="125" t="s">
        <v>7</v>
      </c>
      <c r="E7" s="126" t="s">
        <v>8</v>
      </c>
      <c r="F7" s="127" t="s">
        <v>103</v>
      </c>
      <c r="G7" s="128" t="s">
        <v>104</v>
      </c>
      <c r="H7" s="128" t="s">
        <v>105</v>
      </c>
      <c r="I7" s="129" t="s">
        <v>106</v>
      </c>
      <c r="J7" s="130" t="s">
        <v>12</v>
      </c>
      <c r="K7" s="131" t="s">
        <v>13</v>
      </c>
      <c r="L7" s="132" t="s">
        <v>14</v>
      </c>
      <c r="M7" s="132" t="s">
        <v>15</v>
      </c>
      <c r="N7" s="131" t="s">
        <v>17</v>
      </c>
      <c r="O7" s="133" t="s">
        <v>107</v>
      </c>
    </row>
    <row r="8" ht="63.75" customHeight="1">
      <c r="A8" s="134">
        <v>1</v>
      </c>
      <c r="B8" s="135" t="s">
        <v>71</v>
      </c>
      <c r="C8" s="136" t="s">
        <v>39</v>
      </c>
      <c r="D8" s="137" t="s">
        <v>108</v>
      </c>
      <c r="E8" s="138">
        <v>6000</v>
      </c>
      <c r="F8" s="139">
        <v>15</v>
      </c>
      <c r="G8" s="139">
        <f>10.38+6.4</f>
        <v>16.780000000000001</v>
      </c>
      <c r="H8" s="139">
        <v>14.279999999999999</v>
      </c>
      <c r="I8" s="139">
        <v>14.74</v>
      </c>
      <c r="J8" s="140">
        <f t="shared" ref="J8:J10" si="0">AVERAGE(F8:H8)</f>
        <v>15.353333333333333</v>
      </c>
      <c r="K8" s="141">
        <f t="shared" ref="K8:K10" si="1">SQRT(((SUM((POWER(F8-J8,2)),(POWER(G8-J8,2)),(POWER(H8-J8,2)))/(COLUMNS(F8:H8)-1))))</f>
        <v>1.2869084401515656</v>
      </c>
      <c r="L8" s="141">
        <f t="shared" ref="L8:L10" si="2">K8/J8*100</f>
        <v>8.3819481555681659</v>
      </c>
      <c r="M8" s="141">
        <f t="shared" ref="M8:M10" si="3">MIN(F8:J8)</f>
        <v>14.279999999999999</v>
      </c>
      <c r="N8" s="142">
        <f t="shared" ref="N8:N9" si="4">E8*M8</f>
        <v>85680</v>
      </c>
      <c r="O8" s="143">
        <f t="shared" ref="O8:O10" si="5">M8</f>
        <v>14.279999999999999</v>
      </c>
    </row>
    <row r="9" ht="40.5" customHeight="1">
      <c r="A9" s="144">
        <f t="shared" ref="A9:A10" si="6">A8+1</f>
        <v>2</v>
      </c>
      <c r="B9" s="145" t="s">
        <v>71</v>
      </c>
      <c r="C9" s="146" t="s">
        <v>72</v>
      </c>
      <c r="D9" s="147" t="s">
        <v>108</v>
      </c>
      <c r="E9" s="148">
        <v>15000</v>
      </c>
      <c r="F9" s="149">
        <v>20.199999999999999</v>
      </c>
      <c r="G9" s="149">
        <f>12.76+9.01</f>
        <v>21.77</v>
      </c>
      <c r="H9" s="149">
        <v>18.620000000000001</v>
      </c>
      <c r="I9" s="149">
        <v>19.219999999999999</v>
      </c>
      <c r="J9" s="150">
        <f t="shared" si="0"/>
        <v>20.196666666666669</v>
      </c>
      <c r="K9" s="151">
        <f t="shared" si="1"/>
        <v>1.5750026455004231</v>
      </c>
      <c r="L9" s="151">
        <f t="shared" si="2"/>
        <v>7.7983296525850285</v>
      </c>
      <c r="M9" s="151">
        <f t="shared" si="3"/>
        <v>18.620000000000001</v>
      </c>
      <c r="N9" s="152">
        <f t="shared" si="4"/>
        <v>279300</v>
      </c>
      <c r="O9" s="153">
        <f t="shared" si="5"/>
        <v>18.620000000000001</v>
      </c>
    </row>
    <row r="10" ht="57.75" customHeight="1">
      <c r="A10" s="154">
        <f t="shared" si="6"/>
        <v>3</v>
      </c>
      <c r="B10" s="155" t="s">
        <v>79</v>
      </c>
      <c r="C10" s="156" t="s">
        <v>80</v>
      </c>
      <c r="D10" s="157" t="s">
        <v>108</v>
      </c>
      <c r="E10" s="158">
        <v>20000</v>
      </c>
      <c r="F10" s="159">
        <v>0.84999999999999998</v>
      </c>
      <c r="G10" s="159">
        <v>0.56999999999999995</v>
      </c>
      <c r="H10" s="159">
        <v>1.1599999999999999</v>
      </c>
      <c r="I10" s="159">
        <v>1.2</v>
      </c>
      <c r="J10" s="160">
        <f t="shared" si="0"/>
        <v>0.85999999999999999</v>
      </c>
      <c r="K10" s="161">
        <f t="shared" si="1"/>
        <v>0.29512709126747411</v>
      </c>
      <c r="L10" s="161">
        <f t="shared" si="2"/>
        <v>34.317103635752808</v>
      </c>
      <c r="M10" s="161">
        <f t="shared" si="3"/>
        <v>0.56999999999999995</v>
      </c>
      <c r="N10" s="162">
        <f>E10*M10</f>
        <v>11399.999999999998</v>
      </c>
      <c r="O10" s="163">
        <f t="shared" si="5"/>
        <v>0.56999999999999995</v>
      </c>
    </row>
  </sheetData>
  <protectedRanges>
    <protectedRange name="Диапазон5_54_1_1_1_1" sqref="F8:I8 F9 H9:I9"/>
  </protectedRanges>
  <mergeCells count="5">
    <mergeCell ref="A1:O1"/>
    <mergeCell ref="A3:O3"/>
    <mergeCell ref="A4:O4"/>
    <mergeCell ref="A5:O5"/>
    <mergeCell ref="A6:N6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59" fitToWidth="1" fitToHeight="1" pageOrder="downThenOver" orientation="landscape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greaterThan" id="{00F30050-0024-4918-9D6D-000E0070009B}">
            <xm:f>33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L8:L10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zoomScale="90" workbookViewId="0">
      <selection activeCell="K10" activeCellId="0" sqref="K10"/>
    </sheetView>
  </sheetViews>
  <sheetFormatPr defaultRowHeight="14.25"/>
  <cols>
    <col customWidth="1" min="1" max="1" width="5.28515625"/>
    <col customWidth="1" min="2" max="2" width="21.7109375"/>
    <col customWidth="1" min="3" max="3" width="43"/>
    <col customWidth="1" min="6" max="6" width="15"/>
    <col customWidth="1" min="7" max="7" width="16"/>
    <col customWidth="1" min="8" max="9" width="17.28515625"/>
    <col customWidth="1" min="10" max="10" width="10.85546875"/>
    <col customWidth="1" min="12" max="12" width="11.42578125"/>
    <col customWidth="1" min="13" max="13" width="16.7109375"/>
    <col customWidth="1" min="14" max="14" width="15.28515625"/>
  </cols>
  <sheetData>
    <row r="1" ht="18.7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5">
      <c r="A2" s="118"/>
      <c r="B2" s="118"/>
      <c r="C2" s="5"/>
      <c r="D2" s="5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9"/>
    </row>
    <row r="3" ht="15.75">
      <c r="A3" s="5" t="s">
        <v>100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ht="15.75">
      <c r="A4" s="6" t="s">
        <v>101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ht="15.75">
      <c r="A5" s="6" t="s">
        <v>102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ht="15">
      <c r="A6" s="120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121"/>
    </row>
    <row r="7" ht="75">
      <c r="A7" s="122" t="s">
        <v>4</v>
      </c>
      <c r="B7" s="123" t="s">
        <v>33</v>
      </c>
      <c r="C7" s="124" t="s">
        <v>6</v>
      </c>
      <c r="D7" s="125" t="s">
        <v>7</v>
      </c>
      <c r="E7" s="126" t="s">
        <v>8</v>
      </c>
      <c r="F7" s="164" t="s">
        <v>103</v>
      </c>
      <c r="G7" s="128" t="s">
        <v>104</v>
      </c>
      <c r="H7" s="128" t="s">
        <v>105</v>
      </c>
      <c r="I7" s="165" t="s">
        <v>106</v>
      </c>
      <c r="J7" s="130" t="s">
        <v>12</v>
      </c>
      <c r="K7" s="131" t="s">
        <v>13</v>
      </c>
      <c r="L7" s="132" t="s">
        <v>14</v>
      </c>
      <c r="M7" s="132" t="s">
        <v>15</v>
      </c>
      <c r="N7" s="131" t="s">
        <v>17</v>
      </c>
      <c r="O7" s="133" t="s">
        <v>107</v>
      </c>
    </row>
    <row r="8" ht="63.75" customHeight="1">
      <c r="A8" s="134">
        <v>1</v>
      </c>
      <c r="B8" s="135" t="s">
        <v>71</v>
      </c>
      <c r="C8" s="136" t="s">
        <v>39</v>
      </c>
      <c r="D8" s="137" t="s">
        <v>108</v>
      </c>
      <c r="E8" s="138">
        <v>6000</v>
      </c>
      <c r="F8" s="166">
        <v>15</v>
      </c>
      <c r="G8" s="167">
        <v>10.380000000000001</v>
      </c>
      <c r="H8" s="167">
        <v>14.279999999999999</v>
      </c>
      <c r="I8" s="168">
        <v>14.74</v>
      </c>
      <c r="J8" s="169">
        <f t="shared" ref="J8:J10" si="7">AVERAGE(G8:I8)</f>
        <v>13.133333333333333</v>
      </c>
      <c r="K8" s="170">
        <f t="shared" ref="K8:K10" si="8">SQRT(((SUM((POWER(G8-J8,2)),(POWER(H8-J8,2)),(POWER(I8-J8,2)))/(COLUMNS(G8:I8)-1))))</f>
        <v>2.3955236031676521</v>
      </c>
      <c r="L8" s="170">
        <f t="shared" ref="L8:L10" si="9">K8/J8*100</f>
        <v>18.240027435286692</v>
      </c>
      <c r="M8" s="170">
        <f t="shared" ref="M8:M10" si="10">MIN(G8:I8)</f>
        <v>10.380000000000001</v>
      </c>
      <c r="N8" s="171">
        <f t="shared" ref="N8:N9" si="11">E8*M8</f>
        <v>62280.000000000007</v>
      </c>
      <c r="O8" s="172">
        <f t="shared" ref="O8:O10" si="12">M8</f>
        <v>10.380000000000001</v>
      </c>
    </row>
    <row r="9" ht="40.5" customHeight="1">
      <c r="A9" s="144">
        <f t="shared" ref="A9:A10" si="13">A8+1</f>
        <v>2</v>
      </c>
      <c r="B9" s="145" t="s">
        <v>71</v>
      </c>
      <c r="C9" s="146" t="s">
        <v>72</v>
      </c>
      <c r="D9" s="147" t="s">
        <v>108</v>
      </c>
      <c r="E9" s="148">
        <v>15000</v>
      </c>
      <c r="F9" s="173">
        <v>20.199999999999999</v>
      </c>
      <c r="G9" s="174">
        <v>12.26</v>
      </c>
      <c r="H9" s="174">
        <v>18.620000000000001</v>
      </c>
      <c r="I9" s="175">
        <v>19.219999999999999</v>
      </c>
      <c r="J9" s="176">
        <f t="shared" si="7"/>
        <v>16.699999999999999</v>
      </c>
      <c r="K9" s="177">
        <f t="shared" si="8"/>
        <v>3.8568380831971671</v>
      </c>
      <c r="L9" s="177">
        <f t="shared" si="9"/>
        <v>23.094838821539923</v>
      </c>
      <c r="M9" s="177">
        <f t="shared" si="10"/>
        <v>12.26</v>
      </c>
      <c r="N9" s="178">
        <f t="shared" si="11"/>
        <v>183900</v>
      </c>
      <c r="O9" s="179">
        <f t="shared" si="12"/>
        <v>12.26</v>
      </c>
    </row>
    <row r="10" ht="57.75" customHeight="1">
      <c r="A10" s="154">
        <f t="shared" si="13"/>
        <v>3</v>
      </c>
      <c r="B10" s="155" t="s">
        <v>79</v>
      </c>
      <c r="C10" s="156" t="s">
        <v>80</v>
      </c>
      <c r="D10" s="157" t="s">
        <v>108</v>
      </c>
      <c r="E10" s="158">
        <v>20000</v>
      </c>
      <c r="F10" s="180">
        <v>0.84999999999999998</v>
      </c>
      <c r="G10" s="181">
        <v>0.56999999999999995</v>
      </c>
      <c r="H10" s="182">
        <v>0.90000000000000002</v>
      </c>
      <c r="I10" s="183">
        <v>1.1000000000000001</v>
      </c>
      <c r="J10" s="184">
        <f t="shared" si="7"/>
        <v>0.8566666666666668</v>
      </c>
      <c r="K10" s="185">
        <f t="shared" si="8"/>
        <v>0.26764404221527771</v>
      </c>
      <c r="L10" s="185">
        <f t="shared" si="9"/>
        <v>31.242495200226966</v>
      </c>
      <c r="M10" s="185">
        <f t="shared" si="10"/>
        <v>0.56999999999999995</v>
      </c>
      <c r="N10" s="186">
        <f>E10*M10</f>
        <v>11399.999999999998</v>
      </c>
      <c r="O10" s="187">
        <f t="shared" si="12"/>
        <v>0.56999999999999995</v>
      </c>
    </row>
    <row r="11" ht="15.75">
      <c r="A11" s="188" t="s">
        <v>109</v>
      </c>
      <c r="B11" s="189"/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90"/>
    </row>
    <row r="12" ht="15.75">
      <c r="A12" s="188" t="s">
        <v>110</v>
      </c>
      <c r="B12" s="189"/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90"/>
    </row>
    <row r="14" ht="32.25" customHeight="1">
      <c r="A14" s="191" t="s">
        <v>30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</row>
    <row r="15" ht="1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ht="16.5">
      <c r="A16" s="38"/>
      <c r="B16" s="38"/>
      <c r="C16" s="40"/>
      <c r="D16" s="41"/>
      <c r="E16" s="38"/>
      <c r="F16" s="43"/>
      <c r="G16" s="43"/>
      <c r="H16" s="43"/>
      <c r="I16" s="43"/>
      <c r="J16" s="43"/>
      <c r="K16" s="43"/>
      <c r="L16" s="43"/>
      <c r="M16" s="43"/>
      <c r="N16" s="38"/>
    </row>
    <row r="17" ht="16.5">
      <c r="A17" s="38"/>
      <c r="B17" s="38"/>
      <c r="C17" s="192" t="s">
        <v>24</v>
      </c>
      <c r="D17" s="192"/>
      <c r="E17" s="45"/>
      <c r="F17" s="193" t="s">
        <v>25</v>
      </c>
      <c r="G17" s="193"/>
      <c r="H17" s="193" t="s">
        <v>26</v>
      </c>
      <c r="I17" s="193"/>
      <c r="J17" s="43"/>
      <c r="K17" s="43"/>
      <c r="L17" s="43"/>
      <c r="M17" s="43"/>
      <c r="N17" s="38"/>
    </row>
  </sheetData>
  <protectedRanges>
    <protectedRange name="Диапазон5_54_1_1_1_1" sqref="F8:I8 F9 H9:I9"/>
  </protectedRanges>
  <mergeCells count="11">
    <mergeCell ref="A1:O1"/>
    <mergeCell ref="A3:O3"/>
    <mergeCell ref="A4:O4"/>
    <mergeCell ref="A5:O5"/>
    <mergeCell ref="A6:N6"/>
    <mergeCell ref="A11:O11"/>
    <mergeCell ref="A12:O12"/>
    <mergeCell ref="A14:O14"/>
    <mergeCell ref="C17:D17"/>
    <mergeCell ref="F17:G17"/>
    <mergeCell ref="H17:I17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59" fitToWidth="1" fitToHeight="1" pageOrder="downThenOver" orientation="landscape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greaterThan" id="{007B0001-0005-42AE-850A-00C4009B0046}">
            <xm:f>33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L8:L10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zoomScale="90" workbookViewId="0">
      <selection activeCell="H18" activeCellId="0" sqref="H18"/>
    </sheetView>
  </sheetViews>
  <sheetFormatPr defaultRowHeight="14.25"/>
  <cols>
    <col customWidth="1" min="2" max="2" width="27.42578125"/>
    <col customWidth="1" min="3" max="3" width="38.42578125"/>
    <col customWidth="1" min="4" max="4" width="21.42578125"/>
    <col customWidth="1" min="5" max="5" width="21.140625"/>
    <col customWidth="1" min="6" max="6" width="33.5703125"/>
    <col customWidth="1" min="7" max="7" width="2.42578125"/>
  </cols>
  <sheetData>
    <row r="1" ht="17.25">
      <c r="A1" s="72" t="s">
        <v>31</v>
      </c>
      <c r="B1" s="72"/>
      <c r="C1" s="73"/>
      <c r="D1" s="73"/>
      <c r="E1" s="73"/>
      <c r="F1" s="73"/>
    </row>
    <row r="2" ht="15.75">
      <c r="A2" s="74"/>
      <c r="B2" s="75"/>
      <c r="C2" s="74"/>
      <c r="D2" s="75"/>
      <c r="E2" s="76"/>
      <c r="F2" s="74"/>
    </row>
    <row r="3" ht="28.5">
      <c r="A3" s="77" t="s">
        <v>32</v>
      </c>
      <c r="B3" s="78" t="s">
        <v>33</v>
      </c>
      <c r="C3" s="79" t="s">
        <v>34</v>
      </c>
      <c r="D3" s="79" t="s">
        <v>35</v>
      </c>
      <c r="E3" s="79" t="s">
        <v>36</v>
      </c>
      <c r="F3" s="79" t="s">
        <v>37</v>
      </c>
    </row>
    <row r="4" ht="28.5">
      <c r="A4" s="80">
        <v>1</v>
      </c>
      <c r="B4" s="194" t="s">
        <v>111</v>
      </c>
      <c r="C4" s="82" t="s">
        <v>112</v>
      </c>
      <c r="D4" s="83"/>
      <c r="E4" s="84" t="s">
        <v>40</v>
      </c>
      <c r="F4" s="85"/>
      <c r="G4" s="74"/>
      <c r="H4" s="86">
        <v>11000</v>
      </c>
      <c r="I4" t="s">
        <v>113</v>
      </c>
    </row>
    <row r="5">
      <c r="A5" s="87"/>
      <c r="B5" s="195"/>
      <c r="C5" s="89" t="s">
        <v>114</v>
      </c>
      <c r="D5" s="90"/>
      <c r="E5" s="90" t="s">
        <v>43</v>
      </c>
      <c r="F5" s="91" t="s">
        <v>66</v>
      </c>
      <c r="G5" s="74"/>
      <c r="H5" s="74"/>
      <c r="I5" t="s">
        <v>115</v>
      </c>
    </row>
    <row r="6" ht="28.5">
      <c r="A6" s="87"/>
      <c r="B6" s="195"/>
      <c r="C6" s="96" t="s">
        <v>116</v>
      </c>
      <c r="D6" s="94" t="s">
        <v>68</v>
      </c>
      <c r="E6" s="93" t="s">
        <v>47</v>
      </c>
      <c r="F6" s="91" t="s">
        <v>66</v>
      </c>
      <c r="G6" s="74"/>
      <c r="H6" s="74"/>
      <c r="I6" t="s">
        <v>117</v>
      </c>
    </row>
    <row r="7">
      <c r="A7" s="87"/>
      <c r="B7" s="195"/>
      <c r="C7" s="89" t="s">
        <v>118</v>
      </c>
      <c r="D7" s="94" t="s">
        <v>68</v>
      </c>
      <c r="E7" s="95"/>
      <c r="F7" s="91" t="s">
        <v>66</v>
      </c>
      <c r="G7" s="74"/>
      <c r="H7" s="74"/>
      <c r="I7" t="s">
        <v>119</v>
      </c>
    </row>
    <row r="8" ht="23.25" customHeight="1">
      <c r="A8" s="87"/>
      <c r="B8" s="195"/>
      <c r="C8" s="96" t="s">
        <v>119</v>
      </c>
      <c r="D8" s="94" t="s">
        <v>68</v>
      </c>
      <c r="E8" s="93" t="s">
        <v>43</v>
      </c>
      <c r="F8" s="91" t="s">
        <v>66</v>
      </c>
      <c r="G8" s="74"/>
      <c r="H8" s="74"/>
      <c r="I8" t="s">
        <v>120</v>
      </c>
    </row>
    <row r="9">
      <c r="A9" s="87"/>
      <c r="B9" s="195"/>
      <c r="C9" s="98" t="s">
        <v>121</v>
      </c>
      <c r="D9" s="94" t="s">
        <v>68</v>
      </c>
      <c r="E9" s="90" t="s">
        <v>43</v>
      </c>
      <c r="F9" s="91" t="s">
        <v>66</v>
      </c>
      <c r="G9" s="74"/>
      <c r="H9" s="74"/>
    </row>
    <row r="10" ht="15.75">
      <c r="A10" s="87"/>
      <c r="B10" s="195"/>
      <c r="C10" s="96" t="s">
        <v>122</v>
      </c>
      <c r="D10" s="94" t="s">
        <v>68</v>
      </c>
      <c r="E10" s="93"/>
      <c r="F10" s="91" t="s">
        <v>66</v>
      </c>
      <c r="G10" s="74"/>
      <c r="H10" s="74"/>
    </row>
    <row r="11" ht="29.25" customHeight="1">
      <c r="A11" s="80">
        <v>1</v>
      </c>
      <c r="B11" s="194" t="s">
        <v>123</v>
      </c>
      <c r="C11" s="82" t="s">
        <v>124</v>
      </c>
      <c r="D11" s="83"/>
      <c r="E11" s="84" t="s">
        <v>40</v>
      </c>
      <c r="F11" s="85"/>
      <c r="G11" s="74"/>
      <c r="H11" s="86">
        <v>22000</v>
      </c>
      <c r="I11" t="s">
        <v>125</v>
      </c>
    </row>
    <row r="12" ht="30.75" customHeight="1">
      <c r="A12" s="87"/>
      <c r="B12" s="195"/>
      <c r="C12" s="98" t="s">
        <v>126</v>
      </c>
      <c r="D12" s="90"/>
      <c r="E12" s="90" t="s">
        <v>43</v>
      </c>
      <c r="F12" s="91" t="s">
        <v>66</v>
      </c>
      <c r="G12" s="74"/>
      <c r="H12" s="74"/>
      <c r="I12" t="s">
        <v>115</v>
      </c>
    </row>
    <row r="13" ht="42.75">
      <c r="A13" s="87"/>
      <c r="B13" s="195"/>
      <c r="C13" s="96" t="s">
        <v>127</v>
      </c>
      <c r="D13" s="94" t="s">
        <v>68</v>
      </c>
      <c r="E13" s="93" t="s">
        <v>47</v>
      </c>
      <c r="F13" s="91" t="s">
        <v>66</v>
      </c>
      <c r="G13" s="74"/>
      <c r="H13" s="74"/>
      <c r="I13" t="s">
        <v>117</v>
      </c>
    </row>
    <row r="14">
      <c r="A14" s="87"/>
      <c r="B14" s="195"/>
      <c r="C14" s="89" t="s">
        <v>118</v>
      </c>
      <c r="D14" s="94" t="s">
        <v>68</v>
      </c>
      <c r="E14" s="95"/>
      <c r="F14" s="91" t="s">
        <v>66</v>
      </c>
      <c r="G14" s="74"/>
      <c r="H14" s="74"/>
      <c r="I14" t="s">
        <v>119</v>
      </c>
    </row>
    <row r="15" ht="28.5">
      <c r="A15" s="87"/>
      <c r="B15" s="195"/>
      <c r="C15" s="96" t="s">
        <v>119</v>
      </c>
      <c r="D15" s="94" t="s">
        <v>68</v>
      </c>
      <c r="E15" s="93" t="s">
        <v>43</v>
      </c>
      <c r="F15" s="91" t="s">
        <v>66</v>
      </c>
      <c r="G15" s="74"/>
      <c r="H15" s="74"/>
      <c r="I15" t="s">
        <v>120</v>
      </c>
    </row>
    <row r="16">
      <c r="A16" s="87"/>
      <c r="B16" s="195"/>
      <c r="C16" s="98" t="s">
        <v>121</v>
      </c>
      <c r="D16" s="94" t="s">
        <v>68</v>
      </c>
      <c r="E16" s="90" t="s">
        <v>43</v>
      </c>
      <c r="F16" s="91" t="s">
        <v>66</v>
      </c>
      <c r="G16" s="74"/>
      <c r="H16" s="74"/>
    </row>
    <row r="17" ht="15.75">
      <c r="A17" s="87"/>
      <c r="B17" s="195"/>
      <c r="C17" s="96" t="s">
        <v>122</v>
      </c>
      <c r="D17" s="94" t="s">
        <v>68</v>
      </c>
      <c r="E17" s="93"/>
      <c r="F17" s="91" t="s">
        <v>66</v>
      </c>
      <c r="G17" s="74"/>
      <c r="H17" s="74"/>
    </row>
    <row r="18" ht="21.75" customHeight="1">
      <c r="A18" s="80">
        <v>6</v>
      </c>
      <c r="B18" s="196" t="s">
        <v>128</v>
      </c>
      <c r="C18" s="82" t="s">
        <v>129</v>
      </c>
      <c r="D18" s="107"/>
      <c r="E18" s="108" t="s">
        <v>40</v>
      </c>
      <c r="F18" s="109"/>
      <c r="G18" s="74"/>
      <c r="H18" s="86">
        <v>50000</v>
      </c>
      <c r="I18" t="s">
        <v>129</v>
      </c>
    </row>
    <row r="19">
      <c r="A19" s="87"/>
      <c r="B19" s="197"/>
      <c r="C19" s="89" t="s">
        <v>81</v>
      </c>
      <c r="D19" s="97" t="s">
        <v>130</v>
      </c>
      <c r="E19" s="90" t="s">
        <v>65</v>
      </c>
      <c r="F19" s="91" t="s">
        <v>66</v>
      </c>
      <c r="I19" t="s">
        <v>131</v>
      </c>
      <c r="M19" s="198"/>
    </row>
    <row r="20">
      <c r="A20" s="87"/>
      <c r="B20" s="197"/>
      <c r="C20" s="89" t="s">
        <v>132</v>
      </c>
      <c r="D20" s="97"/>
      <c r="E20" s="90"/>
      <c r="F20" s="91" t="s">
        <v>66</v>
      </c>
      <c r="I20" t="s">
        <v>133</v>
      </c>
      <c r="M20" s="198"/>
    </row>
    <row r="21">
      <c r="A21" s="87"/>
      <c r="B21" s="197"/>
      <c r="C21" s="96" t="s">
        <v>134</v>
      </c>
      <c r="D21" s="97" t="s">
        <v>135</v>
      </c>
      <c r="E21" s="90"/>
      <c r="F21" s="91" t="s">
        <v>66</v>
      </c>
      <c r="I21" t="s">
        <v>136</v>
      </c>
    </row>
    <row r="22">
      <c r="A22" s="87"/>
      <c r="B22" s="197"/>
      <c r="C22" s="96" t="s">
        <v>137</v>
      </c>
      <c r="D22" s="97" t="s">
        <v>138</v>
      </c>
      <c r="E22" s="90"/>
      <c r="F22" s="91" t="s">
        <v>66</v>
      </c>
      <c r="I22" t="s">
        <v>139</v>
      </c>
    </row>
    <row r="23">
      <c r="A23" s="87"/>
      <c r="B23" s="197"/>
      <c r="C23" s="96" t="s">
        <v>54</v>
      </c>
      <c r="D23" s="97" t="s">
        <v>140</v>
      </c>
      <c r="E23" s="90" t="s">
        <v>56</v>
      </c>
      <c r="F23" s="91" t="s">
        <v>66</v>
      </c>
      <c r="I23" t="s">
        <v>141</v>
      </c>
    </row>
    <row r="24">
      <c r="A24" s="87"/>
      <c r="B24" s="197"/>
      <c r="C24" s="96" t="s">
        <v>142</v>
      </c>
      <c r="D24" s="97" t="s">
        <v>143</v>
      </c>
      <c r="E24" s="90" t="s">
        <v>56</v>
      </c>
      <c r="F24" s="91" t="s">
        <v>66</v>
      </c>
      <c r="I24" t="s">
        <v>144</v>
      </c>
    </row>
    <row r="25">
      <c r="A25" s="87"/>
      <c r="B25" s="197"/>
      <c r="C25" s="89" t="s">
        <v>144</v>
      </c>
      <c r="D25" s="94" t="s">
        <v>68</v>
      </c>
      <c r="E25" s="90"/>
      <c r="F25" s="91" t="s">
        <v>66</v>
      </c>
      <c r="I25" t="s">
        <v>145</v>
      </c>
    </row>
    <row r="26" ht="42.75">
      <c r="A26" s="87"/>
      <c r="B26" s="197"/>
      <c r="C26" s="98" t="s">
        <v>145</v>
      </c>
      <c r="D26" s="94" t="s">
        <v>68</v>
      </c>
      <c r="E26" s="90"/>
      <c r="F26" s="91" t="s">
        <v>66</v>
      </c>
      <c r="I26" t="s">
        <v>132</v>
      </c>
    </row>
    <row r="27" ht="15.75">
      <c r="A27" s="87"/>
      <c r="B27" s="197"/>
      <c r="C27" s="199" t="s">
        <v>146</v>
      </c>
      <c r="D27" s="200" t="s">
        <v>68</v>
      </c>
      <c r="E27" s="90"/>
      <c r="F27" s="91" t="s">
        <v>66</v>
      </c>
      <c r="I27" t="s">
        <v>146</v>
      </c>
    </row>
    <row r="28">
      <c r="A28" s="87"/>
      <c r="B28" s="197"/>
      <c r="C28" s="96"/>
      <c r="D28" s="97"/>
      <c r="E28" s="90"/>
      <c r="F28" s="91"/>
    </row>
    <row r="29" ht="22.5" customHeight="1">
      <c r="A29" s="99"/>
      <c r="B29" s="201"/>
      <c r="C29" s="114"/>
      <c r="D29" s="202"/>
      <c r="E29" s="203"/>
      <c r="F29" s="204"/>
    </row>
  </sheetData>
  <mergeCells count="7">
    <mergeCell ref="A1:F1"/>
    <mergeCell ref="A4:A10"/>
    <mergeCell ref="B4:B10"/>
    <mergeCell ref="A11:A17"/>
    <mergeCell ref="B11:B17"/>
    <mergeCell ref="A18:A29"/>
    <mergeCell ref="B18:B29"/>
  </mergeCells>
  <printOptions headings="0" gridLines="0"/>
  <pageMargins left="0.51181102362204722" right="0.51181102362204722" top="0.74803149606299213" bottom="0.74803149606299213" header="0.31496062992125984" footer="0.31496062992125984"/>
  <pageSetup paperSize="9" scale="62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zoomScale="90" workbookViewId="0">
      <selection activeCell="H10" activeCellId="0" sqref="H10"/>
    </sheetView>
  </sheetViews>
  <sheetFormatPr defaultRowHeight="14.25"/>
  <cols>
    <col customWidth="1" min="1" max="1" width="5.28515625"/>
    <col customWidth="1" min="2" max="2" width="21.7109375"/>
    <col customWidth="1" min="3" max="3" width="43"/>
    <col customWidth="1" min="6" max="6" width="15"/>
    <col customWidth="1" min="7" max="7" width="16"/>
    <col customWidth="1" min="8" max="9" width="17.28515625"/>
    <col customWidth="1" min="10" max="10" width="10.85546875"/>
    <col customWidth="1" min="12" max="12" width="11.42578125"/>
    <col customWidth="1" min="13" max="13" width="16.7109375"/>
    <col customWidth="1" min="14" max="14" width="15.28515625"/>
  </cols>
  <sheetData>
    <row r="1" ht="18.7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5">
      <c r="A2" s="118"/>
      <c r="B2" s="118"/>
      <c r="C2" s="5"/>
      <c r="D2" s="5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9"/>
    </row>
    <row r="3" ht="15.75">
      <c r="A3" s="5" t="s">
        <v>100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ht="15.75">
      <c r="A4" s="6" t="s">
        <v>101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ht="15.75">
      <c r="A5" s="6" t="s">
        <v>102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ht="15">
      <c r="A6" s="120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121"/>
    </row>
    <row r="7" ht="75">
      <c r="A7" s="122" t="s">
        <v>4</v>
      </c>
      <c r="B7" s="123" t="s">
        <v>33</v>
      </c>
      <c r="C7" s="124" t="s">
        <v>6</v>
      </c>
      <c r="D7" s="205" t="s">
        <v>7</v>
      </c>
      <c r="E7" s="206" t="s">
        <v>8</v>
      </c>
      <c r="F7" s="127" t="s">
        <v>103</v>
      </c>
      <c r="G7" s="128" t="s">
        <v>104</v>
      </c>
      <c r="H7" s="128" t="s">
        <v>105</v>
      </c>
      <c r="I7" s="129" t="s">
        <v>106</v>
      </c>
      <c r="J7" s="130" t="s">
        <v>12</v>
      </c>
      <c r="K7" s="131" t="s">
        <v>13</v>
      </c>
      <c r="L7" s="131" t="s">
        <v>14</v>
      </c>
      <c r="M7" s="131" t="s">
        <v>15</v>
      </c>
      <c r="N7" s="131" t="s">
        <v>17</v>
      </c>
      <c r="O7" s="129" t="s">
        <v>107</v>
      </c>
    </row>
    <row r="8" ht="63.75" customHeight="1">
      <c r="A8" s="134">
        <v>1</v>
      </c>
      <c r="B8" s="135" t="s">
        <v>111</v>
      </c>
      <c r="C8" s="136" t="s">
        <v>112</v>
      </c>
      <c r="D8" s="137" t="s">
        <v>108</v>
      </c>
      <c r="E8" s="86">
        <v>11000</v>
      </c>
      <c r="F8" s="139">
        <v>4</v>
      </c>
      <c r="G8" s="207">
        <v>3.2400000000000002</v>
      </c>
      <c r="H8" s="208">
        <v>5.4900000000000002</v>
      </c>
      <c r="I8" s="209">
        <v>5.6600000000000001</v>
      </c>
      <c r="J8" s="140">
        <f t="shared" ref="J8:J10" si="14">AVERAGE(F8:H8)</f>
        <v>4.2433333333333332</v>
      </c>
      <c r="K8" s="141">
        <f t="shared" ref="K8:K10" si="15">SQRT(((SUM((POWER(F8-J8,2)),(POWER(G8-J8,2)),(POWER(H8-J8,2)))/(COLUMNS(F8:H8)-1))))</f>
        <v>1.1445668758676069</v>
      </c>
      <c r="L8" s="141">
        <f t="shared" ref="L8:L10" si="16">K8/J8*100</f>
        <v>26.97329636765766</v>
      </c>
      <c r="M8" s="141">
        <f t="shared" ref="M8:M10" si="17">MIN(F8:J8)</f>
        <v>3.2400000000000002</v>
      </c>
      <c r="N8" s="142">
        <f t="shared" ref="N8:N9" si="18">E8*M8</f>
        <v>35640</v>
      </c>
      <c r="O8" s="143">
        <f t="shared" ref="O8:O10" si="19">M8</f>
        <v>3.2400000000000002</v>
      </c>
    </row>
    <row r="9" ht="40.5" customHeight="1">
      <c r="A9" s="154">
        <f t="shared" ref="A9:A10" si="20">A8+1</f>
        <v>2</v>
      </c>
      <c r="B9" s="210" t="s">
        <v>111</v>
      </c>
      <c r="C9" s="146" t="s">
        <v>124</v>
      </c>
      <c r="D9" s="147" t="s">
        <v>108</v>
      </c>
      <c r="E9" s="86">
        <v>22000</v>
      </c>
      <c r="F9" s="149">
        <v>7</v>
      </c>
      <c r="G9" s="211">
        <v>5.8700000000000001</v>
      </c>
      <c r="H9" s="212">
        <v>6.5700000000000003</v>
      </c>
      <c r="I9" s="213">
        <v>6.7800000000000002</v>
      </c>
      <c r="J9" s="150">
        <f t="shared" si="14"/>
        <v>6.4800000000000004</v>
      </c>
      <c r="K9" s="151">
        <f t="shared" si="15"/>
        <v>0.57035076926396788</v>
      </c>
      <c r="L9" s="151">
        <f t="shared" si="16"/>
        <v>8.8017094022217268</v>
      </c>
      <c r="M9" s="151">
        <f t="shared" si="17"/>
        <v>5.8700000000000001</v>
      </c>
      <c r="N9" s="152">
        <f t="shared" si="18"/>
        <v>129140</v>
      </c>
      <c r="O9" s="153">
        <f t="shared" si="19"/>
        <v>5.8700000000000001</v>
      </c>
    </row>
    <row r="10" ht="57.75" customHeight="1">
      <c r="A10" s="144">
        <f t="shared" si="20"/>
        <v>3</v>
      </c>
      <c r="B10" s="155" t="s">
        <v>128</v>
      </c>
      <c r="C10" s="214" t="s">
        <v>129</v>
      </c>
      <c r="D10" s="157" t="s">
        <v>108</v>
      </c>
      <c r="E10" s="215">
        <v>50000</v>
      </c>
      <c r="F10" s="159">
        <v>6.5</v>
      </c>
      <c r="G10" s="216">
        <v>7.79</v>
      </c>
      <c r="H10" s="212">
        <v>5.7000000000000002</v>
      </c>
      <c r="I10" s="217">
        <v>5.8899999999999997</v>
      </c>
      <c r="J10" s="160">
        <f t="shared" si="14"/>
        <v>6.6633333333333331</v>
      </c>
      <c r="K10" s="161">
        <f t="shared" si="15"/>
        <v>1.0545299110662216</v>
      </c>
      <c r="L10" s="161">
        <f t="shared" si="16"/>
        <v>15.825861596791722</v>
      </c>
      <c r="M10" s="161">
        <f t="shared" si="17"/>
        <v>5.7000000000000002</v>
      </c>
      <c r="N10" s="162">
        <f>E10*M10</f>
        <v>285000</v>
      </c>
      <c r="O10" s="163">
        <f t="shared" si="19"/>
        <v>5.7000000000000002</v>
      </c>
    </row>
  </sheetData>
  <protectedRanges>
    <protectedRange name="Диапазон5_54_1_1_1_1" sqref="F8:I9"/>
  </protectedRanges>
  <mergeCells count="5">
    <mergeCell ref="A1:O1"/>
    <mergeCell ref="A3:O3"/>
    <mergeCell ref="A4:O4"/>
    <mergeCell ref="A5:O5"/>
    <mergeCell ref="A6:N6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59" fitToWidth="1" fitToHeight="1" pageOrder="downThenOver" orientation="landscape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greaterThan" id="{003200C5-00F7-40D2-8A08-00FF000800A2}">
            <xm:f>33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L8:L10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zoomScale="90" workbookViewId="0">
      <selection activeCell="K10" activeCellId="0" sqref="K10"/>
    </sheetView>
  </sheetViews>
  <sheetFormatPr defaultRowHeight="14.25"/>
  <cols>
    <col customWidth="1" min="1" max="1" width="5.28515625"/>
    <col customWidth="1" min="2" max="2" width="21.7109375"/>
    <col customWidth="1" min="3" max="3" width="43"/>
    <col customWidth="1" min="6" max="6" width="15"/>
    <col customWidth="1" min="7" max="7" width="16"/>
    <col customWidth="1" min="8" max="9" width="17.28515625"/>
    <col customWidth="1" min="10" max="10" width="10.85546875"/>
    <col customWidth="1" min="12" max="12" width="11.42578125"/>
    <col customWidth="1" min="13" max="13" width="16.7109375"/>
    <col customWidth="1" min="14" max="14" width="15.28515625"/>
  </cols>
  <sheetData>
    <row r="1" ht="18.7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5">
      <c r="A2" s="118"/>
      <c r="B2" s="118"/>
      <c r="C2" s="5"/>
      <c r="D2" s="5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9"/>
    </row>
    <row r="3" ht="15.75">
      <c r="A3" s="5" t="s">
        <v>100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ht="15.75">
      <c r="A4" s="6" t="s">
        <v>101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ht="15.75">
      <c r="A5" s="6" t="s">
        <v>102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ht="15">
      <c r="A6" s="120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121"/>
    </row>
    <row r="7" ht="75">
      <c r="A7" s="122" t="s">
        <v>4</v>
      </c>
      <c r="B7" s="123" t="s">
        <v>33</v>
      </c>
      <c r="C7" s="124" t="s">
        <v>6</v>
      </c>
      <c r="D7" s="205" t="s">
        <v>7</v>
      </c>
      <c r="E7" s="126" t="s">
        <v>8</v>
      </c>
      <c r="F7" s="164" t="s">
        <v>103</v>
      </c>
      <c r="G7" s="128" t="s">
        <v>104</v>
      </c>
      <c r="H7" s="128" t="s">
        <v>105</v>
      </c>
      <c r="I7" s="165" t="s">
        <v>106</v>
      </c>
      <c r="J7" s="130" t="s">
        <v>12</v>
      </c>
      <c r="K7" s="131" t="s">
        <v>13</v>
      </c>
      <c r="L7" s="131" t="s">
        <v>14</v>
      </c>
      <c r="M7" s="131" t="s">
        <v>15</v>
      </c>
      <c r="N7" s="131" t="s">
        <v>17</v>
      </c>
      <c r="O7" s="129" t="s">
        <v>107</v>
      </c>
    </row>
    <row r="8" ht="63.75" customHeight="1">
      <c r="A8" s="134">
        <v>1</v>
      </c>
      <c r="B8" s="135" t="s">
        <v>111</v>
      </c>
      <c r="C8" s="136" t="s">
        <v>112</v>
      </c>
      <c r="D8" s="137" t="s">
        <v>108</v>
      </c>
      <c r="E8" s="215">
        <v>11000</v>
      </c>
      <c r="F8" s="218">
        <v>4</v>
      </c>
      <c r="G8" s="219">
        <v>3.2400000000000002</v>
      </c>
      <c r="H8" s="220">
        <v>5.4900000000000002</v>
      </c>
      <c r="I8" s="221">
        <v>5.6600000000000001</v>
      </c>
      <c r="J8" s="169">
        <f t="shared" ref="J8:J10" si="21">AVERAGE(G8:I8)</f>
        <v>4.7966666666666669</v>
      </c>
      <c r="K8" s="170">
        <f t="shared" ref="K8:K10" si="22">SQRT(((SUM((POWER(G8-J8,2)),(POWER(H8-J8,2)),(POWER(I8-J8,2)))/(COLUMNS(G8:I8)-1))))</f>
        <v>1.3507898923716202</v>
      </c>
      <c r="L8" s="170">
        <f t="shared" ref="L8:L10" si="23">K8/J8*100</f>
        <v>28.161012349651564</v>
      </c>
      <c r="M8" s="170">
        <f t="shared" ref="M8:M10" si="24">MIN(F8:J8)</f>
        <v>3.2400000000000002</v>
      </c>
      <c r="N8" s="171">
        <f t="shared" ref="N8:N9" si="25">E8*M8</f>
        <v>35640</v>
      </c>
      <c r="O8" s="172">
        <f t="shared" ref="O8:O10" si="26">M8</f>
        <v>3.2400000000000002</v>
      </c>
    </row>
    <row r="9" ht="40.5" customHeight="1">
      <c r="A9" s="154">
        <f t="shared" ref="A9:A10" si="27">A8+1</f>
        <v>2</v>
      </c>
      <c r="B9" s="210" t="s">
        <v>111</v>
      </c>
      <c r="C9" s="146" t="s">
        <v>124</v>
      </c>
      <c r="D9" s="147" t="s">
        <v>108</v>
      </c>
      <c r="E9" s="86">
        <v>22000</v>
      </c>
      <c r="F9" s="222">
        <v>7</v>
      </c>
      <c r="G9" s="223">
        <v>5.8700000000000001</v>
      </c>
      <c r="H9" s="224">
        <v>6.5700000000000003</v>
      </c>
      <c r="I9" s="225">
        <v>6.7800000000000002</v>
      </c>
      <c r="J9" s="176">
        <f t="shared" si="21"/>
        <v>6.4066666666666672</v>
      </c>
      <c r="K9" s="177">
        <f t="shared" si="22"/>
        <v>0.4764801499887833</v>
      </c>
      <c r="L9" s="177">
        <f t="shared" si="23"/>
        <v>7.4372552027385517</v>
      </c>
      <c r="M9" s="177">
        <f t="shared" si="24"/>
        <v>5.8700000000000001</v>
      </c>
      <c r="N9" s="178">
        <f t="shared" si="25"/>
        <v>129140</v>
      </c>
      <c r="O9" s="179">
        <f t="shared" si="26"/>
        <v>5.8700000000000001</v>
      </c>
    </row>
    <row r="10" ht="57.75" customHeight="1">
      <c r="A10" s="226">
        <f t="shared" si="27"/>
        <v>3</v>
      </c>
      <c r="B10" s="227" t="s">
        <v>128</v>
      </c>
      <c r="C10" s="228" t="s">
        <v>129</v>
      </c>
      <c r="D10" s="229" t="s">
        <v>108</v>
      </c>
      <c r="E10" s="230">
        <v>50000</v>
      </c>
      <c r="F10" s="231">
        <v>6.5</v>
      </c>
      <c r="G10" s="232">
        <v>7.79</v>
      </c>
      <c r="H10" s="182">
        <v>5.7000000000000002</v>
      </c>
      <c r="I10" s="233">
        <v>5.8899999999999997</v>
      </c>
      <c r="J10" s="234">
        <f t="shared" si="21"/>
        <v>6.46</v>
      </c>
      <c r="K10" s="235">
        <f t="shared" si="22"/>
        <v>1.1557248807566618</v>
      </c>
      <c r="L10" s="235">
        <f t="shared" si="23"/>
        <v>17.890478030288882</v>
      </c>
      <c r="M10" s="235">
        <f t="shared" si="24"/>
        <v>5.7000000000000002</v>
      </c>
      <c r="N10" s="236">
        <f>E10*M10</f>
        <v>285000</v>
      </c>
      <c r="O10" s="237">
        <f t="shared" si="26"/>
        <v>5.7000000000000002</v>
      </c>
    </row>
    <row r="11" ht="15.75">
      <c r="A11" s="188" t="s">
        <v>109</v>
      </c>
      <c r="B11" s="189"/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90"/>
    </row>
    <row r="12" ht="15.75">
      <c r="A12" s="188" t="s">
        <v>110</v>
      </c>
      <c r="B12" s="189"/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90"/>
    </row>
    <row r="14" ht="31.5" customHeight="1">
      <c r="A14" s="191" t="s">
        <v>30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</row>
    <row r="15" ht="1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ht="16.5">
      <c r="A16" s="38"/>
      <c r="B16" s="38"/>
      <c r="C16" s="40"/>
      <c r="D16" s="41"/>
      <c r="E16" s="38"/>
      <c r="F16" s="43"/>
      <c r="G16" s="43"/>
      <c r="H16" s="43"/>
      <c r="I16" s="43"/>
      <c r="J16" s="43"/>
      <c r="K16" s="43"/>
      <c r="L16" s="43"/>
      <c r="M16" s="43"/>
      <c r="N16" s="38"/>
    </row>
    <row r="17" ht="16.5">
      <c r="A17" s="38"/>
      <c r="B17" s="38"/>
      <c r="C17" s="192" t="s">
        <v>24</v>
      </c>
      <c r="D17" s="192"/>
      <c r="E17" s="45"/>
      <c r="F17" s="193" t="s">
        <v>25</v>
      </c>
      <c r="G17" s="193"/>
      <c r="H17" s="193" t="s">
        <v>26</v>
      </c>
      <c r="I17" s="193"/>
      <c r="J17" s="43"/>
      <c r="K17" s="43"/>
      <c r="L17" s="43"/>
      <c r="M17" s="43"/>
      <c r="N17" s="38"/>
    </row>
  </sheetData>
  <protectedRanges>
    <protectedRange name="Диапазон5_54_1_1_1_1" sqref="F8:I9"/>
  </protectedRanges>
  <mergeCells count="11">
    <mergeCell ref="A1:O1"/>
    <mergeCell ref="A3:O3"/>
    <mergeCell ref="A4:O4"/>
    <mergeCell ref="A5:O5"/>
    <mergeCell ref="A6:N6"/>
    <mergeCell ref="A11:O11"/>
    <mergeCell ref="A12:O12"/>
    <mergeCell ref="A14:O14"/>
    <mergeCell ref="C17:D17"/>
    <mergeCell ref="F17:G17"/>
    <mergeCell ref="H17:I17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59" fitToWidth="1" fitToHeight="1" pageOrder="downThenOver" orientation="landscape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greaterThan" id="{005E00F9-000D-46C3-A2B7-002300670082}">
            <xm:f>33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L8:L10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topLeftCell="A67" zoomScale="80" workbookViewId="0">
      <selection activeCell="A74" activeCellId="0" sqref="A74:N77"/>
    </sheetView>
  </sheetViews>
  <sheetFormatPr defaultRowHeight="14.25"/>
  <cols>
    <col customWidth="1" min="1" max="1" style="238" width="7"/>
    <col customWidth="1" min="2" max="2" style="238" width="14.140625"/>
    <col customWidth="1" min="3" max="3" style="238" width="64.5703125"/>
    <col customWidth="1" min="4" max="4" style="238" width="21.140625"/>
    <col customWidth="1" min="5" max="5" style="238" width="10.7109375"/>
    <col customWidth="1" min="6" max="8" style="238" width="17.42578125"/>
    <col customWidth="1" min="9" max="9" style="238" width="16"/>
    <col customWidth="1" min="10" max="10" style="238" width="13.7109375"/>
    <col customWidth="1" min="11" max="11" style="238" width="16"/>
    <col customWidth="1" min="12" max="12" style="238" width="21.28515625"/>
    <col customWidth="1" min="13" max="13" style="238" width="16"/>
    <col customWidth="1" hidden="1" min="14" max="14" style="238" width="21.28515625"/>
    <col bestFit="1" customWidth="1" min="15" max="15" style="238" width="12.7109375"/>
    <col customWidth="1" min="16" max="16" style="238" width="15"/>
    <col customWidth="1" min="17" max="17" style="239" width="16.5703125"/>
    <col customWidth="1" min="18" max="18" style="239" width="12.5703125"/>
    <col min="19" max="19" style="238" width="9.140625"/>
    <col bestFit="1" customWidth="1" min="20" max="20" style="238" width="12.140625"/>
    <col min="21" max="16384" style="238" width="9.140625"/>
  </cols>
  <sheetData>
    <row r="1" ht="18.7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.75">
      <c r="A2" s="118"/>
      <c r="B2" s="118"/>
      <c r="C2" s="5"/>
      <c r="D2" s="5"/>
      <c r="E2" s="118"/>
      <c r="F2" s="118"/>
      <c r="G2" s="118"/>
      <c r="H2" s="118"/>
      <c r="I2" s="118"/>
      <c r="J2" s="118"/>
      <c r="K2" s="118"/>
      <c r="L2" s="118"/>
      <c r="M2" s="118"/>
      <c r="N2" s="119"/>
    </row>
    <row r="3" ht="15.75">
      <c r="A3" s="5" t="s">
        <v>100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5.75">
      <c r="A4" s="6" t="s">
        <v>101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ht="33.75" customHeight="1">
      <c r="A5" s="6" t="s">
        <v>102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ht="16.5">
      <c r="A6" s="240"/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2"/>
      <c r="N6" s="243"/>
    </row>
    <row r="7" ht="79.5">
      <c r="A7" s="244" t="s">
        <v>4</v>
      </c>
      <c r="B7" s="245" t="s">
        <v>5</v>
      </c>
      <c r="C7" s="244" t="s">
        <v>6</v>
      </c>
      <c r="D7" s="244" t="s">
        <v>7</v>
      </c>
      <c r="E7" s="241" t="s">
        <v>8</v>
      </c>
      <c r="F7" s="246" t="s">
        <v>147</v>
      </c>
      <c r="G7" s="247" t="s">
        <v>148</v>
      </c>
      <c r="H7" s="133" t="s">
        <v>149</v>
      </c>
      <c r="I7" s="248" t="s">
        <v>12</v>
      </c>
      <c r="J7" s="248" t="s">
        <v>13</v>
      </c>
      <c r="K7" s="248" t="s">
        <v>14</v>
      </c>
      <c r="L7" s="249" t="s">
        <v>15</v>
      </c>
      <c r="M7" s="248" t="s">
        <v>17</v>
      </c>
      <c r="N7" s="250" t="s">
        <v>107</v>
      </c>
      <c r="O7" s="238" t="s">
        <v>150</v>
      </c>
      <c r="P7" s="238" t="s">
        <v>151</v>
      </c>
      <c r="Q7" s="251">
        <v>2025</v>
      </c>
      <c r="R7" s="251" t="s">
        <v>151</v>
      </c>
      <c r="S7" s="238" t="s">
        <v>152</v>
      </c>
    </row>
    <row r="8" ht="48" customHeight="1">
      <c r="A8" s="144">
        <v>1</v>
      </c>
      <c r="B8" s="252" t="s">
        <v>153</v>
      </c>
      <c r="C8" s="253" t="s">
        <v>154</v>
      </c>
      <c r="D8" s="157" t="s">
        <v>108</v>
      </c>
      <c r="E8" s="215">
        <v>30000</v>
      </c>
      <c r="F8" s="140">
        <v>8.4499999999999993</v>
      </c>
      <c r="G8" s="141">
        <v>6.5</v>
      </c>
      <c r="H8" s="142">
        <v>9.3000000000000007</v>
      </c>
      <c r="I8" s="140">
        <f t="shared" ref="I8:I9" si="28">AVERAGE(F8:H8)</f>
        <v>8.0833333333333339</v>
      </c>
      <c r="J8" s="141">
        <f t="shared" ref="J8:J9" si="29">SQRT(((SUM((POWER(F8-I8,2)),(POWER(G8-I8,2)),(POWER(H8-I8,2)))/(COLUMNS(F8:H8)-1))))</f>
        <v>1.4355602855099239</v>
      </c>
      <c r="K8" s="141">
        <f t="shared" ref="K8:K9" si="30">J8/I8*100</f>
        <v>17.759508686720707</v>
      </c>
      <c r="L8" s="141">
        <f t="shared" ref="L8:L9" si="31">MIN(F8:I8)</f>
        <v>6.5</v>
      </c>
      <c r="M8" s="143">
        <f t="shared" ref="M8:M9" si="32">E8*L8</f>
        <v>195000</v>
      </c>
      <c r="N8" s="254">
        <f t="shared" ref="N8:N9" si="33">L8</f>
        <v>6.5</v>
      </c>
      <c r="O8" s="239">
        <v>30000</v>
      </c>
      <c r="P8" s="255">
        <f t="shared" ref="P8:P9" si="34">O8*N8</f>
        <v>195000</v>
      </c>
      <c r="Q8" s="239">
        <v>30000</v>
      </c>
      <c r="R8" s="239">
        <f t="shared" ref="R8:R9" si="35">Q8*N8</f>
        <v>195000</v>
      </c>
      <c r="S8" s="239">
        <f t="shared" ref="S8:S9" si="36">Q8-O8</f>
        <v>0</v>
      </c>
    </row>
    <row r="9" ht="48" customHeight="1">
      <c r="A9" s="154">
        <f t="shared" ref="A9:A62" si="37">A8+1</f>
        <v>2</v>
      </c>
      <c r="B9" s="256" t="s">
        <v>155</v>
      </c>
      <c r="C9" s="257" t="s">
        <v>156</v>
      </c>
      <c r="D9" s="147" t="s">
        <v>157</v>
      </c>
      <c r="E9" s="86">
        <v>10</v>
      </c>
      <c r="F9" s="150">
        <v>3231.3699999999999</v>
      </c>
      <c r="G9" s="151">
        <v>2397.0799999999999</v>
      </c>
      <c r="H9" s="152">
        <v>3057</v>
      </c>
      <c r="I9" s="150">
        <f t="shared" si="28"/>
        <v>2895.1500000000001</v>
      </c>
      <c r="J9" s="151">
        <f t="shared" si="29"/>
        <v>440.06422019973405</v>
      </c>
      <c r="K9" s="151">
        <f t="shared" si="30"/>
        <v>15.200049054443951</v>
      </c>
      <c r="L9" s="151">
        <f t="shared" si="31"/>
        <v>2397.0799999999999</v>
      </c>
      <c r="M9" s="143">
        <f t="shared" si="32"/>
        <v>23970.799999999999</v>
      </c>
      <c r="N9" s="258">
        <f t="shared" si="33"/>
        <v>2397.0799999999999</v>
      </c>
      <c r="O9" s="239">
        <v>18</v>
      </c>
      <c r="P9" s="255">
        <f t="shared" si="34"/>
        <v>43147.440000000002</v>
      </c>
      <c r="Q9" s="239">
        <v>18</v>
      </c>
      <c r="R9" s="239">
        <f t="shared" si="35"/>
        <v>43147.440000000002</v>
      </c>
      <c r="S9" s="239">
        <f t="shared" si="36"/>
        <v>0</v>
      </c>
    </row>
    <row r="10" ht="48" customHeight="1">
      <c r="A10" s="154">
        <f t="shared" si="37"/>
        <v>3</v>
      </c>
      <c r="B10" s="256" t="s">
        <v>158</v>
      </c>
      <c r="C10" s="259" t="s">
        <v>159</v>
      </c>
      <c r="D10" s="147" t="s">
        <v>108</v>
      </c>
      <c r="E10" s="86">
        <v>10000</v>
      </c>
      <c r="F10" s="150"/>
      <c r="G10" s="151"/>
      <c r="H10" s="152"/>
      <c r="I10" s="150"/>
      <c r="J10" s="151"/>
      <c r="K10" s="151"/>
      <c r="L10" s="151"/>
      <c r="M10" s="153"/>
      <c r="N10" s="258"/>
      <c r="O10" s="239"/>
      <c r="P10" s="255"/>
      <c r="S10" s="239"/>
    </row>
    <row r="11" ht="39" customHeight="1">
      <c r="A11" s="154">
        <f t="shared" si="37"/>
        <v>4</v>
      </c>
      <c r="B11" s="252" t="s">
        <v>153</v>
      </c>
      <c r="C11" s="259" t="s">
        <v>160</v>
      </c>
      <c r="D11" s="147" t="s">
        <v>108</v>
      </c>
      <c r="E11" s="86">
        <v>100000</v>
      </c>
      <c r="F11" s="150"/>
      <c r="G11" s="151"/>
      <c r="H11" s="152"/>
      <c r="I11" s="150"/>
      <c r="J11" s="151"/>
      <c r="K11" s="151"/>
      <c r="L11" s="151"/>
      <c r="M11" s="153"/>
      <c r="N11" s="258"/>
      <c r="O11" s="239"/>
      <c r="P11" s="255"/>
      <c r="S11" s="239"/>
    </row>
    <row r="12" ht="48" customHeight="1">
      <c r="A12" s="154">
        <f t="shared" si="37"/>
        <v>5</v>
      </c>
      <c r="B12" s="252" t="s">
        <v>153</v>
      </c>
      <c r="C12" s="259" t="s">
        <v>161</v>
      </c>
      <c r="D12" s="147" t="s">
        <v>108</v>
      </c>
      <c r="E12" s="86">
        <v>15000</v>
      </c>
      <c r="F12" s="150"/>
      <c r="G12" s="151"/>
      <c r="H12" s="152"/>
      <c r="I12" s="150"/>
      <c r="J12" s="151"/>
      <c r="K12" s="151"/>
      <c r="L12" s="151"/>
      <c r="M12" s="153"/>
      <c r="N12" s="258"/>
      <c r="O12" s="239"/>
      <c r="P12" s="255"/>
      <c r="S12" s="239"/>
    </row>
    <row r="13" ht="48" customHeight="1">
      <c r="A13" s="154">
        <f t="shared" si="37"/>
        <v>6</v>
      </c>
      <c r="B13" s="256" t="s">
        <v>158</v>
      </c>
      <c r="C13" s="259" t="s">
        <v>162</v>
      </c>
      <c r="D13" s="147" t="s">
        <v>108</v>
      </c>
      <c r="E13" s="86">
        <v>10000</v>
      </c>
      <c r="F13" s="150"/>
      <c r="G13" s="151"/>
      <c r="H13" s="152"/>
      <c r="I13" s="150"/>
      <c r="J13" s="151"/>
      <c r="K13" s="151"/>
      <c r="L13" s="151"/>
      <c r="M13" s="153"/>
      <c r="N13" s="258"/>
      <c r="O13" s="239"/>
      <c r="P13" s="255"/>
      <c r="S13" s="239"/>
    </row>
    <row r="14" ht="48" customHeight="1">
      <c r="A14" s="154">
        <f t="shared" si="37"/>
        <v>7</v>
      </c>
      <c r="B14" s="256" t="s">
        <v>158</v>
      </c>
      <c r="C14" s="259" t="s">
        <v>163</v>
      </c>
      <c r="D14" s="147" t="s">
        <v>108</v>
      </c>
      <c r="E14" s="86">
        <v>10000</v>
      </c>
      <c r="F14" s="150"/>
      <c r="G14" s="151"/>
      <c r="H14" s="152"/>
      <c r="I14" s="150"/>
      <c r="J14" s="151"/>
      <c r="K14" s="151"/>
      <c r="L14" s="151"/>
      <c r="M14" s="153"/>
      <c r="N14" s="258"/>
      <c r="O14" s="239"/>
      <c r="P14" s="255"/>
      <c r="S14" s="239"/>
    </row>
    <row r="15" ht="48" customHeight="1">
      <c r="A15" s="154">
        <f t="shared" si="37"/>
        <v>8</v>
      </c>
      <c r="B15" s="252" t="s">
        <v>153</v>
      </c>
      <c r="C15" s="259" t="s">
        <v>164</v>
      </c>
      <c r="D15" s="147" t="s">
        <v>108</v>
      </c>
      <c r="E15" s="86">
        <v>11000</v>
      </c>
      <c r="F15" s="150"/>
      <c r="G15" s="151"/>
      <c r="H15" s="152"/>
      <c r="I15" s="150"/>
      <c r="J15" s="151"/>
      <c r="K15" s="151"/>
      <c r="L15" s="151"/>
      <c r="M15" s="153"/>
      <c r="N15" s="258"/>
      <c r="O15" s="239"/>
      <c r="P15" s="255"/>
      <c r="S15" s="239"/>
    </row>
    <row r="16" ht="48" customHeight="1">
      <c r="A16" s="154">
        <f t="shared" si="37"/>
        <v>9</v>
      </c>
      <c r="B16" s="252" t="s">
        <v>153</v>
      </c>
      <c r="C16" s="259" t="s">
        <v>165</v>
      </c>
      <c r="D16" s="147" t="s">
        <v>108</v>
      </c>
      <c r="E16" s="86">
        <v>22000</v>
      </c>
      <c r="F16" s="150"/>
      <c r="G16" s="151"/>
      <c r="H16" s="152"/>
      <c r="I16" s="150"/>
      <c r="J16" s="151"/>
      <c r="K16" s="151"/>
      <c r="L16" s="151"/>
      <c r="M16" s="153"/>
      <c r="N16" s="258"/>
      <c r="O16" s="239"/>
      <c r="P16" s="255"/>
      <c r="S16" s="239"/>
    </row>
    <row r="17" ht="48" customHeight="1">
      <c r="A17" s="154">
        <f t="shared" si="37"/>
        <v>10</v>
      </c>
      <c r="B17" s="252" t="s">
        <v>153</v>
      </c>
      <c r="C17" s="259" t="s">
        <v>166</v>
      </c>
      <c r="D17" s="147" t="s">
        <v>108</v>
      </c>
      <c r="E17" s="86">
        <v>10000</v>
      </c>
      <c r="F17" s="150"/>
      <c r="G17" s="151"/>
      <c r="H17" s="152"/>
      <c r="I17" s="150"/>
      <c r="J17" s="151"/>
      <c r="K17" s="151"/>
      <c r="L17" s="151"/>
      <c r="M17" s="153"/>
      <c r="N17" s="258"/>
      <c r="O17" s="239"/>
      <c r="P17" s="255"/>
      <c r="S17" s="239"/>
    </row>
    <row r="18" ht="48" customHeight="1">
      <c r="A18" s="154">
        <f t="shared" si="37"/>
        <v>11</v>
      </c>
      <c r="B18" s="252" t="s">
        <v>153</v>
      </c>
      <c r="C18" s="259" t="s">
        <v>167</v>
      </c>
      <c r="D18" s="147" t="s">
        <v>108</v>
      </c>
      <c r="E18" s="86">
        <v>2000</v>
      </c>
      <c r="F18" s="150"/>
      <c r="G18" s="151"/>
      <c r="H18" s="152"/>
      <c r="I18" s="150"/>
      <c r="J18" s="151"/>
      <c r="K18" s="151"/>
      <c r="L18" s="151"/>
      <c r="M18" s="153"/>
      <c r="N18" s="258"/>
      <c r="O18" s="239"/>
      <c r="P18" s="255"/>
      <c r="S18" s="239"/>
    </row>
    <row r="19" ht="48" customHeight="1">
      <c r="A19" s="154">
        <f t="shared" si="37"/>
        <v>12</v>
      </c>
      <c r="B19" s="252" t="s">
        <v>153</v>
      </c>
      <c r="C19" s="259" t="s">
        <v>168</v>
      </c>
      <c r="D19" s="147" t="s">
        <v>108</v>
      </c>
      <c r="E19" s="86">
        <v>5000</v>
      </c>
      <c r="F19" s="150"/>
      <c r="G19" s="151"/>
      <c r="H19" s="152"/>
      <c r="I19" s="150"/>
      <c r="J19" s="151"/>
      <c r="K19" s="151"/>
      <c r="L19" s="151"/>
      <c r="M19" s="153"/>
      <c r="N19" s="258"/>
      <c r="O19" s="239"/>
      <c r="P19" s="255"/>
      <c r="S19" s="239"/>
    </row>
    <row r="20" ht="48" customHeight="1">
      <c r="A20" s="154">
        <f t="shared" si="37"/>
        <v>13</v>
      </c>
      <c r="B20" s="252" t="s">
        <v>153</v>
      </c>
      <c r="C20" s="259" t="s">
        <v>169</v>
      </c>
      <c r="D20" s="147" t="s">
        <v>108</v>
      </c>
      <c r="E20" s="86">
        <v>7000</v>
      </c>
      <c r="F20" s="150"/>
      <c r="G20" s="151"/>
      <c r="H20" s="152"/>
      <c r="I20" s="150"/>
      <c r="J20" s="151"/>
      <c r="K20" s="151"/>
      <c r="L20" s="151"/>
      <c r="M20" s="153"/>
      <c r="N20" s="258"/>
      <c r="O20" s="239"/>
      <c r="P20" s="255"/>
      <c r="S20" s="239"/>
    </row>
    <row r="21" ht="48" customHeight="1">
      <c r="A21" s="154">
        <f t="shared" si="37"/>
        <v>14</v>
      </c>
      <c r="B21" s="252" t="s">
        <v>153</v>
      </c>
      <c r="C21" s="259" t="s">
        <v>170</v>
      </c>
      <c r="D21" s="147" t="s">
        <v>108</v>
      </c>
      <c r="E21" s="86">
        <v>6000</v>
      </c>
      <c r="F21" s="150"/>
      <c r="G21" s="151"/>
      <c r="H21" s="152"/>
      <c r="I21" s="150"/>
      <c r="J21" s="151"/>
      <c r="K21" s="151"/>
      <c r="L21" s="151"/>
      <c r="M21" s="153"/>
      <c r="N21" s="258"/>
      <c r="O21" s="239"/>
      <c r="P21" s="255"/>
      <c r="S21" s="239"/>
    </row>
    <row r="22" ht="48" customHeight="1">
      <c r="A22" s="154">
        <f t="shared" si="37"/>
        <v>15</v>
      </c>
      <c r="B22" s="252" t="s">
        <v>153</v>
      </c>
      <c r="C22" s="259" t="s">
        <v>171</v>
      </c>
      <c r="D22" s="147" t="s">
        <v>108</v>
      </c>
      <c r="E22" s="86">
        <v>15000</v>
      </c>
      <c r="F22" s="150"/>
      <c r="G22" s="151"/>
      <c r="H22" s="152"/>
      <c r="I22" s="150"/>
      <c r="J22" s="151"/>
      <c r="K22" s="151"/>
      <c r="L22" s="151"/>
      <c r="M22" s="153"/>
      <c r="N22" s="258"/>
      <c r="O22" s="239"/>
      <c r="P22" s="255"/>
      <c r="S22" s="239"/>
    </row>
    <row r="23" ht="48" customHeight="1">
      <c r="A23" s="154">
        <f t="shared" si="37"/>
        <v>16</v>
      </c>
      <c r="B23" s="252" t="s">
        <v>153</v>
      </c>
      <c r="C23" s="259" t="s">
        <v>172</v>
      </c>
      <c r="D23" s="147" t="s">
        <v>108</v>
      </c>
      <c r="E23" s="86">
        <v>10000</v>
      </c>
      <c r="F23" s="150"/>
      <c r="G23" s="151"/>
      <c r="H23" s="152"/>
      <c r="I23" s="150"/>
      <c r="J23" s="151"/>
      <c r="K23" s="151"/>
      <c r="L23" s="151"/>
      <c r="M23" s="153"/>
      <c r="N23" s="258"/>
      <c r="O23" s="239"/>
      <c r="P23" s="255"/>
      <c r="S23" s="239"/>
    </row>
    <row r="24" ht="48" customHeight="1">
      <c r="A24" s="154">
        <f t="shared" si="37"/>
        <v>17</v>
      </c>
      <c r="B24" s="252" t="s">
        <v>153</v>
      </c>
      <c r="C24" s="259" t="s">
        <v>172</v>
      </c>
      <c r="D24" s="147" t="s">
        <v>108</v>
      </c>
      <c r="E24" s="86">
        <v>75000</v>
      </c>
      <c r="F24" s="150"/>
      <c r="G24" s="151"/>
      <c r="H24" s="152"/>
      <c r="I24" s="150"/>
      <c r="J24" s="151"/>
      <c r="K24" s="151"/>
      <c r="L24" s="151"/>
      <c r="M24" s="153"/>
      <c r="N24" s="258"/>
      <c r="O24" s="239"/>
      <c r="P24" s="255"/>
      <c r="S24" s="239"/>
    </row>
    <row r="25" ht="48" customHeight="1">
      <c r="A25" s="154">
        <f t="shared" si="37"/>
        <v>18</v>
      </c>
      <c r="B25" s="252" t="s">
        <v>153</v>
      </c>
      <c r="C25" s="259" t="s">
        <v>173</v>
      </c>
      <c r="D25" s="147" t="s">
        <v>108</v>
      </c>
      <c r="E25" s="86">
        <v>12500</v>
      </c>
      <c r="F25" s="150"/>
      <c r="G25" s="151"/>
      <c r="H25" s="152"/>
      <c r="I25" s="150"/>
      <c r="J25" s="151"/>
      <c r="K25" s="151"/>
      <c r="L25" s="151"/>
      <c r="M25" s="153"/>
      <c r="N25" s="258"/>
      <c r="O25" s="239"/>
      <c r="P25" s="255"/>
      <c r="S25" s="239"/>
    </row>
    <row r="26" ht="48" customHeight="1">
      <c r="A26" s="154">
        <f t="shared" si="37"/>
        <v>19</v>
      </c>
      <c r="B26" s="252" t="s">
        <v>153</v>
      </c>
      <c r="C26" s="259" t="s">
        <v>174</v>
      </c>
      <c r="D26" s="147" t="s">
        <v>108</v>
      </c>
      <c r="E26" s="86">
        <v>10000</v>
      </c>
      <c r="F26" s="150"/>
      <c r="G26" s="151"/>
      <c r="H26" s="152"/>
      <c r="I26" s="150"/>
      <c r="J26" s="151"/>
      <c r="K26" s="151"/>
      <c r="L26" s="151"/>
      <c r="M26" s="153"/>
      <c r="N26" s="258"/>
      <c r="O26" s="239"/>
      <c r="P26" s="255"/>
      <c r="S26" s="239"/>
    </row>
    <row r="27" ht="48" customHeight="1">
      <c r="A27" s="154">
        <f t="shared" si="37"/>
        <v>20</v>
      </c>
      <c r="B27" s="256" t="s">
        <v>175</v>
      </c>
      <c r="C27" s="259" t="s">
        <v>176</v>
      </c>
      <c r="D27" s="147" t="s">
        <v>108</v>
      </c>
      <c r="E27" s="86">
        <v>50</v>
      </c>
      <c r="F27" s="150"/>
      <c r="G27" s="151"/>
      <c r="H27" s="152"/>
      <c r="I27" s="150"/>
      <c r="J27" s="151"/>
      <c r="K27" s="151"/>
      <c r="L27" s="151"/>
      <c r="M27" s="153"/>
      <c r="N27" s="258"/>
      <c r="O27" s="239"/>
      <c r="P27" s="255"/>
      <c r="S27" s="239"/>
    </row>
    <row r="28" ht="48" customHeight="1">
      <c r="A28" s="154">
        <f t="shared" si="37"/>
        <v>21</v>
      </c>
      <c r="B28" s="252" t="s">
        <v>153</v>
      </c>
      <c r="C28" s="259" t="s">
        <v>177</v>
      </c>
      <c r="D28" s="147" t="s">
        <v>108</v>
      </c>
      <c r="E28" s="86">
        <v>2000</v>
      </c>
      <c r="F28" s="150"/>
      <c r="G28" s="151"/>
      <c r="H28" s="152"/>
      <c r="I28" s="150"/>
      <c r="J28" s="151"/>
      <c r="K28" s="151"/>
      <c r="L28" s="151"/>
      <c r="M28" s="153"/>
      <c r="N28" s="258"/>
      <c r="O28" s="239"/>
      <c r="P28" s="255"/>
      <c r="S28" s="239"/>
    </row>
    <row r="29" ht="48" customHeight="1">
      <c r="A29" s="154">
        <f t="shared" si="37"/>
        <v>22</v>
      </c>
      <c r="B29" s="252" t="s">
        <v>153</v>
      </c>
      <c r="C29" s="259" t="s">
        <v>178</v>
      </c>
      <c r="D29" s="147" t="s">
        <v>108</v>
      </c>
      <c r="E29" s="86">
        <v>10000</v>
      </c>
      <c r="F29" s="150"/>
      <c r="G29" s="151"/>
      <c r="H29" s="152"/>
      <c r="I29" s="150"/>
      <c r="J29" s="151"/>
      <c r="K29" s="151"/>
      <c r="L29" s="151"/>
      <c r="M29" s="153"/>
      <c r="N29" s="258"/>
      <c r="O29" s="239"/>
      <c r="P29" s="255"/>
      <c r="S29" s="239"/>
    </row>
    <row r="30" ht="48" customHeight="1">
      <c r="A30" s="154">
        <f t="shared" si="37"/>
        <v>23</v>
      </c>
      <c r="B30" s="252" t="s">
        <v>153</v>
      </c>
      <c r="C30" s="259" t="s">
        <v>179</v>
      </c>
      <c r="D30" s="147" t="s">
        <v>108</v>
      </c>
      <c r="E30" s="86">
        <v>12000</v>
      </c>
      <c r="F30" s="150"/>
      <c r="G30" s="151"/>
      <c r="H30" s="152"/>
      <c r="I30" s="150"/>
      <c r="J30" s="151"/>
      <c r="K30" s="151"/>
      <c r="L30" s="151"/>
      <c r="M30" s="153"/>
      <c r="N30" s="258"/>
      <c r="O30" s="239"/>
      <c r="P30" s="255"/>
      <c r="S30" s="239"/>
    </row>
    <row r="31" ht="48" customHeight="1">
      <c r="A31" s="154">
        <f t="shared" si="37"/>
        <v>24</v>
      </c>
      <c r="B31" s="252" t="s">
        <v>153</v>
      </c>
      <c r="C31" s="259" t="s">
        <v>180</v>
      </c>
      <c r="D31" s="147" t="s">
        <v>108</v>
      </c>
      <c r="E31" s="86">
        <v>100000</v>
      </c>
      <c r="F31" s="150"/>
      <c r="G31" s="151"/>
      <c r="H31" s="152"/>
      <c r="I31" s="150"/>
      <c r="J31" s="151"/>
      <c r="K31" s="151"/>
      <c r="L31" s="151"/>
      <c r="M31" s="153"/>
      <c r="N31" s="258"/>
      <c r="O31" s="239"/>
      <c r="P31" s="255"/>
      <c r="S31" s="239"/>
    </row>
    <row r="32" ht="48" customHeight="1">
      <c r="A32" s="154">
        <f t="shared" si="37"/>
        <v>25</v>
      </c>
      <c r="B32" s="256" t="s">
        <v>181</v>
      </c>
      <c r="C32" s="259" t="s">
        <v>182</v>
      </c>
      <c r="D32" s="147" t="s">
        <v>108</v>
      </c>
      <c r="E32" s="86">
        <v>100</v>
      </c>
      <c r="F32" s="150"/>
      <c r="G32" s="151"/>
      <c r="H32" s="152"/>
      <c r="I32" s="150"/>
      <c r="J32" s="151"/>
      <c r="K32" s="151"/>
      <c r="L32" s="151"/>
      <c r="M32" s="153"/>
      <c r="N32" s="258"/>
      <c r="O32" s="239"/>
      <c r="P32" s="255"/>
      <c r="S32" s="239"/>
    </row>
    <row r="33" ht="48" customHeight="1">
      <c r="A33" s="154">
        <f t="shared" si="37"/>
        <v>26</v>
      </c>
      <c r="B33" s="256" t="s">
        <v>181</v>
      </c>
      <c r="C33" s="259" t="s">
        <v>183</v>
      </c>
      <c r="D33" s="147" t="s">
        <v>108</v>
      </c>
      <c r="E33" s="86">
        <v>100</v>
      </c>
      <c r="F33" s="150"/>
      <c r="G33" s="151"/>
      <c r="H33" s="152"/>
      <c r="I33" s="150"/>
      <c r="J33" s="151"/>
      <c r="K33" s="151"/>
      <c r="L33" s="151"/>
      <c r="M33" s="153"/>
      <c r="N33" s="258"/>
      <c r="O33" s="239"/>
      <c r="P33" s="255"/>
      <c r="S33" s="239"/>
    </row>
    <row r="34" ht="48" customHeight="1">
      <c r="A34" s="154">
        <f t="shared" si="37"/>
        <v>27</v>
      </c>
      <c r="B34" s="256" t="s">
        <v>181</v>
      </c>
      <c r="C34" s="259" t="s">
        <v>184</v>
      </c>
      <c r="D34" s="147" t="s">
        <v>108</v>
      </c>
      <c r="E34" s="86">
        <v>100</v>
      </c>
      <c r="F34" s="150"/>
      <c r="G34" s="151"/>
      <c r="H34" s="152"/>
      <c r="I34" s="150"/>
      <c r="J34" s="151"/>
      <c r="K34" s="151"/>
      <c r="L34" s="151"/>
      <c r="M34" s="153"/>
      <c r="N34" s="258"/>
      <c r="O34" s="239"/>
      <c r="P34" s="255"/>
      <c r="S34" s="239"/>
    </row>
    <row r="35" ht="48" customHeight="1">
      <c r="A35" s="154">
        <f t="shared" si="37"/>
        <v>28</v>
      </c>
      <c r="B35" s="256" t="s">
        <v>181</v>
      </c>
      <c r="C35" s="259" t="s">
        <v>185</v>
      </c>
      <c r="D35" s="147" t="s">
        <v>108</v>
      </c>
      <c r="E35" s="86">
        <v>90000</v>
      </c>
      <c r="F35" s="150"/>
      <c r="G35" s="151"/>
      <c r="H35" s="152"/>
      <c r="I35" s="150"/>
      <c r="J35" s="151"/>
      <c r="K35" s="151"/>
      <c r="L35" s="151"/>
      <c r="M35" s="153"/>
      <c r="N35" s="258"/>
      <c r="O35" s="239"/>
      <c r="P35" s="255"/>
      <c r="S35" s="239"/>
    </row>
    <row r="36" ht="48" customHeight="1">
      <c r="A36" s="154">
        <f t="shared" si="37"/>
        <v>29</v>
      </c>
      <c r="B36" s="256" t="s">
        <v>181</v>
      </c>
      <c r="C36" s="259" t="s">
        <v>186</v>
      </c>
      <c r="D36" s="147" t="s">
        <v>108</v>
      </c>
      <c r="E36" s="86">
        <v>50000</v>
      </c>
      <c r="F36" s="150"/>
      <c r="G36" s="151"/>
      <c r="H36" s="152"/>
      <c r="I36" s="150"/>
      <c r="J36" s="151"/>
      <c r="K36" s="151"/>
      <c r="L36" s="151"/>
      <c r="M36" s="153"/>
      <c r="N36" s="258"/>
      <c r="O36" s="239"/>
      <c r="P36" s="255"/>
      <c r="S36" s="239"/>
    </row>
    <row r="37" ht="48" customHeight="1">
      <c r="A37" s="154">
        <f t="shared" si="37"/>
        <v>30</v>
      </c>
      <c r="B37" s="256" t="s">
        <v>187</v>
      </c>
      <c r="C37" s="259" t="s">
        <v>188</v>
      </c>
      <c r="D37" s="147" t="s">
        <v>108</v>
      </c>
      <c r="E37" s="86">
        <v>2000</v>
      </c>
      <c r="F37" s="150"/>
      <c r="G37" s="151"/>
      <c r="H37" s="152"/>
      <c r="I37" s="150"/>
      <c r="J37" s="151"/>
      <c r="K37" s="151"/>
      <c r="L37" s="151"/>
      <c r="M37" s="153"/>
      <c r="N37" s="258"/>
      <c r="O37" s="239"/>
      <c r="P37" s="255"/>
      <c r="S37" s="239"/>
    </row>
    <row r="38" ht="48" customHeight="1">
      <c r="A38" s="154">
        <f t="shared" si="37"/>
        <v>31</v>
      </c>
      <c r="B38" s="256" t="s">
        <v>187</v>
      </c>
      <c r="C38" s="259" t="s">
        <v>189</v>
      </c>
      <c r="D38" s="147" t="s">
        <v>108</v>
      </c>
      <c r="E38" s="86">
        <v>1000</v>
      </c>
      <c r="F38" s="150"/>
      <c r="G38" s="151"/>
      <c r="H38" s="152"/>
      <c r="I38" s="150"/>
      <c r="J38" s="151"/>
      <c r="K38" s="151"/>
      <c r="L38" s="151"/>
      <c r="M38" s="153"/>
      <c r="N38" s="258"/>
      <c r="O38" s="239"/>
      <c r="P38" s="255"/>
      <c r="S38" s="239"/>
    </row>
    <row r="39" ht="48" customHeight="1">
      <c r="A39" s="154">
        <f t="shared" si="37"/>
        <v>32</v>
      </c>
      <c r="B39" s="256" t="s">
        <v>187</v>
      </c>
      <c r="C39" s="259" t="s">
        <v>190</v>
      </c>
      <c r="D39" s="147" t="s">
        <v>108</v>
      </c>
      <c r="E39" s="86">
        <v>1000</v>
      </c>
      <c r="F39" s="150"/>
      <c r="G39" s="151"/>
      <c r="H39" s="152"/>
      <c r="I39" s="150"/>
      <c r="J39" s="151"/>
      <c r="K39" s="151"/>
      <c r="L39" s="151"/>
      <c r="M39" s="153"/>
      <c r="N39" s="258"/>
      <c r="O39" s="239"/>
      <c r="P39" s="255"/>
      <c r="S39" s="239"/>
    </row>
    <row r="40" ht="48" customHeight="1">
      <c r="A40" s="154">
        <f t="shared" si="37"/>
        <v>33</v>
      </c>
      <c r="B40" s="256" t="s">
        <v>187</v>
      </c>
      <c r="C40" s="259" t="s">
        <v>191</v>
      </c>
      <c r="D40" s="147" t="s">
        <v>108</v>
      </c>
      <c r="E40" s="86">
        <v>1000</v>
      </c>
      <c r="F40" s="150"/>
      <c r="G40" s="151"/>
      <c r="H40" s="152"/>
      <c r="I40" s="150"/>
      <c r="J40" s="151"/>
      <c r="K40" s="151"/>
      <c r="L40" s="151"/>
      <c r="M40" s="153"/>
      <c r="N40" s="258"/>
      <c r="O40" s="239"/>
      <c r="P40" s="255"/>
      <c r="S40" s="239"/>
    </row>
    <row r="41" ht="48" customHeight="1">
      <c r="A41" s="154">
        <f t="shared" si="37"/>
        <v>34</v>
      </c>
      <c r="B41" s="256" t="s">
        <v>192</v>
      </c>
      <c r="C41" s="259" t="s">
        <v>193</v>
      </c>
      <c r="D41" s="147" t="s">
        <v>108</v>
      </c>
      <c r="E41" s="86">
        <v>50000</v>
      </c>
      <c r="F41" s="150"/>
      <c r="G41" s="151"/>
      <c r="H41" s="152"/>
      <c r="I41" s="150"/>
      <c r="J41" s="151"/>
      <c r="K41" s="151"/>
      <c r="L41" s="151"/>
      <c r="M41" s="153"/>
      <c r="N41" s="258"/>
      <c r="O41" s="239"/>
      <c r="P41" s="255"/>
      <c r="S41" s="239"/>
    </row>
    <row r="42" ht="47.25" customHeight="1">
      <c r="A42" s="154">
        <f t="shared" si="37"/>
        <v>35</v>
      </c>
      <c r="B42" s="252" t="s">
        <v>153</v>
      </c>
      <c r="C42" s="259" t="s">
        <v>194</v>
      </c>
      <c r="D42" s="147" t="s">
        <v>108</v>
      </c>
      <c r="E42" s="86">
        <v>500</v>
      </c>
      <c r="F42" s="150"/>
      <c r="G42" s="151"/>
      <c r="H42" s="152"/>
      <c r="I42" s="150"/>
      <c r="J42" s="151"/>
      <c r="K42" s="151"/>
      <c r="L42" s="151"/>
      <c r="M42" s="153"/>
      <c r="N42" s="258"/>
      <c r="O42" s="239"/>
      <c r="P42" s="255"/>
      <c r="S42" s="239"/>
    </row>
    <row r="43" ht="48" customHeight="1">
      <c r="A43" s="154">
        <f t="shared" si="37"/>
        <v>36</v>
      </c>
      <c r="B43" s="252" t="s">
        <v>153</v>
      </c>
      <c r="C43" s="259" t="s">
        <v>195</v>
      </c>
      <c r="D43" s="147" t="s">
        <v>108</v>
      </c>
      <c r="E43" s="86">
        <v>5000</v>
      </c>
      <c r="F43" s="150"/>
      <c r="G43" s="151"/>
      <c r="H43" s="152"/>
      <c r="I43" s="150"/>
      <c r="J43" s="151"/>
      <c r="K43" s="151"/>
      <c r="L43" s="151"/>
      <c r="M43" s="153"/>
      <c r="N43" s="258"/>
      <c r="O43" s="239"/>
      <c r="P43" s="255"/>
      <c r="S43" s="239"/>
    </row>
    <row r="44" ht="48" customHeight="1">
      <c r="A44" s="154">
        <f t="shared" si="37"/>
        <v>37</v>
      </c>
      <c r="B44" s="256" t="s">
        <v>196</v>
      </c>
      <c r="C44" s="259" t="s">
        <v>197</v>
      </c>
      <c r="D44" s="147" t="s">
        <v>108</v>
      </c>
      <c r="E44" s="86">
        <v>100000</v>
      </c>
      <c r="F44" s="150"/>
      <c r="G44" s="151"/>
      <c r="H44" s="152"/>
      <c r="I44" s="150"/>
      <c r="J44" s="151"/>
      <c r="K44" s="151"/>
      <c r="L44" s="151"/>
      <c r="M44" s="153"/>
      <c r="N44" s="258"/>
      <c r="O44" s="239"/>
      <c r="P44" s="255"/>
      <c r="S44" s="239"/>
    </row>
    <row r="45" ht="48" customHeight="1">
      <c r="A45" s="154">
        <f t="shared" si="37"/>
        <v>38</v>
      </c>
      <c r="B45" s="252" t="s">
        <v>153</v>
      </c>
      <c r="C45" s="259" t="s">
        <v>198</v>
      </c>
      <c r="D45" s="147" t="s">
        <v>108</v>
      </c>
      <c r="E45" s="260">
        <v>10000</v>
      </c>
      <c r="F45" s="150"/>
      <c r="G45" s="151"/>
      <c r="H45" s="152"/>
      <c r="I45" s="150"/>
      <c r="J45" s="151"/>
      <c r="K45" s="151"/>
      <c r="L45" s="151"/>
      <c r="M45" s="153"/>
      <c r="N45" s="258"/>
      <c r="O45" s="239"/>
      <c r="P45" s="255"/>
      <c r="S45" s="239"/>
    </row>
    <row r="46" ht="48" customHeight="1">
      <c r="A46" s="154">
        <f t="shared" si="37"/>
        <v>39</v>
      </c>
      <c r="B46" s="256" t="s">
        <v>196</v>
      </c>
      <c r="C46" s="259" t="s">
        <v>199</v>
      </c>
      <c r="D46" s="147" t="s">
        <v>108</v>
      </c>
      <c r="E46" s="86">
        <v>50000</v>
      </c>
      <c r="F46" s="150"/>
      <c r="G46" s="151"/>
      <c r="H46" s="152"/>
      <c r="I46" s="150"/>
      <c r="J46" s="151"/>
      <c r="K46" s="151"/>
      <c r="L46" s="151"/>
      <c r="M46" s="153"/>
      <c r="N46" s="258"/>
      <c r="O46" s="239"/>
      <c r="P46" s="255"/>
      <c r="S46" s="239"/>
    </row>
    <row r="47" ht="48" customHeight="1">
      <c r="A47" s="154">
        <f t="shared" si="37"/>
        <v>40</v>
      </c>
      <c r="B47" s="252" t="s">
        <v>153</v>
      </c>
      <c r="C47" s="259" t="s">
        <v>200</v>
      </c>
      <c r="D47" s="147" t="s">
        <v>108</v>
      </c>
      <c r="E47" s="260">
        <v>10000</v>
      </c>
      <c r="F47" s="150"/>
      <c r="G47" s="151"/>
      <c r="H47" s="152"/>
      <c r="I47" s="150"/>
      <c r="J47" s="151"/>
      <c r="K47" s="151"/>
      <c r="L47" s="151"/>
      <c r="M47" s="153"/>
      <c r="N47" s="258"/>
      <c r="O47" s="239"/>
      <c r="P47" s="255"/>
      <c r="S47" s="239"/>
    </row>
    <row r="48" ht="48" customHeight="1">
      <c r="A48" s="154">
        <f t="shared" si="37"/>
        <v>41</v>
      </c>
      <c r="B48" s="252" t="s">
        <v>153</v>
      </c>
      <c r="C48" s="259" t="s">
        <v>201</v>
      </c>
      <c r="D48" s="147" t="s">
        <v>108</v>
      </c>
      <c r="E48" s="86">
        <v>1000</v>
      </c>
      <c r="F48" s="150"/>
      <c r="G48" s="151"/>
      <c r="H48" s="152"/>
      <c r="I48" s="150"/>
      <c r="J48" s="151"/>
      <c r="K48" s="151"/>
      <c r="L48" s="151"/>
      <c r="M48" s="153"/>
      <c r="N48" s="258"/>
      <c r="O48" s="239"/>
      <c r="P48" s="255"/>
      <c r="S48" s="239"/>
    </row>
    <row r="49" ht="48" customHeight="1">
      <c r="A49" s="154">
        <f t="shared" si="37"/>
        <v>42</v>
      </c>
      <c r="B49" s="256" t="s">
        <v>202</v>
      </c>
      <c r="C49" s="259" t="s">
        <v>203</v>
      </c>
      <c r="D49" s="147" t="s">
        <v>108</v>
      </c>
      <c r="E49" s="86">
        <v>1900</v>
      </c>
      <c r="F49" s="150"/>
      <c r="G49" s="151"/>
      <c r="H49" s="152"/>
      <c r="I49" s="150"/>
      <c r="J49" s="151"/>
      <c r="K49" s="151"/>
      <c r="L49" s="151"/>
      <c r="M49" s="153"/>
      <c r="N49" s="258"/>
      <c r="O49" s="239"/>
      <c r="P49" s="255"/>
      <c r="S49" s="239"/>
    </row>
    <row r="50" ht="48" customHeight="1">
      <c r="A50" s="154">
        <f t="shared" si="37"/>
        <v>43</v>
      </c>
      <c r="B50" s="256" t="s">
        <v>202</v>
      </c>
      <c r="C50" s="259" t="s">
        <v>204</v>
      </c>
      <c r="D50" s="147" t="s">
        <v>108</v>
      </c>
      <c r="E50" s="260">
        <v>1000</v>
      </c>
      <c r="F50" s="150"/>
      <c r="G50" s="151"/>
      <c r="H50" s="152"/>
      <c r="I50" s="150"/>
      <c r="J50" s="151"/>
      <c r="K50" s="151"/>
      <c r="L50" s="151"/>
      <c r="M50" s="153"/>
      <c r="N50" s="258"/>
      <c r="O50" s="239"/>
      <c r="P50" s="255"/>
      <c r="S50" s="239"/>
    </row>
    <row r="51" ht="48" customHeight="1">
      <c r="A51" s="154">
        <f t="shared" si="37"/>
        <v>44</v>
      </c>
      <c r="B51" s="256" t="s">
        <v>205</v>
      </c>
      <c r="C51" s="259" t="s">
        <v>206</v>
      </c>
      <c r="D51" s="147" t="s">
        <v>108</v>
      </c>
      <c r="E51" s="86">
        <v>100</v>
      </c>
      <c r="F51" s="150"/>
      <c r="G51" s="151"/>
      <c r="H51" s="152"/>
      <c r="I51" s="150"/>
      <c r="J51" s="151"/>
      <c r="K51" s="151"/>
      <c r="L51" s="151"/>
      <c r="M51" s="153"/>
      <c r="N51" s="258"/>
      <c r="O51" s="239"/>
      <c r="P51" s="255"/>
      <c r="S51" s="239"/>
    </row>
    <row r="52" ht="48" customHeight="1">
      <c r="A52" s="154">
        <f t="shared" si="37"/>
        <v>45</v>
      </c>
      <c r="B52" s="256" t="s">
        <v>205</v>
      </c>
      <c r="C52" s="259" t="s">
        <v>207</v>
      </c>
      <c r="D52" s="147" t="s">
        <v>108</v>
      </c>
      <c r="E52" s="86">
        <v>100</v>
      </c>
      <c r="F52" s="150"/>
      <c r="G52" s="151"/>
      <c r="H52" s="152"/>
      <c r="I52" s="150"/>
      <c r="J52" s="151"/>
      <c r="K52" s="151"/>
      <c r="L52" s="151"/>
      <c r="M52" s="153"/>
      <c r="N52" s="258"/>
      <c r="O52" s="239"/>
      <c r="P52" s="255"/>
      <c r="S52" s="239"/>
    </row>
    <row r="53" ht="48" customHeight="1">
      <c r="A53" s="154">
        <f t="shared" si="37"/>
        <v>46</v>
      </c>
      <c r="B53" s="256" t="s">
        <v>205</v>
      </c>
      <c r="C53" s="259" t="s">
        <v>208</v>
      </c>
      <c r="D53" s="147" t="s">
        <v>108</v>
      </c>
      <c r="E53" s="86">
        <v>20</v>
      </c>
      <c r="F53" s="150"/>
      <c r="G53" s="151"/>
      <c r="H53" s="152"/>
      <c r="I53" s="150"/>
      <c r="J53" s="151"/>
      <c r="K53" s="151"/>
      <c r="L53" s="151"/>
      <c r="M53" s="153"/>
      <c r="N53" s="258"/>
      <c r="O53" s="239"/>
      <c r="P53" s="255"/>
      <c r="S53" s="239"/>
    </row>
    <row r="54" ht="48" customHeight="1">
      <c r="A54" s="154">
        <f t="shared" si="37"/>
        <v>47</v>
      </c>
      <c r="B54" s="256" t="s">
        <v>192</v>
      </c>
      <c r="C54" s="259" t="s">
        <v>209</v>
      </c>
      <c r="D54" s="147" t="s">
        <v>108</v>
      </c>
      <c r="E54" s="86">
        <v>2000</v>
      </c>
      <c r="F54" s="150"/>
      <c r="G54" s="151"/>
      <c r="H54" s="152"/>
      <c r="I54" s="150"/>
      <c r="J54" s="151"/>
      <c r="K54" s="151"/>
      <c r="L54" s="151"/>
      <c r="M54" s="153"/>
      <c r="N54" s="258"/>
      <c r="O54" s="239"/>
      <c r="P54" s="255"/>
      <c r="S54" s="239"/>
    </row>
    <row r="55" ht="48" customHeight="1">
      <c r="A55" s="154">
        <f t="shared" si="37"/>
        <v>48</v>
      </c>
      <c r="B55" s="256" t="s">
        <v>210</v>
      </c>
      <c r="C55" s="259" t="s">
        <v>211</v>
      </c>
      <c r="D55" s="147" t="s">
        <v>108</v>
      </c>
      <c r="E55" s="86">
        <v>1000</v>
      </c>
      <c r="F55" s="150"/>
      <c r="G55" s="151"/>
      <c r="H55" s="152"/>
      <c r="I55" s="150"/>
      <c r="J55" s="151"/>
      <c r="K55" s="151"/>
      <c r="L55" s="151"/>
      <c r="M55" s="153"/>
      <c r="N55" s="258"/>
      <c r="O55" s="239"/>
      <c r="P55" s="255"/>
      <c r="S55" s="239"/>
    </row>
    <row r="56" ht="48" customHeight="1">
      <c r="A56" s="154">
        <f t="shared" si="37"/>
        <v>49</v>
      </c>
      <c r="B56" s="256" t="s">
        <v>212</v>
      </c>
      <c r="C56" s="261" t="s">
        <v>213</v>
      </c>
      <c r="D56" s="262" t="s">
        <v>108</v>
      </c>
      <c r="E56" s="260">
        <v>8</v>
      </c>
      <c r="F56" s="150"/>
      <c r="G56" s="151"/>
      <c r="H56" s="152"/>
      <c r="I56" s="150"/>
      <c r="J56" s="151"/>
      <c r="K56" s="151"/>
      <c r="L56" s="151"/>
      <c r="M56" s="153"/>
      <c r="N56" s="258"/>
      <c r="O56" s="239"/>
      <c r="P56" s="255"/>
      <c r="S56" s="239"/>
    </row>
    <row r="57" ht="48" customHeight="1">
      <c r="A57" s="154">
        <f t="shared" si="37"/>
        <v>50</v>
      </c>
      <c r="B57" s="256" t="s">
        <v>212</v>
      </c>
      <c r="C57" s="261" t="s">
        <v>214</v>
      </c>
      <c r="D57" s="262" t="s">
        <v>108</v>
      </c>
      <c r="E57" s="260">
        <v>20</v>
      </c>
      <c r="F57" s="150"/>
      <c r="G57" s="151"/>
      <c r="H57" s="152"/>
      <c r="I57" s="150"/>
      <c r="J57" s="151"/>
      <c r="K57" s="151"/>
      <c r="L57" s="151"/>
      <c r="M57" s="153"/>
      <c r="N57" s="258"/>
      <c r="O57" s="239"/>
      <c r="P57" s="255"/>
      <c r="S57" s="239"/>
    </row>
    <row r="58" ht="48" customHeight="1">
      <c r="A58" s="154">
        <f t="shared" si="37"/>
        <v>51</v>
      </c>
      <c r="B58" s="256" t="s">
        <v>202</v>
      </c>
      <c r="C58" s="259" t="s">
        <v>215</v>
      </c>
      <c r="D58" s="147" t="s">
        <v>108</v>
      </c>
      <c r="E58" s="86">
        <v>100</v>
      </c>
      <c r="F58" s="150"/>
      <c r="G58" s="151"/>
      <c r="H58" s="152"/>
      <c r="I58" s="150"/>
      <c r="J58" s="151"/>
      <c r="K58" s="151"/>
      <c r="L58" s="151"/>
      <c r="M58" s="153"/>
      <c r="N58" s="258"/>
      <c r="O58" s="239"/>
      <c r="P58" s="255"/>
      <c r="S58" s="239"/>
    </row>
    <row r="59" ht="48" customHeight="1">
      <c r="A59" s="154">
        <f t="shared" si="37"/>
        <v>52</v>
      </c>
      <c r="B59" s="252" t="s">
        <v>153</v>
      </c>
      <c r="C59" s="259" t="s">
        <v>216</v>
      </c>
      <c r="D59" s="147" t="s">
        <v>108</v>
      </c>
      <c r="E59" s="86">
        <v>10000</v>
      </c>
      <c r="F59" s="150"/>
      <c r="G59" s="151"/>
      <c r="H59" s="152"/>
      <c r="I59" s="150"/>
      <c r="J59" s="151"/>
      <c r="K59" s="151"/>
      <c r="L59" s="151"/>
      <c r="M59" s="153"/>
      <c r="N59" s="258"/>
      <c r="O59" s="239"/>
      <c r="P59" s="255"/>
      <c r="S59" s="239"/>
    </row>
    <row r="60" ht="48" customHeight="1">
      <c r="A60" s="154">
        <f t="shared" si="37"/>
        <v>53</v>
      </c>
      <c r="B60" s="252" t="s">
        <v>153</v>
      </c>
      <c r="C60" s="259" t="s">
        <v>217</v>
      </c>
      <c r="D60" s="147" t="s">
        <v>108</v>
      </c>
      <c r="E60" s="86">
        <v>10000</v>
      </c>
      <c r="F60" s="150"/>
      <c r="G60" s="151"/>
      <c r="H60" s="152"/>
      <c r="I60" s="150"/>
      <c r="J60" s="151"/>
      <c r="K60" s="151"/>
      <c r="L60" s="151"/>
      <c r="M60" s="153"/>
      <c r="N60" s="258"/>
      <c r="O60" s="239"/>
      <c r="P60" s="255"/>
      <c r="S60" s="239"/>
    </row>
    <row r="61" ht="48" customHeight="1">
      <c r="A61" s="154">
        <f t="shared" si="37"/>
        <v>54</v>
      </c>
      <c r="B61" s="252" t="s">
        <v>153</v>
      </c>
      <c r="C61" s="259" t="s">
        <v>218</v>
      </c>
      <c r="D61" s="147" t="s">
        <v>108</v>
      </c>
      <c r="E61" s="86">
        <v>7000</v>
      </c>
      <c r="F61" s="150"/>
      <c r="G61" s="151"/>
      <c r="H61" s="152"/>
      <c r="I61" s="150"/>
      <c r="J61" s="151"/>
      <c r="K61" s="151"/>
      <c r="L61" s="151"/>
      <c r="M61" s="153"/>
      <c r="N61" s="258"/>
      <c r="O61" s="239"/>
      <c r="P61" s="255"/>
      <c r="S61" s="239"/>
    </row>
    <row r="62" ht="48" customHeight="1">
      <c r="A62" s="154">
        <f t="shared" si="37"/>
        <v>55</v>
      </c>
      <c r="B62" s="256" t="s">
        <v>158</v>
      </c>
      <c r="C62" s="263" t="s">
        <v>219</v>
      </c>
      <c r="D62" s="229" t="s">
        <v>108</v>
      </c>
      <c r="E62" s="230">
        <v>5000</v>
      </c>
      <c r="F62" s="150"/>
      <c r="G62" s="151"/>
      <c r="H62" s="152"/>
      <c r="I62" s="150"/>
      <c r="J62" s="151"/>
      <c r="K62" s="151"/>
      <c r="L62" s="151"/>
      <c r="M62" s="153"/>
      <c r="N62" s="258"/>
      <c r="O62" s="239"/>
      <c r="P62" s="255"/>
      <c r="S62" s="239"/>
    </row>
    <row r="63" ht="13.5" customHeight="1">
      <c r="A63" s="264"/>
      <c r="B63" s="265"/>
      <c r="C63" s="257"/>
      <c r="D63" s="266"/>
      <c r="E63" s="267"/>
      <c r="F63" s="150"/>
      <c r="G63" s="151"/>
      <c r="H63" s="152"/>
      <c r="I63" s="150"/>
      <c r="J63" s="151"/>
      <c r="K63" s="151"/>
      <c r="L63" s="151"/>
      <c r="M63" s="153"/>
      <c r="N63" s="258"/>
      <c r="O63" s="239"/>
      <c r="P63" s="255"/>
      <c r="S63" s="239"/>
    </row>
    <row r="64" ht="18" customHeight="1">
      <c r="A64" s="268" t="s">
        <v>220</v>
      </c>
      <c r="B64" s="268"/>
      <c r="C64" s="268"/>
      <c r="D64" s="268"/>
      <c r="E64" s="268"/>
      <c r="F64" s="268"/>
      <c r="G64" s="151"/>
      <c r="H64" s="152"/>
      <c r="I64" s="150"/>
      <c r="J64" s="151"/>
      <c r="K64" s="151"/>
      <c r="L64" s="151"/>
      <c r="M64" s="153"/>
      <c r="N64" s="258"/>
      <c r="O64" s="239"/>
      <c r="P64" s="255"/>
      <c r="S64" s="239"/>
    </row>
    <row r="65" ht="48" customHeight="1">
      <c r="A65" s="134" t="s">
        <v>221</v>
      </c>
      <c r="B65" s="269"/>
      <c r="C65" s="270" t="s">
        <v>222</v>
      </c>
      <c r="D65" s="137" t="s">
        <v>7</v>
      </c>
      <c r="E65" s="271" t="s">
        <v>223</v>
      </c>
      <c r="F65" s="150"/>
      <c r="G65" s="151"/>
      <c r="H65" s="152"/>
      <c r="I65" s="150"/>
      <c r="J65" s="151"/>
      <c r="K65" s="151"/>
      <c r="L65" s="151"/>
      <c r="M65" s="153"/>
      <c r="N65" s="258"/>
      <c r="O65" s="239"/>
      <c r="P65" s="255"/>
      <c r="S65" s="239"/>
    </row>
    <row r="66" ht="48" customHeight="1">
      <c r="A66" s="272"/>
      <c r="B66" s="273"/>
      <c r="C66" s="274"/>
      <c r="D66" s="275"/>
      <c r="E66" s="276"/>
      <c r="F66" s="150"/>
      <c r="G66" s="151"/>
      <c r="H66" s="152"/>
      <c r="I66" s="150"/>
      <c r="J66" s="151"/>
      <c r="K66" s="151"/>
      <c r="L66" s="151"/>
      <c r="M66" s="153"/>
      <c r="N66" s="258"/>
      <c r="O66" s="239"/>
      <c r="P66" s="255"/>
      <c r="S66" s="239"/>
    </row>
    <row r="67" ht="48" customHeight="1">
      <c r="A67" s="154">
        <v>1</v>
      </c>
      <c r="B67" s="252" t="s">
        <v>153</v>
      </c>
      <c r="C67" s="259" t="s">
        <v>224</v>
      </c>
      <c r="D67" s="147" t="s">
        <v>108</v>
      </c>
      <c r="E67" s="86">
        <v>9000</v>
      </c>
      <c r="F67" s="150"/>
      <c r="G67" s="151"/>
      <c r="H67" s="152"/>
      <c r="I67" s="150"/>
      <c r="J67" s="151"/>
      <c r="K67" s="151"/>
      <c r="L67" s="151"/>
      <c r="M67" s="153"/>
      <c r="N67" s="258"/>
      <c r="O67" s="239"/>
      <c r="P67" s="255"/>
      <c r="S67" s="239"/>
    </row>
    <row r="68" ht="48" customHeight="1">
      <c r="A68" s="154">
        <f t="shared" ref="A68:A70" si="38">A67+1</f>
        <v>2</v>
      </c>
      <c r="B68" s="252" t="s">
        <v>153</v>
      </c>
      <c r="C68" s="259" t="s">
        <v>178</v>
      </c>
      <c r="D68" s="147" t="s">
        <v>108</v>
      </c>
      <c r="E68" s="86">
        <v>10000</v>
      </c>
      <c r="F68" s="150"/>
      <c r="G68" s="151"/>
      <c r="H68" s="152"/>
      <c r="I68" s="150"/>
      <c r="J68" s="151"/>
      <c r="K68" s="151"/>
      <c r="L68" s="151"/>
      <c r="M68" s="153"/>
      <c r="N68" s="258"/>
      <c r="O68" s="239"/>
      <c r="P68" s="255"/>
      <c r="S68" s="239"/>
    </row>
    <row r="69" ht="48" customHeight="1">
      <c r="A69" s="154">
        <f t="shared" si="38"/>
        <v>3</v>
      </c>
      <c r="B69" s="252" t="s">
        <v>153</v>
      </c>
      <c r="C69" s="259" t="s">
        <v>160</v>
      </c>
      <c r="D69" s="147" t="s">
        <v>108</v>
      </c>
      <c r="E69" s="86">
        <v>15000</v>
      </c>
      <c r="F69" s="150"/>
      <c r="G69" s="151"/>
      <c r="H69" s="152"/>
      <c r="I69" s="150"/>
      <c r="J69" s="151"/>
      <c r="K69" s="151"/>
      <c r="L69" s="151"/>
      <c r="M69" s="153"/>
      <c r="N69" s="258"/>
      <c r="O69" s="239"/>
      <c r="P69" s="255"/>
      <c r="S69" s="239"/>
    </row>
    <row r="70" ht="48" customHeight="1">
      <c r="A70" s="154">
        <f t="shared" si="38"/>
        <v>4</v>
      </c>
      <c r="B70" s="256" t="s">
        <v>196</v>
      </c>
      <c r="C70" s="277" t="s">
        <v>225</v>
      </c>
      <c r="D70" s="157" t="s">
        <v>108</v>
      </c>
      <c r="E70" s="215">
        <v>20000</v>
      </c>
      <c r="F70" s="150"/>
      <c r="G70" s="151"/>
      <c r="H70" s="152"/>
      <c r="I70" s="150"/>
      <c r="J70" s="151"/>
      <c r="K70" s="151"/>
      <c r="L70" s="151"/>
      <c r="M70" s="153"/>
      <c r="N70" s="258"/>
      <c r="O70" s="239"/>
      <c r="P70" s="255"/>
      <c r="S70" s="239"/>
    </row>
    <row r="71" s="38" customFormat="1" ht="32.25" customHeight="1">
      <c r="A71" s="278" t="s">
        <v>109</v>
      </c>
      <c r="B71" s="279"/>
      <c r="C71" s="279"/>
      <c r="D71" s="279"/>
      <c r="E71" s="279"/>
      <c r="F71" s="279"/>
      <c r="G71" s="279"/>
      <c r="H71" s="279"/>
      <c r="I71" s="279"/>
      <c r="J71" s="279"/>
      <c r="K71" s="279"/>
      <c r="L71" s="279"/>
      <c r="M71" s="280"/>
      <c r="N71" s="281">
        <f>SUM(N8:N70)</f>
        <v>2403.5799999999999</v>
      </c>
      <c r="Q71" s="282"/>
      <c r="R71" s="282"/>
    </row>
    <row r="72" s="38" customFormat="1" ht="32.25" customHeight="1">
      <c r="A72" s="278" t="s">
        <v>110</v>
      </c>
      <c r="B72" s="279"/>
      <c r="C72" s="279"/>
      <c r="D72" s="279"/>
      <c r="E72" s="279"/>
      <c r="F72" s="279"/>
      <c r="G72" s="279"/>
      <c r="H72" s="279"/>
      <c r="I72" s="279"/>
      <c r="J72" s="279"/>
      <c r="K72" s="279"/>
      <c r="L72" s="279"/>
      <c r="M72" s="280"/>
      <c r="N72" s="283">
        <f>SUM(P8:P70)</f>
        <v>238147.44</v>
      </c>
      <c r="Q72" s="282"/>
      <c r="R72" s="282"/>
    </row>
    <row r="73" s="38" customFormat="1" ht="15.75">
      <c r="C73" s="41"/>
      <c r="D73" s="41"/>
      <c r="F73" s="43"/>
      <c r="G73" s="43"/>
      <c r="H73" s="43"/>
      <c r="I73" s="43"/>
      <c r="J73" s="43"/>
      <c r="K73" s="43"/>
      <c r="L73" s="43"/>
      <c r="M73" s="43"/>
      <c r="Q73" s="282"/>
      <c r="R73" s="282"/>
    </row>
    <row r="74" s="38" customFormat="1" ht="48.75" customHeight="1">
      <c r="A74" s="36" t="s">
        <v>30</v>
      </c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P74" s="284" t="e">
        <f>P8+P9+#REF!+#REF!+#REF!+#REF!+#REF!+#REF!+#REF!+#REF!+#REF!+#REF!+#REF!+#REF!+#REF!+#REF!+#REF!+#REF!+#REF!+#REF!+#REF!+#REF!+#REF!+#REF!+#REF!+#REF!+#REF!+#REF!+#REF!+#REF!+#REF!+#REF!+#REF!</f>
        <v>#REF!</v>
      </c>
      <c r="Q74" s="282"/>
      <c r="R74" s="282"/>
    </row>
    <row r="75" s="38" customFormat="1" ht="15.75" customHeigh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238">
        <v>16.289999999999999</v>
      </c>
      <c r="P75" s="285" t="e">
        <f>#REF!+#REF!</f>
        <v>#REF!</v>
      </c>
      <c r="Q75" s="285">
        <v>36400</v>
      </c>
      <c r="R75" s="282" t="e">
        <f t="shared" ref="R75:R82" si="39">Q75-P75</f>
        <v>#REF!</v>
      </c>
    </row>
    <row r="76" s="38" customFormat="1" ht="15.75" customHeight="1">
      <c r="C76" s="40"/>
      <c r="D76" s="41"/>
      <c r="F76" s="43"/>
      <c r="G76" s="43"/>
      <c r="H76" s="43"/>
      <c r="I76" s="43"/>
      <c r="J76" s="43"/>
      <c r="K76" s="43"/>
      <c r="L76" s="43"/>
      <c r="M76" s="43"/>
      <c r="O76" s="286" t="s">
        <v>226</v>
      </c>
      <c r="P76" s="285">
        <f>P9</f>
        <v>43147.440000000002</v>
      </c>
      <c r="Q76" s="285">
        <v>44150</v>
      </c>
      <c r="R76" s="282">
        <f t="shared" si="39"/>
        <v>1002.5599999999977</v>
      </c>
    </row>
    <row r="77" s="38" customFormat="1" ht="16.5">
      <c r="C77" s="287" t="s">
        <v>24</v>
      </c>
      <c r="D77" s="287"/>
      <c r="E77" s="41"/>
      <c r="F77" s="288" t="s">
        <v>25</v>
      </c>
      <c r="G77" s="288"/>
      <c r="H77" s="288" t="s">
        <v>26</v>
      </c>
      <c r="I77" s="288"/>
      <c r="J77" s="43"/>
      <c r="K77" s="43"/>
      <c r="L77" s="43"/>
      <c r="M77" s="43"/>
      <c r="O77" s="238" t="s">
        <v>227</v>
      </c>
      <c r="P77" s="285" t="e">
        <f>#REF!+#REF!</f>
        <v>#REF!</v>
      </c>
      <c r="Q77" s="285">
        <v>25550</v>
      </c>
      <c r="R77" s="282" t="e">
        <f t="shared" si="39"/>
        <v>#REF!</v>
      </c>
    </row>
    <row r="78" s="38" customFormat="1" ht="16.5">
      <c r="C78" s="41"/>
      <c r="D78" s="41"/>
      <c r="F78" s="43"/>
      <c r="G78" s="43"/>
      <c r="H78" s="43"/>
      <c r="I78" s="43"/>
      <c r="J78" s="43"/>
      <c r="K78" s="43"/>
      <c r="L78" s="43"/>
      <c r="M78" s="43"/>
      <c r="O78" s="238" t="s">
        <v>228</v>
      </c>
      <c r="P78" s="285" t="e">
        <f>#REF!+#REF!+#REF!+#REF!</f>
        <v>#REF!</v>
      </c>
      <c r="Q78" s="285">
        <v>637100</v>
      </c>
      <c r="R78" s="282" t="e">
        <f t="shared" si="39"/>
        <v>#REF!</v>
      </c>
    </row>
    <row r="79" s="38" customFormat="1" ht="16.5">
      <c r="A79" s="238"/>
      <c r="B79" s="238"/>
      <c r="C79" s="238"/>
      <c r="D79" s="238"/>
      <c r="E79" s="238"/>
      <c r="F79" s="238"/>
      <c r="G79" s="238"/>
      <c r="H79" s="238"/>
      <c r="I79" s="238"/>
      <c r="J79" s="238"/>
      <c r="K79" s="238"/>
      <c r="L79" s="238"/>
      <c r="M79" s="238"/>
      <c r="N79" s="238"/>
      <c r="O79" s="238" t="s">
        <v>229</v>
      </c>
      <c r="P79" s="285" t="e">
        <f>#REF!+#REF!+#REF!+#REF!</f>
        <v>#REF!</v>
      </c>
      <c r="Q79" s="285">
        <v>77575</v>
      </c>
      <c r="R79" s="282" t="e">
        <f t="shared" si="39"/>
        <v>#REF!</v>
      </c>
    </row>
    <row r="80" ht="16.5">
      <c r="O80" s="238" t="s">
        <v>230</v>
      </c>
      <c r="P80" s="289" t="e">
        <f>#REF!+#REF!+#REF!+#REF!</f>
        <v>#REF!</v>
      </c>
      <c r="Q80" s="289">
        <v>158870</v>
      </c>
      <c r="R80" s="282" t="e">
        <f t="shared" si="39"/>
        <v>#REF!</v>
      </c>
    </row>
    <row r="81" ht="16.5">
      <c r="O81" s="238" t="s">
        <v>231</v>
      </c>
      <c r="P81" s="289" t="e">
        <f>P8+#REF!+#REF!+#REF!+#REF!+#REF!+#REF!+#REF!+#REF!+#REF!+#REF!+#REF!+#REF!+#REF!+#REF!+#REF!</f>
        <v>#REF!</v>
      </c>
      <c r="Q81" s="289">
        <v>1412270</v>
      </c>
      <c r="R81" s="282" t="e">
        <f t="shared" si="39"/>
        <v>#REF!</v>
      </c>
    </row>
    <row r="82" ht="15">
      <c r="P82" s="255" t="e">
        <f>SUM(P75:P81)</f>
        <v>#REF!</v>
      </c>
      <c r="Q82" s="239">
        <f>SUM(Q75:Q81)</f>
        <v>2391915</v>
      </c>
      <c r="R82" s="239" t="e">
        <f t="shared" si="39"/>
        <v>#REF!</v>
      </c>
    </row>
  </sheetData>
  <protectedRanges>
    <protectedRange name="Диапазон5_54_1_1_1_1" sqref="F8:H70"/>
    <protectedRange name="Диапазон5_54_1_1_1_2_1" sqref="G71:H72"/>
  </protectedRanges>
  <mergeCells count="16">
    <mergeCell ref="A1:N1"/>
    <mergeCell ref="A3:N3"/>
    <mergeCell ref="A4:N4"/>
    <mergeCell ref="A5:N5"/>
    <mergeCell ref="A6:M6"/>
    <mergeCell ref="A64:F64"/>
    <mergeCell ref="A65:A66"/>
    <mergeCell ref="C65:C66"/>
    <mergeCell ref="D65:D66"/>
    <mergeCell ref="E65:E66"/>
    <mergeCell ref="A71:M71"/>
    <mergeCell ref="A72:M72"/>
    <mergeCell ref="A74:N74"/>
    <mergeCell ref="C77:D77"/>
    <mergeCell ref="F77:G77"/>
    <mergeCell ref="H77:I77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30" fitToWidth="1" fitToHeight="2" pageOrder="downThenOver" orientation="landscape" usePrinterDefaults="1" blackAndWhite="0" draft="0" cellComments="none" useFirstPageNumber="0" errors="displayed" horizontalDpi="600" verticalDpi="600" copies="1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greaterThan" id="{00720089-00BA-462C-A690-00690008007D}">
            <xm:f>33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K8:K70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Р7-Офис/2024.3.2.584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Волконская Елена Олеговна</dc:creator>
  <cp:revision>1</cp:revision>
  <dcterms:created xsi:type="dcterms:W3CDTF">2025-03-18T12:13:12Z</dcterms:created>
  <dcterms:modified xsi:type="dcterms:W3CDTF">2026-08-06T07:40:44Z</dcterms:modified>
</cp:coreProperties>
</file>