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165" windowWidth="12120" windowHeight="9975"/>
  </bookViews>
  <sheets>
    <sheet name="ОБОСНОВАНИЕ" sheetId="3" r:id="rId1"/>
    <sheet name="ИНСТРУКЦИЯ" sheetId="4" r:id="rId2"/>
    <sheet name="Лист1" sheetId="5" r:id="rId3"/>
    <sheet name="Лист2" sheetId="6" r:id="rId4"/>
    <sheet name="Лист3" sheetId="7" r:id="rId5"/>
  </sheets>
  <definedNames>
    <definedName name="_xlnm.Print_Titles" localSheetId="0">ОБОСНОВАНИЕ!$9:$11</definedName>
  </definedNames>
  <calcPr calcId="145621"/>
</workbook>
</file>

<file path=xl/calcChain.xml><?xml version="1.0" encoding="utf-8"?>
<calcChain xmlns="http://schemas.openxmlformats.org/spreadsheetml/2006/main">
  <c r="J14" i="3" l="1"/>
  <c r="I14" i="3"/>
  <c r="H14" i="3"/>
  <c r="G14" i="3"/>
  <c r="F14" i="3"/>
  <c r="M13" i="3" l="1"/>
  <c r="B3" i="5" l="1"/>
  <c r="B4" i="5"/>
  <c r="B2" i="5"/>
  <c r="H24" i="5" l="1"/>
  <c r="H23" i="5"/>
  <c r="H25" i="5" s="1"/>
  <c r="E14" i="5" l="1"/>
  <c r="F14" i="5"/>
  <c r="D3" i="5" l="1"/>
  <c r="D2" i="5"/>
  <c r="D4" i="5"/>
  <c r="H9" i="5"/>
  <c r="G9" i="5"/>
  <c r="G10" i="5"/>
  <c r="G11" i="5"/>
  <c r="G12" i="5"/>
  <c r="G13" i="5"/>
  <c r="G8" i="5"/>
  <c r="H11" i="5" l="1"/>
  <c r="G18" i="5"/>
  <c r="G17" i="5"/>
  <c r="G14" i="5"/>
  <c r="K13" i="3"/>
  <c r="H13" i="5"/>
  <c r="N13" i="3" l="1"/>
  <c r="N14" i="3" s="1"/>
  <c r="L13" i="3"/>
</calcChain>
</file>

<file path=xl/sharedStrings.xml><?xml version="1.0" encoding="utf-8"?>
<sst xmlns="http://schemas.openxmlformats.org/spreadsheetml/2006/main" count="72" uniqueCount="71">
  <si>
    <t>Количество источников ценовой информации</t>
  </si>
  <si>
    <t xml:space="preserve">ИНСТРУКЦИЯ </t>
  </si>
  <si>
    <t>по заполнению обоснования НМЦК</t>
  </si>
  <si>
    <t>Колонка 1</t>
  </si>
  <si>
    <t>Колонка 2</t>
  </si>
  <si>
    <t>В данной колонке количество указывается только целыми числами без указания единиц измерения</t>
  </si>
  <si>
    <t>Колонка 3</t>
  </si>
  <si>
    <t>Колонка 4</t>
  </si>
  <si>
    <t>Колонки 5-9</t>
  </si>
  <si>
    <t>В данной колонке количество указывается числами без указания единиц валюты</t>
  </si>
  <si>
    <t>Колонка 10</t>
  </si>
  <si>
    <t>Колонка 11</t>
  </si>
  <si>
    <t>Колонка 11*</t>
  </si>
  <si>
    <t>Указывается количество используемых источников ценовой информации от 3 до 5.</t>
  </si>
  <si>
    <t xml:space="preserve">Указывается количество закупаемого товара (работы, услуги). </t>
  </si>
  <si>
    <t>Указывается объект закупки (предмет контракта)</t>
  </si>
  <si>
    <t>При определении цены контракта, заключаемого с единственным поставщиком (подрядчиком, исполнителем)</t>
  </si>
  <si>
    <t>в данной графе вручную прописывается минимально предложенная цена контракта, указанная в колонках 5-9</t>
  </si>
  <si>
    <t>В источнике ценовой информации указываются данные из коммерческих предложений (КП),</t>
  </si>
  <si>
    <t>каталогов (КАТ), реестра контрактов (РК), сайтов поставщиков (СП) и иных источников.</t>
  </si>
  <si>
    <t>Указываются основные характеристики объекта закупки и единица измерения (пачки, наборы, комплекты и т.п.)</t>
  </si>
  <si>
    <r>
      <t xml:space="preserve">Указывается источник иноформации (в заголовке) и </t>
    </r>
    <r>
      <rPr>
        <b/>
        <sz val="10"/>
        <rFont val="Arial"/>
        <family val="2"/>
        <charset val="204"/>
      </rPr>
      <t>цена единицы товара</t>
    </r>
    <r>
      <rPr>
        <sz val="10"/>
        <rFont val="Arial"/>
        <family val="2"/>
        <charset val="204"/>
      </rPr>
      <t>, работы услуги в рублях.</t>
    </r>
  </si>
  <si>
    <t>Заполняется программой автоматически по формуле из Приказа МЭР РФ</t>
  </si>
  <si>
    <t>автоматичски по формуле из Приказа МЭР</t>
  </si>
  <si>
    <t>При определении начальной (максимальной) цены контракта, данная графа заполняется программой</t>
  </si>
  <si>
    <t>предложившего наибольшую цену, заменив его на предложение иного поставщика (подрядчика, исполнителя)</t>
  </si>
  <si>
    <r>
      <t>Коэффициент вариации не должен превышать 33%</t>
    </r>
    <r>
      <rPr>
        <sz val="10"/>
        <rFont val="Arial"/>
        <family val="2"/>
        <charset val="204"/>
      </rPr>
      <t xml:space="preserve">. Если коэффициент вариации превышает 33%, </t>
    </r>
  </si>
  <si>
    <t>(подрядчика, исполнителя), с меньшей ценой.</t>
  </si>
  <si>
    <r>
      <t xml:space="preserve">то ячейка выделится </t>
    </r>
    <r>
      <rPr>
        <b/>
        <sz val="10"/>
        <color indexed="10"/>
        <rFont val="Arial"/>
        <family val="2"/>
        <charset val="204"/>
      </rPr>
      <t>красным цветом</t>
    </r>
    <r>
      <rPr>
        <sz val="10"/>
        <rFont val="Arial"/>
        <family val="2"/>
        <charset val="204"/>
      </rPr>
      <t xml:space="preserve"> и из расчета необхомо исключить ценовое предложение поставщика </t>
    </r>
  </si>
  <si>
    <t>№</t>
  </si>
  <si>
    <t>ИТОГО</t>
  </si>
  <si>
    <t>Ед. изме-рения</t>
  </si>
  <si>
    <t>Основные характеристики объекта закупки</t>
  </si>
  <si>
    <t>Используемый метод определения НМЦК с обоснованием</t>
  </si>
  <si>
    <t xml:space="preserve"> НМЦК рассчитанное, рублей</t>
  </si>
  <si>
    <t>Среднее квадратичное отклонение</t>
  </si>
  <si>
    <t>(указывается предмет контракта)</t>
  </si>
  <si>
    <t>Контрактный управляющий:  Заместитель руководителя Орелстата _________________________ Л.И.Акимова</t>
  </si>
  <si>
    <t xml:space="preserve">                                                                      (должность)                 (подпись)         </t>
  </si>
  <si>
    <t>Месяцев</t>
  </si>
  <si>
    <t>Количество</t>
  </si>
  <si>
    <t>Цена</t>
  </si>
  <si>
    <t>Итого</t>
  </si>
  <si>
    <t>3 мес</t>
  </si>
  <si>
    <t>9 мес</t>
  </si>
  <si>
    <t>* НМЦ контракта сформирована в соответствии с приказом Министерства экономического развития РФ от 02.10.2013г. № 567 "Об утверждении Методических рекомендаций по применению метода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НМЦ контракта может привести к формированию цены контракта и цены за единицу товара с дробным значением (количество знаков после запятой превышает 2). Программное обеспечение не позволяет проводить операции с такими значениями, поэтому Заказчиком принято решение о применении округления таких показателей.</t>
  </si>
  <si>
    <t>средняя арифметическая величина*</t>
  </si>
  <si>
    <t xml:space="preserve">**) Коэффициент вариации менее 33 %, совокупность цен принимается однородной. </t>
  </si>
  <si>
    <t>Коэффициент вариации, % **)</t>
  </si>
  <si>
    <t xml:space="preserve">Кол-во </t>
  </si>
  <si>
    <t>Общедоступная ценовая информация (скриншот экрана № 1)</t>
  </si>
  <si>
    <t>Общедоступная ценовая информация (скриншот экрана № 2)</t>
  </si>
  <si>
    <t>Общедоступная ценовая информация (скриншот экрана № 3)</t>
  </si>
  <si>
    <t>Общедоступная ценовая информация (скриншот экрана № 4)</t>
  </si>
  <si>
    <t>Исполнитель:                   Заместитель начальника АО_____________И.О. Крюкова</t>
  </si>
  <si>
    <t>Тел. +7(4862) 55-31-34</t>
  </si>
  <si>
    <t xml:space="preserve">ОБОСНОВАНИЕ  НАЧАЛЬНОЙ (МАКСИМАЛЬНОЙ) ЦЕНЫ КОНТРАКТА </t>
  </si>
  <si>
    <t>Начальная (максимальная) цена государственного контракта была определена методом сопоставимых рыночных цен (анализ рынка), в соответствии с частью 1 статьи 22 Федерального закона от 5 апреля 2013г. № 44-ФЗ "О контрактной системе в сфере закупок товаров, работ, услуг для обеспечения государственных и муниципальных нужд", данный метод определения ЦК является приоритетным</t>
  </si>
  <si>
    <t>Расчет начальной (максимальной) цены контракта (рублей)</t>
  </si>
  <si>
    <t>Общедоступная ценовая информация (скриншот экрана № 5)</t>
  </si>
  <si>
    <t>Приложения: скриншоты № 1-5</t>
  </si>
  <si>
    <t xml:space="preserve"> на поставку шредера для нужд Орелстата</t>
  </si>
  <si>
    <t>ОКПД2: 28.23.23.000</t>
  </si>
  <si>
    <t>Наименование Товара по КТРУ (при наличии)</t>
  </si>
  <si>
    <t>шт.</t>
  </si>
  <si>
    <t>Обоснование начальной (максимальной) цены контракта подготовлено с учетом пункта 6 раздела "Начальник отдела, сотрудник, заместителя руководителя ТОГС, сотрудники ТОГС" Приложения № 32 к Нормативным затратам на обеспечение функций Федеральной службы государственной статистики  и федерального казенного учреждения Федеральной службы государственной статистики, утвержденным приказом Росстата от 26.04.2017 № 299 (в редакции изменений и дополнений)</t>
  </si>
  <si>
    <t xml:space="preserve">НМЦ контракта в 2026 году составляет 20 000 (Двадцать тысяч) рублей 00 копеек, НДС в соответствии с законодательством Российской Федерации. </t>
  </si>
  <si>
    <t xml:space="preserve">                                                                                                 (должность)                                                   (подпись)                           23.04.2026</t>
  </si>
  <si>
    <t>Поставка шредера для нужд Орелстата в соответствии с Техническим заданием</t>
  </si>
  <si>
    <t>Дата подготовки обоснования ЦК: 23.04.2026 г.</t>
  </si>
  <si>
    <t xml:space="preserve">                                              Устройства офисные для уничтожения документов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</si>
</sst>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9" x14ac:knownFonts="1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color indexed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u/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10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5" fillId="0" borderId="0" xfId="0" applyFont="1" applyAlignment="1"/>
    <xf numFmtId="0" fontId="6" fillId="0" borderId="0" xfId="0" applyFont="1"/>
    <xf numFmtId="0" fontId="10" fillId="0" borderId="0" xfId="0" applyFont="1" applyFill="1" applyAlignment="1"/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10" fillId="0" borderId="0" xfId="0" applyFont="1"/>
    <xf numFmtId="0" fontId="2" fillId="0" borderId="0" xfId="0" applyFont="1"/>
    <xf numFmtId="0" fontId="10" fillId="0" borderId="0" xfId="0" applyFont="1" applyAlignment="1">
      <alignment horizontal="right"/>
    </xf>
    <xf numFmtId="0" fontId="2" fillId="0" borderId="1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0" xfId="0" applyFont="1" applyBorder="1"/>
    <xf numFmtId="0" fontId="0" fillId="0" borderId="0" xfId="0" applyBorder="1"/>
    <xf numFmtId="0" fontId="15" fillId="2" borderId="0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Border="1"/>
    <xf numFmtId="0" fontId="17" fillId="2" borderId="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1" fillId="0" borderId="0" xfId="0" applyNumberFormat="1" applyFont="1"/>
    <xf numFmtId="1" fontId="0" fillId="0" borderId="0" xfId="0" applyNumberFormat="1"/>
    <xf numFmtId="2" fontId="0" fillId="0" borderId="8" xfId="0" applyNumberFormat="1" applyBorder="1"/>
    <xf numFmtId="1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1" fontId="0" fillId="0" borderId="7" xfId="0" applyNumberFormat="1" applyBorder="1"/>
    <xf numFmtId="2" fontId="0" fillId="0" borderId="12" xfId="0" applyNumberFormat="1" applyBorder="1"/>
    <xf numFmtId="2" fontId="0" fillId="0" borderId="1" xfId="0" applyNumberFormat="1" applyBorder="1"/>
    <xf numFmtId="0" fontId="11" fillId="0" borderId="0" xfId="0" applyFont="1"/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13" fillId="0" borderId="4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5" fillId="0" borderId="0" xfId="0" applyFont="1" applyAlignment="1">
      <alignment horizontal="center"/>
    </xf>
    <xf numFmtId="164" fontId="11" fillId="0" borderId="7" xfId="1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3" fillId="0" borderId="4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4" fillId="0" borderId="5" xfId="0" applyFont="1" applyBorder="1" applyAlignment="1">
      <alignment horizontal="left" wrapText="1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8" fillId="0" borderId="0" xfId="0" applyFont="1" applyAlignment="1">
      <alignment wrapText="1"/>
    </xf>
  </cellXfs>
  <cellStyles count="2">
    <cellStyle name="Денежный" xfId="1" builtinId="4"/>
    <cellStyle name="Обычный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2"/>
  <sheetViews>
    <sheetView tabSelected="1" zoomScaleNormal="85" workbookViewId="0">
      <selection activeCell="C6" sqref="C6:O7"/>
    </sheetView>
  </sheetViews>
  <sheetFormatPr defaultRowHeight="15" outlineLevelCol="1" x14ac:dyDescent="0.25"/>
  <cols>
    <col min="1" max="1" width="10" style="7" customWidth="1"/>
    <col min="2" max="2" width="27.85546875" style="8" customWidth="1"/>
    <col min="3" max="3" width="9.5703125" style="8" customWidth="1"/>
    <col min="4" max="4" width="6.42578125" style="13" customWidth="1"/>
    <col min="5" max="5" width="8.28515625" style="9" customWidth="1"/>
    <col min="6" max="6" width="16" style="7" customWidth="1"/>
    <col min="7" max="7" width="18.42578125" style="7" customWidth="1"/>
    <col min="8" max="8" width="17.140625" style="7" customWidth="1"/>
    <col min="9" max="9" width="16.42578125" style="7" customWidth="1"/>
    <col min="10" max="11" width="15.140625" style="7" customWidth="1" outlineLevel="1"/>
    <col min="12" max="12" width="16.28515625" style="7" customWidth="1" outlineLevel="1"/>
    <col min="13" max="13" width="14.5703125" style="7" customWidth="1" outlineLevel="1"/>
    <col min="14" max="14" width="14.5703125" style="7" customWidth="1"/>
    <col min="15" max="15" width="14" style="7" hidden="1" customWidth="1"/>
    <col min="16" max="16384" width="9.140625" style="7"/>
  </cols>
  <sheetData>
    <row r="1" spans="1:16" ht="18.75" x14ac:dyDescent="0.3">
      <c r="H1" s="44"/>
      <c r="I1" s="3"/>
      <c r="N1" s="3"/>
    </row>
    <row r="2" spans="1:16" ht="15.75" x14ac:dyDescent="0.25">
      <c r="B2" s="59" t="s">
        <v>56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6" ht="17.25" customHeight="1" x14ac:dyDescent="0.3">
      <c r="B3" s="60" t="s">
        <v>61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6" ht="14.25" customHeight="1" x14ac:dyDescent="0.25">
      <c r="B4" s="61" t="s">
        <v>36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1"/>
    </row>
    <row r="5" spans="1:16" ht="9.75" customHeight="1" x14ac:dyDescent="0.25"/>
    <row r="6" spans="1:16" s="8" customFormat="1" ht="27.75" customHeight="1" x14ac:dyDescent="0.25">
      <c r="A6" s="49" t="s">
        <v>32</v>
      </c>
      <c r="B6" s="67"/>
      <c r="C6" s="71" t="s">
        <v>68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3"/>
    </row>
    <row r="7" spans="1:16" s="8" customFormat="1" ht="24" customHeight="1" x14ac:dyDescent="0.25">
      <c r="A7" s="57" t="s">
        <v>62</v>
      </c>
      <c r="B7" s="58"/>
      <c r="C7" s="74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6"/>
    </row>
    <row r="8" spans="1:16" s="8" customFormat="1" ht="45" customHeight="1" x14ac:dyDescent="0.25">
      <c r="A8" s="49" t="s">
        <v>33</v>
      </c>
      <c r="B8" s="58"/>
      <c r="C8" s="49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1"/>
    </row>
    <row r="9" spans="1:16" s="8" customFormat="1" ht="17.25" customHeight="1" x14ac:dyDescent="0.25">
      <c r="A9" s="64" t="s">
        <v>58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6"/>
    </row>
    <row r="10" spans="1:16" s="8" customFormat="1" ht="20.25" customHeight="1" x14ac:dyDescent="0.25">
      <c r="A10" s="55" t="s">
        <v>29</v>
      </c>
      <c r="B10" s="55" t="s">
        <v>63</v>
      </c>
      <c r="C10" s="55" t="s">
        <v>31</v>
      </c>
      <c r="D10" s="55" t="s">
        <v>49</v>
      </c>
      <c r="E10" s="55" t="s">
        <v>0</v>
      </c>
      <c r="F10" s="52" t="s">
        <v>50</v>
      </c>
      <c r="G10" s="52" t="s">
        <v>51</v>
      </c>
      <c r="H10" s="52" t="s">
        <v>52</v>
      </c>
      <c r="I10" s="52" t="s">
        <v>53</v>
      </c>
      <c r="J10" s="52" t="s">
        <v>59</v>
      </c>
      <c r="K10" s="52" t="s">
        <v>46</v>
      </c>
      <c r="L10" s="53" t="s">
        <v>35</v>
      </c>
      <c r="M10" s="55" t="s">
        <v>48</v>
      </c>
      <c r="N10" s="55" t="s">
        <v>34</v>
      </c>
    </row>
    <row r="11" spans="1:16" s="8" customFormat="1" ht="84" customHeight="1" x14ac:dyDescent="0.25">
      <c r="A11" s="55"/>
      <c r="B11" s="55"/>
      <c r="C11" s="55"/>
      <c r="D11" s="55"/>
      <c r="E11" s="55"/>
      <c r="F11" s="52"/>
      <c r="G11" s="52"/>
      <c r="H11" s="52"/>
      <c r="I11" s="52"/>
      <c r="J11" s="52"/>
      <c r="K11" s="52"/>
      <c r="L11" s="54"/>
      <c r="M11" s="55"/>
      <c r="N11" s="55"/>
      <c r="O11" s="26"/>
    </row>
    <row r="12" spans="1:16" s="8" customFormat="1" ht="15" hidden="1" customHeight="1" x14ac:dyDescent="0.25">
      <c r="A12" s="10"/>
      <c r="B12" s="4">
        <v>1</v>
      </c>
      <c r="C12" s="4"/>
      <c r="D12" s="6"/>
      <c r="E12" s="4">
        <v>4</v>
      </c>
      <c r="F12" s="5">
        <v>5</v>
      </c>
      <c r="G12" s="5">
        <v>6</v>
      </c>
      <c r="H12" s="5">
        <v>8</v>
      </c>
      <c r="I12" s="5"/>
      <c r="J12" s="5">
        <v>9</v>
      </c>
      <c r="K12" s="5">
        <v>8</v>
      </c>
      <c r="L12" s="5"/>
      <c r="M12" s="5">
        <v>9</v>
      </c>
      <c r="N12" s="5">
        <v>10</v>
      </c>
      <c r="O12" s="17"/>
    </row>
    <row r="13" spans="1:16" s="8" customFormat="1" ht="46.5" customHeight="1" x14ac:dyDescent="0.25">
      <c r="A13" s="29">
        <v>1</v>
      </c>
      <c r="B13" s="28" t="s">
        <v>70</v>
      </c>
      <c r="C13" s="30" t="s">
        <v>64</v>
      </c>
      <c r="D13" s="30">
        <v>1</v>
      </c>
      <c r="E13" s="30">
        <v>5</v>
      </c>
      <c r="F13" s="33">
        <v>29415</v>
      </c>
      <c r="G13" s="33">
        <v>20000</v>
      </c>
      <c r="H13" s="33">
        <v>24199</v>
      </c>
      <c r="I13" s="33">
        <v>20749</v>
      </c>
      <c r="J13" s="33">
        <v>22999</v>
      </c>
      <c r="K13" s="45">
        <f>ROUND(((F13+G13+H13+I13+J13)/E13),2)</f>
        <v>23472.400000000001</v>
      </c>
      <c r="L13" s="45">
        <f t="shared" ref="L13" si="0">STDEVP(F13:J13)</f>
        <v>3332.8972141366735</v>
      </c>
      <c r="M13" s="15">
        <f>STDEVA(F13:J13)/(SUM(F13:J13)/COUNTIF(F13:J13,"&gt;0"))</f>
        <v>0.15875208186698553</v>
      </c>
      <c r="N13" s="14">
        <f>K13*D13</f>
        <v>23472.400000000001</v>
      </c>
      <c r="O13" s="17"/>
    </row>
    <row r="14" spans="1:16" s="16" customFormat="1" x14ac:dyDescent="0.2">
      <c r="A14" s="31"/>
      <c r="B14" s="27" t="s">
        <v>30</v>
      </c>
      <c r="C14" s="32"/>
      <c r="D14" s="32"/>
      <c r="E14" s="23"/>
      <c r="F14" s="24">
        <f>F13*D13</f>
        <v>29415</v>
      </c>
      <c r="G14" s="24">
        <f>G13*D13</f>
        <v>20000</v>
      </c>
      <c r="H14" s="24">
        <f>H13*D13</f>
        <v>24199</v>
      </c>
      <c r="I14" s="24">
        <f>I13*D13</f>
        <v>20749</v>
      </c>
      <c r="J14" s="24">
        <f>J13*D13</f>
        <v>22999</v>
      </c>
      <c r="K14" s="24"/>
      <c r="L14" s="24"/>
      <c r="M14" s="24"/>
      <c r="N14" s="24">
        <f>SUM(N13:N13)</f>
        <v>23472.400000000001</v>
      </c>
    </row>
    <row r="15" spans="1:16" s="8" customFormat="1" ht="24" customHeight="1" x14ac:dyDescent="0.25">
      <c r="A15" s="62" t="s">
        <v>66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pans="1:16" s="8" customFormat="1" ht="46.5" customHeight="1" x14ac:dyDescent="0.25">
      <c r="A16" s="77" t="s">
        <v>65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pans="1:17" s="8" customFormat="1" x14ac:dyDescent="0.25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pans="1:17" s="8" customFormat="1" ht="17.25" customHeight="1" x14ac:dyDescent="0.25">
      <c r="A18" s="46" t="s">
        <v>37</v>
      </c>
      <c r="B18" s="46"/>
      <c r="C18" s="46"/>
      <c r="D18" s="46"/>
      <c r="E18" s="46"/>
      <c r="F18" s="46"/>
      <c r="G18" s="46"/>
      <c r="H18" s="46"/>
      <c r="I18" s="25"/>
      <c r="J18" s="25"/>
      <c r="K18" s="25"/>
      <c r="L18" s="25"/>
      <c r="M18" s="25"/>
      <c r="N18" s="25"/>
    </row>
    <row r="19" spans="1:17" s="8" customFormat="1" ht="15" customHeight="1" x14ac:dyDescent="0.25">
      <c r="A19" s="56" t="s">
        <v>67</v>
      </c>
      <c r="B19" s="56"/>
      <c r="C19" s="56"/>
      <c r="D19" s="56"/>
      <c r="E19" s="56"/>
      <c r="F19" s="56"/>
      <c r="G19" s="56"/>
      <c r="H19" s="56"/>
      <c r="I19" s="17"/>
      <c r="J19" s="17"/>
      <c r="K19" s="17"/>
      <c r="L19" s="17"/>
      <c r="M19" s="17"/>
      <c r="N19" s="17"/>
      <c r="O19" s="17"/>
    </row>
    <row r="20" spans="1:17" s="8" customFormat="1" ht="6.75" customHeight="1" x14ac:dyDescent="0.25">
      <c r="O20" s="19"/>
      <c r="P20" s="17"/>
      <c r="Q20" s="17"/>
    </row>
    <row r="21" spans="1:17" s="8" customFormat="1" ht="20.25" customHeight="1" x14ac:dyDescent="0.25">
      <c r="A21" s="46" t="s">
        <v>69</v>
      </c>
      <c r="B21" s="46"/>
      <c r="C21" s="46"/>
      <c r="D21" s="46"/>
      <c r="E21" s="46"/>
      <c r="F21" s="18"/>
      <c r="G21" s="18"/>
      <c r="H21" s="18"/>
      <c r="I21" s="18"/>
      <c r="J21" s="18"/>
      <c r="K21" s="18"/>
      <c r="P21" s="17"/>
      <c r="Q21" s="17"/>
    </row>
    <row r="22" spans="1:17" s="8" customFormat="1" ht="23.25" customHeight="1" x14ac:dyDescent="0.25">
      <c r="A22" s="46" t="s">
        <v>54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19"/>
      <c r="P22" s="17"/>
      <c r="Q22" s="17"/>
    </row>
    <row r="23" spans="1:17" s="20" customFormat="1" ht="15" customHeight="1" x14ac:dyDescent="0.2">
      <c r="A23" s="56" t="s">
        <v>38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22"/>
      <c r="P23" s="21"/>
      <c r="Q23" s="21"/>
    </row>
    <row r="24" spans="1:17" s="8" customFormat="1" ht="18" customHeight="1" x14ac:dyDescent="0.25">
      <c r="A24" s="46" t="s">
        <v>60</v>
      </c>
      <c r="B24" s="46"/>
      <c r="C24" s="46"/>
      <c r="D24" s="46"/>
      <c r="E24" s="46"/>
      <c r="F24" s="46"/>
      <c r="G24" s="46"/>
      <c r="H24" s="46"/>
      <c r="I24" s="18"/>
      <c r="J24" s="18"/>
      <c r="K24" s="18"/>
      <c r="L24" s="18"/>
      <c r="M24" s="18"/>
      <c r="N24" s="18"/>
      <c r="O24" s="19"/>
      <c r="P24" s="17"/>
      <c r="Q24" s="17"/>
    </row>
    <row r="25" spans="1:17" s="8" customFormat="1" x14ac:dyDescent="0.25">
      <c r="A25" s="17" t="s">
        <v>55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9"/>
      <c r="P25" s="17"/>
      <c r="Q25" s="17"/>
    </row>
    <row r="26" spans="1:17" s="8" customFormat="1" ht="15" customHeight="1" x14ac:dyDescent="0.25">
      <c r="A26" s="46" t="s">
        <v>45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</row>
    <row r="27" spans="1:17" s="8" customFormat="1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</row>
    <row r="28" spans="1:17" s="8" customFormat="1" ht="33" customHeight="1" x14ac:dyDescent="0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</row>
    <row r="29" spans="1:17" s="8" customFormat="1" ht="8.25" customHeight="1" x14ac:dyDescent="0.25">
      <c r="B29" s="11"/>
      <c r="C29" s="11"/>
      <c r="D29" s="13"/>
      <c r="E29" s="12"/>
    </row>
    <row r="30" spans="1:17" s="8" customFormat="1" x14ac:dyDescent="0.25">
      <c r="A30" s="47" t="s">
        <v>47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</row>
    <row r="31" spans="1:17" s="8" customFormat="1" x14ac:dyDescent="0.25">
      <c r="B31" s="11"/>
      <c r="C31" s="11"/>
      <c r="D31" s="13"/>
      <c r="E31" s="12"/>
    </row>
    <row r="32" spans="1:17" s="8" customFormat="1" x14ac:dyDescent="0.25">
      <c r="B32" s="11"/>
      <c r="C32" s="11"/>
      <c r="D32" s="13"/>
      <c r="E32" s="12"/>
    </row>
    <row r="33" spans="2:5" s="8" customFormat="1" x14ac:dyDescent="0.25">
      <c r="B33" s="11"/>
      <c r="C33" s="11"/>
      <c r="D33" s="13"/>
      <c r="E33" s="12"/>
    </row>
    <row r="34" spans="2:5" s="8" customFormat="1" x14ac:dyDescent="0.25">
      <c r="B34" s="11"/>
      <c r="C34" s="11"/>
      <c r="D34" s="13"/>
      <c r="E34" s="12"/>
    </row>
    <row r="35" spans="2:5" s="8" customFormat="1" x14ac:dyDescent="0.25">
      <c r="B35" s="11"/>
      <c r="C35" s="11"/>
      <c r="D35" s="13"/>
      <c r="E35" s="12"/>
    </row>
    <row r="36" spans="2:5" s="8" customFormat="1" x14ac:dyDescent="0.25">
      <c r="B36" s="11"/>
      <c r="C36" s="11"/>
      <c r="D36" s="13"/>
      <c r="E36" s="12"/>
    </row>
    <row r="37" spans="2:5" s="8" customFormat="1" x14ac:dyDescent="0.25">
      <c r="B37" s="11"/>
      <c r="C37" s="11"/>
      <c r="D37" s="13"/>
      <c r="E37" s="12"/>
    </row>
    <row r="38" spans="2:5" s="8" customFormat="1" x14ac:dyDescent="0.25">
      <c r="B38" s="11"/>
      <c r="C38" s="11"/>
      <c r="D38" s="13"/>
      <c r="E38" s="12"/>
    </row>
    <row r="39" spans="2:5" s="8" customFormat="1" x14ac:dyDescent="0.25">
      <c r="B39" s="11"/>
      <c r="C39" s="11"/>
      <c r="D39" s="13"/>
      <c r="E39" s="12"/>
    </row>
    <row r="40" spans="2:5" s="8" customFormat="1" x14ac:dyDescent="0.25">
      <c r="B40" s="11"/>
      <c r="C40" s="11"/>
      <c r="D40" s="13"/>
      <c r="E40" s="12"/>
    </row>
    <row r="41" spans="2:5" s="8" customFormat="1" x14ac:dyDescent="0.25">
      <c r="B41" s="11"/>
      <c r="C41" s="11"/>
      <c r="D41" s="13"/>
      <c r="E41" s="12"/>
    </row>
    <row r="42" spans="2:5" s="8" customFormat="1" x14ac:dyDescent="0.25">
      <c r="B42" s="11"/>
      <c r="C42" s="11"/>
      <c r="D42" s="13"/>
      <c r="E42" s="12"/>
    </row>
    <row r="43" spans="2:5" s="8" customFormat="1" x14ac:dyDescent="0.25">
      <c r="B43" s="11"/>
      <c r="C43" s="11"/>
      <c r="D43" s="13"/>
      <c r="E43" s="12"/>
    </row>
    <row r="44" spans="2:5" s="8" customFormat="1" x14ac:dyDescent="0.25">
      <c r="D44" s="13"/>
      <c r="E44" s="12"/>
    </row>
    <row r="45" spans="2:5" s="8" customFormat="1" x14ac:dyDescent="0.25">
      <c r="D45" s="13"/>
      <c r="E45" s="12"/>
    </row>
    <row r="46" spans="2:5" s="8" customFormat="1" x14ac:dyDescent="0.25">
      <c r="D46" s="13"/>
      <c r="E46" s="12"/>
    </row>
    <row r="47" spans="2:5" s="8" customFormat="1" x14ac:dyDescent="0.25">
      <c r="D47" s="13"/>
      <c r="E47" s="12"/>
    </row>
    <row r="48" spans="2:5" s="8" customFormat="1" x14ac:dyDescent="0.25">
      <c r="D48" s="13"/>
      <c r="E48" s="12"/>
    </row>
    <row r="49" spans="4:5" s="8" customFormat="1" x14ac:dyDescent="0.25">
      <c r="D49" s="13"/>
      <c r="E49" s="12"/>
    </row>
    <row r="50" spans="4:5" s="8" customFormat="1" x14ac:dyDescent="0.25">
      <c r="D50" s="13"/>
      <c r="E50" s="12"/>
    </row>
    <row r="51" spans="4:5" s="8" customFormat="1" x14ac:dyDescent="0.25">
      <c r="D51" s="13"/>
      <c r="E51" s="12"/>
    </row>
    <row r="52" spans="4:5" s="8" customFormat="1" x14ac:dyDescent="0.25">
      <c r="D52" s="13"/>
      <c r="E52" s="12"/>
    </row>
    <row r="53" spans="4:5" s="8" customFormat="1" x14ac:dyDescent="0.25">
      <c r="D53" s="13"/>
      <c r="E53" s="12"/>
    </row>
    <row r="54" spans="4:5" s="8" customFormat="1" x14ac:dyDescent="0.25">
      <c r="D54" s="13"/>
      <c r="E54" s="12"/>
    </row>
    <row r="55" spans="4:5" s="8" customFormat="1" x14ac:dyDescent="0.25">
      <c r="D55" s="13"/>
      <c r="E55" s="12"/>
    </row>
    <row r="56" spans="4:5" s="8" customFormat="1" x14ac:dyDescent="0.25">
      <c r="D56" s="13"/>
      <c r="E56" s="12"/>
    </row>
    <row r="57" spans="4:5" s="8" customFormat="1" x14ac:dyDescent="0.25">
      <c r="D57" s="13"/>
      <c r="E57" s="12"/>
    </row>
    <row r="58" spans="4:5" s="8" customFormat="1" x14ac:dyDescent="0.25">
      <c r="D58" s="13"/>
      <c r="E58" s="12"/>
    </row>
    <row r="59" spans="4:5" s="8" customFormat="1" x14ac:dyDescent="0.25">
      <c r="D59" s="13"/>
      <c r="E59" s="12"/>
    </row>
    <row r="60" spans="4:5" s="8" customFormat="1" x14ac:dyDescent="0.25">
      <c r="D60" s="13"/>
      <c r="E60" s="12"/>
    </row>
    <row r="61" spans="4:5" s="8" customFormat="1" x14ac:dyDescent="0.25">
      <c r="D61" s="13"/>
      <c r="E61" s="12"/>
    </row>
    <row r="62" spans="4:5" s="8" customFormat="1" x14ac:dyDescent="0.25">
      <c r="D62" s="13"/>
      <c r="E62" s="12"/>
    </row>
    <row r="63" spans="4:5" s="8" customFormat="1" x14ac:dyDescent="0.25">
      <c r="D63" s="13"/>
      <c r="E63" s="12"/>
    </row>
    <row r="64" spans="4:5" s="8" customFormat="1" x14ac:dyDescent="0.25">
      <c r="D64" s="13"/>
      <c r="E64" s="12"/>
    </row>
    <row r="65" spans="4:16" s="8" customFormat="1" x14ac:dyDescent="0.25">
      <c r="D65" s="13"/>
      <c r="E65" s="12"/>
    </row>
    <row r="66" spans="4:16" s="8" customFormat="1" x14ac:dyDescent="0.25">
      <c r="D66" s="13"/>
      <c r="E66" s="12"/>
    </row>
    <row r="67" spans="4:16" s="8" customFormat="1" x14ac:dyDescent="0.25">
      <c r="D67" s="13"/>
      <c r="E67" s="12"/>
    </row>
    <row r="68" spans="4:16" s="8" customFormat="1" x14ac:dyDescent="0.25">
      <c r="D68" s="13"/>
      <c r="E68" s="12"/>
    </row>
    <row r="69" spans="4:16" s="8" customFormat="1" x14ac:dyDescent="0.25">
      <c r="D69" s="13"/>
      <c r="E69" s="12"/>
    </row>
    <row r="70" spans="4:16" x14ac:dyDescent="0.25">
      <c r="E70" s="12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E71" s="12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E72" s="12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</sheetData>
  <mergeCells count="34">
    <mergeCell ref="B2:O2"/>
    <mergeCell ref="B3:O3"/>
    <mergeCell ref="B4:O4"/>
    <mergeCell ref="A15:O15"/>
    <mergeCell ref="A17:O17"/>
    <mergeCell ref="A8:B8"/>
    <mergeCell ref="A9:O9"/>
    <mergeCell ref="A6:B6"/>
    <mergeCell ref="A10:A11"/>
    <mergeCell ref="C10:C11"/>
    <mergeCell ref="D10:D11"/>
    <mergeCell ref="A21:E21"/>
    <mergeCell ref="A19:H19"/>
    <mergeCell ref="A22:N22"/>
    <mergeCell ref="C6:O7"/>
    <mergeCell ref="A18:H18"/>
    <mergeCell ref="A7:B7"/>
    <mergeCell ref="A16:N16"/>
    <mergeCell ref="A24:H24"/>
    <mergeCell ref="A30:L30"/>
    <mergeCell ref="C8:O8"/>
    <mergeCell ref="A26:O28"/>
    <mergeCell ref="J10:J11"/>
    <mergeCell ref="K10:K11"/>
    <mergeCell ref="L10:L11"/>
    <mergeCell ref="M10:M11"/>
    <mergeCell ref="N10:N11"/>
    <mergeCell ref="E10:E11"/>
    <mergeCell ref="F10:F11"/>
    <mergeCell ref="G10:G11"/>
    <mergeCell ref="H10:H11"/>
    <mergeCell ref="I10:I11"/>
    <mergeCell ref="B10:B11"/>
    <mergeCell ref="A23:N23"/>
  </mergeCells>
  <phoneticPr fontId="0" type="noConversion"/>
  <conditionalFormatting sqref="M13">
    <cfRule type="cellIs" dxfId="0" priority="4" stopIfTrue="1" operator="greaterThan">
      <formula>0.33</formula>
    </cfRule>
  </conditionalFormatting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workbookViewId="0">
      <selection activeCell="G24" sqref="G24"/>
    </sheetView>
  </sheetViews>
  <sheetFormatPr defaultRowHeight="12.75" x14ac:dyDescent="0.2"/>
  <cols>
    <col min="1" max="1" width="11.5703125" customWidth="1"/>
    <col min="2" max="2" width="2.140625" customWidth="1"/>
  </cols>
  <sheetData>
    <row r="2" spans="1:7" x14ac:dyDescent="0.2">
      <c r="E2" s="2"/>
      <c r="G2" s="2" t="s">
        <v>1</v>
      </c>
    </row>
    <row r="3" spans="1:7" x14ac:dyDescent="0.2">
      <c r="F3" s="2" t="s">
        <v>2</v>
      </c>
    </row>
    <row r="5" spans="1:7" x14ac:dyDescent="0.2">
      <c r="A5" s="2" t="s">
        <v>3</v>
      </c>
      <c r="C5" t="s">
        <v>15</v>
      </c>
    </row>
    <row r="6" spans="1:7" x14ac:dyDescent="0.2">
      <c r="A6" s="2"/>
    </row>
    <row r="7" spans="1:7" x14ac:dyDescent="0.2">
      <c r="A7" s="2" t="s">
        <v>4</v>
      </c>
      <c r="C7" t="s">
        <v>14</v>
      </c>
    </row>
    <row r="8" spans="1:7" x14ac:dyDescent="0.2">
      <c r="A8" s="2"/>
      <c r="C8" t="s">
        <v>5</v>
      </c>
    </row>
    <row r="9" spans="1:7" x14ac:dyDescent="0.2">
      <c r="A9" s="2"/>
    </row>
    <row r="10" spans="1:7" x14ac:dyDescent="0.2">
      <c r="A10" s="2" t="s">
        <v>6</v>
      </c>
      <c r="C10" t="s">
        <v>20</v>
      </c>
    </row>
    <row r="11" spans="1:7" x14ac:dyDescent="0.2">
      <c r="A11" s="2"/>
    </row>
    <row r="12" spans="1:7" x14ac:dyDescent="0.2">
      <c r="A12" s="2" t="s">
        <v>7</v>
      </c>
      <c r="C12" t="s">
        <v>13</v>
      </c>
    </row>
    <row r="13" spans="1:7" x14ac:dyDescent="0.2">
      <c r="A13" s="2"/>
      <c r="C13" t="s">
        <v>5</v>
      </c>
    </row>
    <row r="14" spans="1:7" x14ac:dyDescent="0.2">
      <c r="A14" s="2"/>
    </row>
    <row r="15" spans="1:7" x14ac:dyDescent="0.2">
      <c r="A15" s="2" t="s">
        <v>8</v>
      </c>
      <c r="C15" t="s">
        <v>21</v>
      </c>
    </row>
    <row r="16" spans="1:7" x14ac:dyDescent="0.2">
      <c r="A16" s="2"/>
      <c r="C16" t="s">
        <v>9</v>
      </c>
    </row>
    <row r="17" spans="1:3" x14ac:dyDescent="0.2">
      <c r="A17" s="2"/>
      <c r="C17" t="s">
        <v>18</v>
      </c>
    </row>
    <row r="18" spans="1:3" x14ac:dyDescent="0.2">
      <c r="A18" s="2"/>
      <c r="C18" t="s">
        <v>19</v>
      </c>
    </row>
    <row r="19" spans="1:3" x14ac:dyDescent="0.2">
      <c r="A19" s="2"/>
    </row>
    <row r="20" spans="1:3" x14ac:dyDescent="0.2">
      <c r="A20" s="2" t="s">
        <v>10</v>
      </c>
      <c r="C20" t="s">
        <v>22</v>
      </c>
    </row>
    <row r="21" spans="1:3" x14ac:dyDescent="0.2">
      <c r="A21" s="2"/>
      <c r="C21" s="2" t="s">
        <v>26</v>
      </c>
    </row>
    <row r="22" spans="1:3" x14ac:dyDescent="0.2">
      <c r="A22" s="2"/>
      <c r="C22" t="s">
        <v>28</v>
      </c>
    </row>
    <row r="23" spans="1:3" x14ac:dyDescent="0.2">
      <c r="A23" s="2"/>
      <c r="C23" t="s">
        <v>25</v>
      </c>
    </row>
    <row r="24" spans="1:3" x14ac:dyDescent="0.2">
      <c r="A24" s="2"/>
      <c r="C24" t="s">
        <v>27</v>
      </c>
    </row>
    <row r="25" spans="1:3" x14ac:dyDescent="0.2">
      <c r="A25" s="2"/>
    </row>
    <row r="26" spans="1:3" x14ac:dyDescent="0.2">
      <c r="A26" s="2" t="s">
        <v>11</v>
      </c>
      <c r="C26" t="s">
        <v>24</v>
      </c>
    </row>
    <row r="27" spans="1:3" x14ac:dyDescent="0.2">
      <c r="A27" s="2"/>
      <c r="C27" t="s">
        <v>23</v>
      </c>
    </row>
    <row r="28" spans="1:3" x14ac:dyDescent="0.2">
      <c r="A28" s="2"/>
    </row>
    <row r="29" spans="1:3" x14ac:dyDescent="0.2">
      <c r="A29" s="2" t="s">
        <v>12</v>
      </c>
      <c r="C29" t="s">
        <v>16</v>
      </c>
    </row>
    <row r="30" spans="1:3" x14ac:dyDescent="0.2">
      <c r="C30" t="s">
        <v>17</v>
      </c>
    </row>
  </sheetData>
  <phoneticPr fontId="7" type="noConversion"/>
  <pageMargins left="0.65" right="0.48" top="1" bottom="1" header="0.5" footer="0.5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workbookViewId="0">
      <selection activeCell="B4" sqref="B4"/>
    </sheetView>
  </sheetViews>
  <sheetFormatPr defaultRowHeight="12.75" x14ac:dyDescent="0.2"/>
  <cols>
    <col min="3" max="3" width="22" customWidth="1"/>
    <col min="4" max="4" width="29.85546875" customWidth="1"/>
    <col min="5" max="5" width="17.42578125" customWidth="1"/>
    <col min="6" max="6" width="21" customWidth="1"/>
    <col min="7" max="7" width="20.85546875" customWidth="1"/>
    <col min="8" max="8" width="14.85546875" customWidth="1"/>
  </cols>
  <sheetData>
    <row r="1" spans="1:20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x14ac:dyDescent="0.2">
      <c r="A2" s="34"/>
      <c r="B2" s="34">
        <f>C2-G9</f>
        <v>49900</v>
      </c>
      <c r="C2" s="34">
        <v>201100</v>
      </c>
      <c r="D2" s="34">
        <f>C2/12/400</f>
        <v>41.895833333333329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0" x14ac:dyDescent="0.2">
      <c r="A3" s="34"/>
      <c r="B3" s="34">
        <f>C3-G13</f>
        <v>3800</v>
      </c>
      <c r="C3" s="34">
        <v>11000</v>
      </c>
      <c r="D3" s="34">
        <f>C3/12/400</f>
        <v>2.2916666666666665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1:20" x14ac:dyDescent="0.2">
      <c r="A4" s="34"/>
      <c r="B4" s="34">
        <f>C4-G11</f>
        <v>5400</v>
      </c>
      <c r="C4" s="34">
        <v>16200</v>
      </c>
      <c r="D4" s="34">
        <f>C4/12/400</f>
        <v>3.375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</row>
    <row r="5" spans="1:20" x14ac:dyDescent="0.2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pans="1:20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0" x14ac:dyDescent="0.2">
      <c r="A7" s="34"/>
      <c r="B7" s="34"/>
      <c r="C7" s="34"/>
      <c r="D7" s="35" t="s">
        <v>39</v>
      </c>
      <c r="E7" s="35" t="s">
        <v>41</v>
      </c>
      <c r="F7" s="35" t="s">
        <v>40</v>
      </c>
      <c r="G7" s="35" t="s">
        <v>42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spans="1:20" x14ac:dyDescent="0.2">
      <c r="A8" s="34"/>
      <c r="B8" s="34"/>
      <c r="C8" s="34"/>
      <c r="D8" s="37">
        <v>3</v>
      </c>
      <c r="E8" s="43">
        <v>400</v>
      </c>
      <c r="F8" s="38">
        <v>42</v>
      </c>
      <c r="G8" s="39">
        <f>D8*E8*F8</f>
        <v>50400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1:20" x14ac:dyDescent="0.2">
      <c r="A9" s="34"/>
      <c r="B9" s="34"/>
      <c r="C9" s="34"/>
      <c r="D9" s="40">
        <v>9</v>
      </c>
      <c r="E9" s="43">
        <v>400</v>
      </c>
      <c r="F9" s="41">
        <v>42</v>
      </c>
      <c r="G9" s="42">
        <f t="shared" ref="G9:G13" si="0">D9*E9*F9</f>
        <v>151200</v>
      </c>
      <c r="H9" s="43">
        <f>SUM(G8:G9)</f>
        <v>201600</v>
      </c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 x14ac:dyDescent="0.2">
      <c r="A10" s="34"/>
      <c r="B10" s="34"/>
      <c r="C10" s="34"/>
      <c r="D10" s="37">
        <v>3</v>
      </c>
      <c r="E10" s="43">
        <v>400</v>
      </c>
      <c r="F10" s="38">
        <v>3</v>
      </c>
      <c r="G10" s="39">
        <f t="shared" si="0"/>
        <v>3600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0" x14ac:dyDescent="0.2">
      <c r="A11" s="34"/>
      <c r="B11" s="34"/>
      <c r="C11" s="34"/>
      <c r="D11" s="40">
        <v>9</v>
      </c>
      <c r="E11" s="43">
        <v>400</v>
      </c>
      <c r="F11" s="41">
        <v>3</v>
      </c>
      <c r="G11" s="42">
        <f t="shared" si="0"/>
        <v>10800</v>
      </c>
      <c r="H11" s="43">
        <f>SUM(G10:G11)</f>
        <v>14400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spans="1:20" x14ac:dyDescent="0.2">
      <c r="A12" s="34"/>
      <c r="B12" s="34"/>
      <c r="C12" s="34"/>
      <c r="D12" s="37">
        <v>3</v>
      </c>
      <c r="E12" s="43">
        <v>400</v>
      </c>
      <c r="F12" s="38">
        <v>2</v>
      </c>
      <c r="G12" s="39">
        <f t="shared" si="0"/>
        <v>2400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</row>
    <row r="13" spans="1:20" x14ac:dyDescent="0.2">
      <c r="A13" s="34"/>
      <c r="B13" s="34"/>
      <c r="C13" s="34"/>
      <c r="D13" s="40">
        <v>9</v>
      </c>
      <c r="E13" s="43">
        <v>400</v>
      </c>
      <c r="F13" s="41">
        <v>2</v>
      </c>
      <c r="G13" s="42">
        <f t="shared" si="0"/>
        <v>7200</v>
      </c>
      <c r="H13" s="43">
        <f>SUM(G12:G13)</f>
        <v>9600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</row>
    <row r="14" spans="1:20" x14ac:dyDescent="0.2">
      <c r="A14" s="34"/>
      <c r="B14" s="34"/>
      <c r="C14" s="34"/>
      <c r="D14" s="34"/>
      <c r="E14" s="34">
        <f>(E8+E10+E13)/3</f>
        <v>400</v>
      </c>
      <c r="F14" s="36">
        <f>SUM(F13,F11,F9)</f>
        <v>47</v>
      </c>
      <c r="G14" s="34">
        <f>SUM(G8:G13)</f>
        <v>225600</v>
      </c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</row>
    <row r="15" spans="1:20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</row>
    <row r="16" spans="1:20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</row>
    <row r="17" spans="1:20" x14ac:dyDescent="0.2">
      <c r="A17" s="34"/>
      <c r="B17" s="34"/>
      <c r="C17" s="34"/>
      <c r="D17" s="34"/>
      <c r="E17" s="34"/>
      <c r="F17" s="34" t="s">
        <v>43</v>
      </c>
      <c r="G17" s="34">
        <f>SUM(G8,G10,G12)</f>
        <v>56400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</row>
    <row r="18" spans="1:20" x14ac:dyDescent="0.2">
      <c r="A18" s="34"/>
      <c r="B18" s="34"/>
      <c r="C18" s="34"/>
      <c r="D18" s="34"/>
      <c r="E18" s="34"/>
      <c r="F18" s="34" t="s">
        <v>44</v>
      </c>
      <c r="G18" s="34">
        <f>SUM(G9,G11,G13)</f>
        <v>169200</v>
      </c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</row>
    <row r="19" spans="1:20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</row>
    <row r="20" spans="1:20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</row>
    <row r="21" spans="1:20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</row>
    <row r="22" spans="1:20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</row>
    <row r="23" spans="1:20" x14ac:dyDescent="0.2">
      <c r="A23" s="34"/>
      <c r="B23" s="34"/>
      <c r="C23" s="34"/>
      <c r="D23" s="34"/>
      <c r="E23" s="43">
        <v>9</v>
      </c>
      <c r="F23" s="43">
        <v>47</v>
      </c>
      <c r="G23" s="43">
        <v>400</v>
      </c>
      <c r="H23" s="43">
        <f>G23*F23*E23</f>
        <v>169200</v>
      </c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20" x14ac:dyDescent="0.2">
      <c r="A24" s="34"/>
      <c r="B24" s="34"/>
      <c r="C24" s="34"/>
      <c r="D24" s="34"/>
      <c r="E24" s="43">
        <v>3</v>
      </c>
      <c r="F24" s="43">
        <v>47</v>
      </c>
      <c r="G24" s="43">
        <v>400</v>
      </c>
      <c r="H24" s="43">
        <f>G24*F24*E24</f>
        <v>56400</v>
      </c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</row>
    <row r="25" spans="1:20" x14ac:dyDescent="0.2">
      <c r="A25" s="34"/>
      <c r="B25" s="34"/>
      <c r="C25" s="34"/>
      <c r="D25" s="34"/>
      <c r="E25" s="68"/>
      <c r="F25" s="69"/>
      <c r="G25" s="70"/>
      <c r="H25" s="43">
        <f>SUM(H23:H24)</f>
        <v>225600</v>
      </c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</row>
    <row r="26" spans="1:20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</row>
    <row r="27" spans="1:20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</row>
  </sheetData>
  <mergeCells count="1">
    <mergeCell ref="E25:G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ОБОСНОВАНИЕ</vt:lpstr>
      <vt:lpstr>ИНСТРУКЦИЯ</vt:lpstr>
      <vt:lpstr>Лист1</vt:lpstr>
      <vt:lpstr>Лист2</vt:lpstr>
      <vt:lpstr>Лист3</vt:lpstr>
      <vt:lpstr>ОБОСНОВАНИЕ!Заголовки_для_печати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Фетисова Светлана Евгеньевна</cp:lastModifiedBy>
  <cp:lastPrinted>2026-05-19T14:17:34Z</cp:lastPrinted>
  <dcterms:created xsi:type="dcterms:W3CDTF">1996-10-08T23:32:33Z</dcterms:created>
  <dcterms:modified xsi:type="dcterms:W3CDTF">2026-05-25T06:21:24Z</dcterms:modified>
</cp:coreProperties>
</file>