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filterPrivacy="1" defaultThemeVersion="124226"/>
  <xr:revisionPtr revIDLastSave="0" documentId="13_ncr:1_{07B50AA8-AAF4-437C-8847-445C6E292D2A}" xr6:coauthVersionLast="47" xr6:coauthVersionMax="47" xr10:uidLastSave="{00000000-0000-0000-0000-000000000000}"/>
  <bookViews>
    <workbookView xWindow="-120" yWindow="-120" windowWidth="19440" windowHeight="15000" xr2:uid="{00000000-000D-0000-FFFF-FFFF00000000}"/>
  </bookViews>
  <sheets>
    <sheet name="Лист1" sheetId="1" r:id="rId1"/>
    <sheet name="Лист2" sheetId="2" r:id="rId2"/>
    <sheet name="Лист3" sheetId="3" r:id="rId3"/>
  </sheets>
  <definedNames>
    <definedName name="_xlnm.Print_Area" localSheetId="0">Лист1!$A$1:$O$16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2" i="1" l="1"/>
  <c r="L10" i="1"/>
  <c r="J10" i="1"/>
  <c r="I10" i="1"/>
  <c r="L11" i="1"/>
  <c r="M10" i="1" l="1"/>
  <c r="N10" i="1" s="1"/>
  <c r="L12" i="1"/>
  <c r="K10" i="1"/>
  <c r="M11" i="1" l="1"/>
  <c r="I11" i="1" l="1"/>
  <c r="N11" i="1"/>
  <c r="J11" i="1"/>
  <c r="K11" i="1" l="1"/>
</calcChain>
</file>

<file path=xl/sharedStrings.xml><?xml version="1.0" encoding="utf-8"?>
<sst xmlns="http://schemas.openxmlformats.org/spreadsheetml/2006/main" count="30" uniqueCount="29">
  <si>
    <t>Приложение №1</t>
  </si>
  <si>
    <t>Таблица №1</t>
  </si>
  <si>
    <t>№</t>
  </si>
  <si>
    <t>Код продукции по ОКПД</t>
  </si>
  <si>
    <t>Наименование продукции</t>
  </si>
  <si>
    <t>Ед. изм</t>
  </si>
  <si>
    <t>Кол-во</t>
  </si>
  <si>
    <t>Коммерческие предложения (руб./ед.изм.)</t>
  </si>
  <si>
    <t>Однородность совокупности значений выявленных цен, используемых в расчете Н(М)ЦК</t>
  </si>
  <si>
    <t>Н(М)ЦК, определяемая методом сопоставимых рыночных цен (анализа рынка)</t>
  </si>
  <si>
    <r>
      <t>Средняя арифметическая цена за единицу     &lt;</t>
    </r>
    <r>
      <rPr>
        <b/>
        <i/>
        <sz val="14"/>
        <color indexed="8"/>
        <rFont val="Times New Roman"/>
        <family val="1"/>
        <charset val="204"/>
      </rPr>
      <t>ц</t>
    </r>
    <r>
      <rPr>
        <b/>
        <sz val="14"/>
        <color indexed="8"/>
        <rFont val="Times New Roman"/>
        <family val="1"/>
        <charset val="204"/>
      </rPr>
      <t xml:space="preserve">&gt; </t>
    </r>
  </si>
  <si>
    <t>Среднее квадратичное отклонение</t>
  </si>
  <si>
    <r>
      <t xml:space="preserve">коэффициент вариации цен V (%)           </t>
    </r>
    <r>
      <rPr>
        <i/>
        <sz val="14"/>
        <color indexed="8"/>
        <rFont val="Times New Roman"/>
        <family val="1"/>
        <charset val="204"/>
      </rPr>
      <t xml:space="preserve">         (не должен превышать 33%)</t>
    </r>
  </si>
  <si>
    <r>
      <rPr>
        <b/>
        <sz val="14"/>
        <color indexed="8"/>
        <rFont val="Times New Roman"/>
        <family val="1"/>
        <charset val="204"/>
      </rPr>
      <t>Расчет Н(М)ЦК по формуле</t>
    </r>
    <r>
      <rPr>
        <sz val="14"/>
        <color indexed="8"/>
        <rFont val="Times New Roman"/>
        <family val="1"/>
        <charset val="204"/>
      </rPr>
      <t xml:space="preserve">                                  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</si>
  <si>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Цена за единицу изм. (руб.)</t>
  </si>
  <si>
    <t>Цена за единицу изм. с округлением (вниз) до сотых долей после запятой (руб.)</t>
  </si>
  <si>
    <t>Н(М)ЦК, ЦКЕП контракта с учетом округления цены за единицу (руб.)</t>
  </si>
  <si>
    <t>ИТОГО</t>
  </si>
  <si>
    <t>шт</t>
  </si>
  <si>
    <t>Главный энергетик</t>
  </si>
  <si>
    <t>В.В. Бедилов</t>
  </si>
  <si>
    <t>Циркуляционный насос ЦН 32/8-180</t>
  </si>
  <si>
    <t>Насос фекальный Ф-КОМБИ-175-7 (мощ. 550) поплавковый выключатель</t>
  </si>
  <si>
    <t xml:space="preserve">В соответствии со статьей 22 Федерального закона от 05.04.2013 года № 44-ФЗ "О контрактной системе в сфере закупок товаров, работ, услуг для обеспечения государственных и муниципальных нужд" было проведено маркетинговое исследование на предмет установления начальной (максимальной) цены государственного контракта на поставку насосов  для нужд учреждения.
На основании анализа ценообразования на период мая 2026г. наблюдался незначительный рост цен на данный товар.
Согласно методических рекомендаций по применению методов определения начальной (максимальной) цены контракта, заключаемого с единственным поставщиком (подрядчиком, исполнителем) утвержденным приказом Минэкономразвития России от 02.10.2013 г. №567 при проведении маркетингового исследования на предмет установления начальной (максимальной) цены государственного контракта на услуги по дератизации, дезинсекции для нужд учреждения, был использован метод сопоставимых рыночных цен (анализ рынка):
</t>
  </si>
  <si>
    <t>Коммерческое предложение № 4081 от 29.05.2026</t>
  </si>
  <si>
    <t>Коммерческое предложение № 3 от 29.05.2026</t>
  </si>
  <si>
    <t xml:space="preserve">Расчет и обоснование начальной (максимальной) цены контракта на поставку насосов для учреждения ФКУ СИЗО - 1 ГУФСИН России по Пермскому краю.
 </t>
  </si>
  <si>
    <t xml:space="preserve"> Коммерческое предложение № Ц0002086 от 02.06.2026</t>
  </si>
  <si>
    <t xml:space="preserve">В результате проведенного расчета НМЦК, рассчитана заказчиком сопоставимых рыночных цен составляет: 48 158 рублей 00 копеек                                                                                                                                                                            В рамках выделенных лимитов и самой низкой цены на поставку насосов, самым выгодным оказалось  коммерческое предложение № 4081 от 29.05.2026
Таким образом,  устанавливается в размере НМЦК: 45 246 рублей 00 копеек.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</si>
</sst>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04"/>
      <scheme val="minor"/>
    </font>
    <font>
      <b/>
      <sz val="14"/>
      <color theme="1"/>
      <name val="Calibri"/>
      <family val="2"/>
      <charset val="204"/>
      <scheme val="minor"/>
    </font>
    <font>
      <sz val="11"/>
      <color theme="1"/>
      <name val="Calibri"/>
      <family val="2"/>
      <scheme val="minor"/>
    </font>
    <font>
      <sz val="10"/>
      <color indexed="8"/>
      <name val="Times New Roman"/>
      <family val="1"/>
      <charset val="204"/>
    </font>
    <font>
      <b/>
      <sz val="12"/>
      <color indexed="8"/>
      <name val="Times New Roman"/>
      <family val="1"/>
      <charset val="204"/>
    </font>
    <font>
      <sz val="12"/>
      <color indexed="8"/>
      <name val="Times New Roman"/>
      <family val="1"/>
      <charset val="204"/>
    </font>
    <font>
      <b/>
      <sz val="14"/>
      <color indexed="8"/>
      <name val="Times New Roman"/>
      <family val="1"/>
      <charset val="204"/>
    </font>
    <font>
      <b/>
      <i/>
      <sz val="14"/>
      <color indexed="8"/>
      <name val="Times New Roman"/>
      <family val="1"/>
      <charset val="204"/>
    </font>
    <font>
      <i/>
      <sz val="14"/>
      <color indexed="8"/>
      <name val="Times New Roman"/>
      <family val="1"/>
      <charset val="204"/>
    </font>
    <font>
      <sz val="14"/>
      <color indexed="8"/>
      <name val="Times New Roman"/>
      <family val="1"/>
      <charset val="204"/>
    </font>
    <font>
      <sz val="10"/>
      <name val="Times New Roman"/>
      <family val="1"/>
      <charset val="204"/>
    </font>
    <font>
      <sz val="14"/>
      <color theme="1"/>
      <name val="Times New Roman"/>
      <family val="1"/>
      <charset val="204"/>
    </font>
    <font>
      <sz val="14"/>
      <name val="Times New Roman"/>
      <family val="1"/>
      <charset val="204"/>
    </font>
    <font>
      <b/>
      <sz val="10"/>
      <color indexed="8"/>
      <name val="Times New Roman"/>
      <family val="1"/>
      <charset val="204"/>
    </font>
    <font>
      <b/>
      <sz val="10"/>
      <name val="Times New Roman"/>
      <family val="1"/>
      <charset val="204"/>
    </font>
    <font>
      <sz val="14"/>
      <color theme="1"/>
      <name val="Calibri"/>
      <family val="2"/>
      <charset val="204"/>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s>
  <cellStyleXfs count="3">
    <xf numFmtId="0" fontId="0" fillId="0" borderId="0"/>
    <xf numFmtId="0" fontId="2" fillId="0" borderId="0"/>
    <xf numFmtId="0" fontId="2" fillId="0" borderId="0"/>
  </cellStyleXfs>
  <cellXfs count="53">
    <xf numFmtId="0" fontId="0" fillId="0" borderId="0" xfId="0"/>
    <xf numFmtId="0" fontId="3" fillId="0" borderId="0" xfId="1" applyFont="1"/>
    <xf numFmtId="0" fontId="3" fillId="0" borderId="0" xfId="1" applyFont="1" applyAlignment="1">
      <alignment vertical="center"/>
    </xf>
    <xf numFmtId="2" fontId="3" fillId="0" borderId="0" xfId="1" applyNumberFormat="1" applyFont="1"/>
    <xf numFmtId="0" fontId="6" fillId="0" borderId="7" xfId="0" applyFont="1" applyBorder="1" applyAlignment="1">
      <alignment horizontal="center" vertical="top" wrapText="1"/>
    </xf>
    <xf numFmtId="0" fontId="9" fillId="0" borderId="7" xfId="0" applyFont="1" applyBorder="1" applyAlignment="1">
      <alignment horizontal="center" vertical="top" wrapText="1"/>
    </xf>
    <xf numFmtId="2" fontId="6" fillId="0" borderId="7" xfId="0" applyNumberFormat="1" applyFont="1" applyBorder="1" applyAlignment="1">
      <alignment horizontal="center" vertical="top" wrapText="1"/>
    </xf>
    <xf numFmtId="0" fontId="6" fillId="0" borderId="7" xfId="0" applyFont="1" applyBorder="1" applyAlignment="1">
      <alignment horizontal="center" vertical="center" wrapText="1"/>
    </xf>
    <xf numFmtId="4" fontId="5" fillId="0" borderId="7" xfId="0" applyNumberFormat="1" applyFont="1" applyBorder="1" applyAlignment="1">
      <alignment horizontal="center" vertical="top" wrapText="1"/>
    </xf>
    <xf numFmtId="4" fontId="13" fillId="0" borderId="7" xfId="0" applyNumberFormat="1" applyFont="1" applyBorder="1" applyAlignment="1">
      <alignment horizontal="center" vertical="center" wrapText="1"/>
    </xf>
    <xf numFmtId="0" fontId="13" fillId="0" borderId="7" xfId="0" applyFont="1" applyBorder="1" applyAlignment="1">
      <alignment horizontal="center" vertical="center" wrapText="1"/>
    </xf>
    <xf numFmtId="2" fontId="13" fillId="0" borderId="7" xfId="0" applyNumberFormat="1" applyFont="1" applyBorder="1" applyAlignment="1">
      <alignment horizontal="center" vertical="center" wrapText="1"/>
    </xf>
    <xf numFmtId="2" fontId="13" fillId="0" borderId="7" xfId="0" applyNumberFormat="1" applyFont="1" applyBorder="1" applyAlignment="1">
      <alignment horizontal="center" vertical="center"/>
    </xf>
    <xf numFmtId="2" fontId="14" fillId="0" borderId="7" xfId="0" applyNumberFormat="1" applyFont="1" applyBorder="1" applyAlignment="1">
      <alignment horizontal="center" vertical="center"/>
    </xf>
    <xf numFmtId="0" fontId="15" fillId="0" borderId="0" xfId="0" applyFont="1"/>
    <xf numFmtId="2" fontId="9" fillId="2" borderId="7" xfId="0" applyNumberFormat="1" applyFont="1" applyFill="1" applyBorder="1" applyAlignment="1">
      <alignment horizontal="center" vertical="center"/>
    </xf>
    <xf numFmtId="0" fontId="10" fillId="2" borderId="7" xfId="0" applyFont="1" applyFill="1" applyBorder="1" applyAlignment="1">
      <alignment horizontal="center" textRotation="90" wrapText="1"/>
    </xf>
    <xf numFmtId="2" fontId="12" fillId="0" borderId="7" xfId="0" applyNumberFormat="1" applyFont="1" applyBorder="1" applyAlignment="1">
      <alignment horizontal="center" vertical="center"/>
    </xf>
    <xf numFmtId="2" fontId="9" fillId="0" borderId="7" xfId="0" applyNumberFormat="1" applyFont="1" applyBorder="1" applyAlignment="1">
      <alignment horizontal="center" vertical="center" wrapText="1"/>
    </xf>
    <xf numFmtId="2" fontId="9" fillId="0" borderId="7" xfId="0" applyNumberFormat="1" applyFont="1" applyBorder="1" applyAlignment="1">
      <alignment horizontal="center" vertical="center"/>
    </xf>
    <xf numFmtId="2" fontId="6" fillId="0" borderId="7" xfId="0" applyNumberFormat="1" applyFont="1" applyBorder="1" applyAlignment="1">
      <alignment horizontal="center" vertical="center" wrapText="1"/>
    </xf>
    <xf numFmtId="2" fontId="0" fillId="0" borderId="0" xfId="0" applyNumberFormat="1"/>
    <xf numFmtId="0" fontId="12" fillId="0" borderId="8" xfId="0" applyFont="1" applyBorder="1" applyAlignment="1">
      <alignment horizontal="center" vertical="center"/>
    </xf>
    <xf numFmtId="0" fontId="11" fillId="0" borderId="0" xfId="0" applyFont="1" applyAlignment="1">
      <alignment horizontal="center" vertical="center" wrapText="1"/>
    </xf>
    <xf numFmtId="0" fontId="11" fillId="0" borderId="10" xfId="0" applyFont="1" applyBorder="1" applyAlignment="1">
      <alignment horizontal="center" vertical="center" wrapText="1"/>
    </xf>
    <xf numFmtId="2" fontId="11" fillId="0" borderId="10" xfId="0" applyNumberFormat="1" applyFont="1" applyBorder="1" applyAlignment="1">
      <alignment horizontal="center" vertical="center" wrapText="1"/>
    </xf>
    <xf numFmtId="0" fontId="6" fillId="0" borderId="7" xfId="0" applyFont="1" applyBorder="1" applyAlignment="1">
      <alignment horizontal="center" vertical="center" textRotation="90" wrapText="1"/>
    </xf>
    <xf numFmtId="0" fontId="11" fillId="0" borderId="0" xfId="0" applyFont="1"/>
    <xf numFmtId="0" fontId="11" fillId="0" borderId="7" xfId="0" applyFont="1" applyBorder="1" applyAlignment="1">
      <alignment horizontal="center" vertical="center" wrapText="1"/>
    </xf>
    <xf numFmtId="4" fontId="12" fillId="0" borderId="9" xfId="2" applyNumberFormat="1" applyFont="1" applyBorder="1" applyAlignment="1">
      <alignment horizontal="left" wrapText="1"/>
    </xf>
    <xf numFmtId="4" fontId="12" fillId="0" borderId="9" xfId="2" applyNumberFormat="1" applyFont="1" applyBorder="1" applyAlignment="1">
      <alignment horizontal="left"/>
    </xf>
    <xf numFmtId="4" fontId="12" fillId="0" borderId="0" xfId="2" applyNumberFormat="1" applyFont="1" applyAlignment="1">
      <alignment horizontal="left"/>
    </xf>
    <xf numFmtId="0" fontId="11" fillId="0" borderId="0" xfId="0" applyFont="1" applyAlignment="1">
      <alignment horizontal="center" wrapText="1"/>
    </xf>
    <xf numFmtId="0" fontId="15" fillId="0" borderId="0" xfId="0" applyFont="1" applyAlignment="1">
      <alignment horizontal="center" wrapText="1"/>
    </xf>
    <xf numFmtId="0" fontId="15" fillId="0" borderId="0" xfId="0" applyFont="1" applyAlignment="1">
      <alignment horizontal="center"/>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textRotation="90" wrapText="1"/>
    </xf>
    <xf numFmtId="0" fontId="6" fillId="0" borderId="6" xfId="0" applyFont="1" applyBorder="1" applyAlignment="1">
      <alignment horizontal="center" vertical="center" textRotation="90"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2" fontId="6" fillId="0" borderId="3" xfId="0" applyNumberFormat="1" applyFont="1" applyBorder="1" applyAlignment="1">
      <alignment horizontal="center" vertical="top" wrapText="1"/>
    </xf>
    <xf numFmtId="2" fontId="6" fillId="0" borderId="4" xfId="0" applyNumberFormat="1" applyFont="1" applyBorder="1" applyAlignment="1">
      <alignment horizontal="center" vertical="top" wrapText="1"/>
    </xf>
    <xf numFmtId="2" fontId="6" fillId="0" borderId="5" xfId="0" applyNumberFormat="1" applyFont="1" applyBorder="1" applyAlignment="1">
      <alignment horizontal="center" vertical="top" wrapText="1"/>
    </xf>
    <xf numFmtId="0" fontId="1" fillId="0" borderId="0" xfId="0" applyFont="1" applyAlignment="1">
      <alignment horizontal="center"/>
    </xf>
    <xf numFmtId="0" fontId="4" fillId="0" borderId="0" xfId="1" applyFont="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center" vertical="center"/>
    </xf>
    <xf numFmtId="0" fontId="4" fillId="0" borderId="1" xfId="0" applyFont="1" applyBorder="1" applyAlignment="1">
      <alignment horizontal="left" vertical="center"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0" borderId="5" xfId="0" applyFont="1" applyBorder="1" applyAlignment="1">
      <alignment horizontal="center" vertical="top" wrapText="1"/>
    </xf>
  </cellXfs>
  <cellStyles count="3">
    <cellStyle name="Обычный" xfId="0" builtinId="0"/>
    <cellStyle name="Обычный 2" xfId="1" xr:uid="{00000000-0005-0000-0000-000001000000}"/>
    <cellStyle name="Обычный 5" xfId="2" xr:uid="{00000000-0005-0000-0000-000002000000}"/>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10</xdr:col>
      <xdr:colOff>186344</xdr:colOff>
      <xdr:row>7</xdr:row>
      <xdr:rowOff>1509452</xdr:rowOff>
    </xdr:from>
    <xdr:to>
      <xdr:col>10</xdr:col>
      <xdr:colOff>1077884</xdr:colOff>
      <xdr:row>7</xdr:row>
      <xdr:rowOff>1981892</xdr:rowOff>
    </xdr:to>
    <xdr:pic>
      <xdr:nvPicPr>
        <xdr:cNvPr id="18" name="Picture 1">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149494" y="4214552"/>
          <a:ext cx="891540" cy="472440"/>
        </a:xfrm>
        <a:prstGeom prst="rect">
          <a:avLst/>
        </a:prstGeom>
        <a:noFill/>
        <a:ln w="9525">
          <a:noFill/>
          <a:miter lim="800000"/>
          <a:headEnd/>
          <a:tailEnd/>
        </a:ln>
      </xdr:spPr>
    </xdr:pic>
    <xdr:clientData/>
  </xdr:twoCellAnchor>
  <xdr:twoCellAnchor>
    <xdr:from>
      <xdr:col>9</xdr:col>
      <xdr:colOff>13161</xdr:colOff>
      <xdr:row>7</xdr:row>
      <xdr:rowOff>1441566</xdr:rowOff>
    </xdr:from>
    <xdr:to>
      <xdr:col>9</xdr:col>
      <xdr:colOff>752301</xdr:colOff>
      <xdr:row>7</xdr:row>
      <xdr:rowOff>1875906</xdr:rowOff>
    </xdr:to>
    <xdr:pic>
      <xdr:nvPicPr>
        <xdr:cNvPr id="19" name="Picture 2">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185736" y="4146666"/>
          <a:ext cx="739140" cy="434340"/>
        </a:xfrm>
        <a:prstGeom prst="rect">
          <a:avLst/>
        </a:prstGeom>
        <a:noFill/>
        <a:ln w="9525">
          <a:noFill/>
          <a:miter lim="800000"/>
          <a:headEnd/>
          <a:tailEnd/>
        </a:ln>
      </xdr:spPr>
    </xdr:pic>
    <xdr:clientData/>
  </xdr:twoCellAnchor>
  <xdr:twoCellAnchor>
    <xdr:from>
      <xdr:col>11</xdr:col>
      <xdr:colOff>128847</xdr:colOff>
      <xdr:row>7</xdr:row>
      <xdr:rowOff>3411038</xdr:rowOff>
    </xdr:from>
    <xdr:to>
      <xdr:col>11</xdr:col>
      <xdr:colOff>1599507</xdr:colOff>
      <xdr:row>7</xdr:row>
      <xdr:rowOff>3799658</xdr:rowOff>
    </xdr:to>
    <xdr:pic>
      <xdr:nvPicPr>
        <xdr:cNvPr id="20" name="Picture 5">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1415972" y="6116138"/>
          <a:ext cx="1470660" cy="388620"/>
        </a:xfrm>
        <a:prstGeom prst="rect">
          <a:avLst/>
        </a:prstGeom>
        <a:noFill/>
        <a:ln w="9525">
          <a:noFill/>
          <a:miter lim="800000"/>
          <a:headEnd/>
          <a:tailEnd/>
        </a:ln>
      </xdr:spPr>
    </xdr:pic>
    <xdr:clientData fLocksWithSheet="0"/>
  </xdr:twoCellAnchor>
  <xdr:twoCellAnchor>
    <xdr:from>
      <xdr:col>11</xdr:col>
      <xdr:colOff>160020</xdr:colOff>
      <xdr:row>7</xdr:row>
      <xdr:rowOff>1455420</xdr:rowOff>
    </xdr:from>
    <xdr:to>
      <xdr:col>11</xdr:col>
      <xdr:colOff>327660</xdr:colOff>
      <xdr:row>7</xdr:row>
      <xdr:rowOff>1676400</xdr:rowOff>
    </xdr:to>
    <xdr:pic>
      <xdr:nvPicPr>
        <xdr:cNvPr id="21" name="Picture 6">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1447145" y="4160520"/>
          <a:ext cx="167640" cy="220980"/>
        </a:xfrm>
        <a:prstGeom prst="rect">
          <a:avLst/>
        </a:prstGeom>
        <a:noFill/>
        <a:ln w="9525">
          <a:noFill/>
          <a:miter lim="800000"/>
          <a:headEnd/>
          <a:tailEnd/>
        </a:ln>
      </xdr:spPr>
    </xdr:pic>
    <xdr:clientData/>
  </xdr:twoCellAnchor>
  <xdr:twoCellAnchor>
    <xdr:from>
      <xdr:col>10</xdr:col>
      <xdr:colOff>186344</xdr:colOff>
      <xdr:row>7</xdr:row>
      <xdr:rowOff>1509452</xdr:rowOff>
    </xdr:from>
    <xdr:to>
      <xdr:col>10</xdr:col>
      <xdr:colOff>1077884</xdr:colOff>
      <xdr:row>7</xdr:row>
      <xdr:rowOff>1981892</xdr:rowOff>
    </xdr:to>
    <xdr:pic>
      <xdr:nvPicPr>
        <xdr:cNvPr id="22" name="Picture 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149494" y="4214552"/>
          <a:ext cx="891540" cy="472440"/>
        </a:xfrm>
        <a:prstGeom prst="rect">
          <a:avLst/>
        </a:prstGeom>
        <a:noFill/>
        <a:ln w="9525">
          <a:noFill/>
          <a:miter lim="800000"/>
          <a:headEnd/>
          <a:tailEnd/>
        </a:ln>
      </xdr:spPr>
    </xdr:pic>
    <xdr:clientData/>
  </xdr:twoCellAnchor>
  <xdr:twoCellAnchor>
    <xdr:from>
      <xdr:col>9</xdr:col>
      <xdr:colOff>13161</xdr:colOff>
      <xdr:row>7</xdr:row>
      <xdr:rowOff>1441566</xdr:rowOff>
    </xdr:from>
    <xdr:to>
      <xdr:col>9</xdr:col>
      <xdr:colOff>752301</xdr:colOff>
      <xdr:row>7</xdr:row>
      <xdr:rowOff>1875906</xdr:rowOff>
    </xdr:to>
    <xdr:pic>
      <xdr:nvPicPr>
        <xdr:cNvPr id="23" name="Picture 2">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185736" y="4146666"/>
          <a:ext cx="739140" cy="434340"/>
        </a:xfrm>
        <a:prstGeom prst="rect">
          <a:avLst/>
        </a:prstGeom>
        <a:noFill/>
        <a:ln w="9525">
          <a:noFill/>
          <a:miter lim="800000"/>
          <a:headEnd/>
          <a:tailEnd/>
        </a:ln>
      </xdr:spPr>
    </xdr:pic>
    <xdr:clientData/>
  </xdr:twoCellAnchor>
  <xdr:twoCellAnchor>
    <xdr:from>
      <xdr:col>11</xdr:col>
      <xdr:colOff>128847</xdr:colOff>
      <xdr:row>7</xdr:row>
      <xdr:rowOff>3411038</xdr:rowOff>
    </xdr:from>
    <xdr:to>
      <xdr:col>11</xdr:col>
      <xdr:colOff>1599507</xdr:colOff>
      <xdr:row>7</xdr:row>
      <xdr:rowOff>3799658</xdr:rowOff>
    </xdr:to>
    <xdr:pic>
      <xdr:nvPicPr>
        <xdr:cNvPr id="24" name="Picture 5">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1415972" y="6116138"/>
          <a:ext cx="1470660" cy="388620"/>
        </a:xfrm>
        <a:prstGeom prst="rect">
          <a:avLst/>
        </a:prstGeom>
        <a:noFill/>
        <a:ln w="9525">
          <a:noFill/>
          <a:miter lim="800000"/>
          <a:headEnd/>
          <a:tailEnd/>
        </a:ln>
      </xdr:spPr>
    </xdr:pic>
    <xdr:clientData fLocksWithSheet="0"/>
  </xdr:twoCellAnchor>
  <xdr:twoCellAnchor>
    <xdr:from>
      <xdr:col>11</xdr:col>
      <xdr:colOff>160020</xdr:colOff>
      <xdr:row>7</xdr:row>
      <xdr:rowOff>1455420</xdr:rowOff>
    </xdr:from>
    <xdr:to>
      <xdr:col>11</xdr:col>
      <xdr:colOff>327660</xdr:colOff>
      <xdr:row>7</xdr:row>
      <xdr:rowOff>1676400</xdr:rowOff>
    </xdr:to>
    <xdr:pic>
      <xdr:nvPicPr>
        <xdr:cNvPr id="25" name="Picture 6">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1447145" y="4160520"/>
          <a:ext cx="167640" cy="22098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9"/>
  <sheetViews>
    <sheetView tabSelected="1" view="pageBreakPreview" zoomScale="70" zoomScaleNormal="70" zoomScaleSheetLayoutView="70" workbookViewId="0">
      <selection activeCell="A13" sqref="A13:O15"/>
    </sheetView>
  </sheetViews>
  <sheetFormatPr defaultRowHeight="15" x14ac:dyDescent="0.25"/>
  <cols>
    <col min="1" max="1" width="4.42578125" customWidth="1"/>
    <col min="2" max="2" width="4.140625" customWidth="1"/>
    <col min="3" max="3" width="49.5703125" customWidth="1"/>
    <col min="4" max="4" width="5.5703125" customWidth="1"/>
    <col min="5" max="5" width="10.85546875" customWidth="1"/>
    <col min="6" max="6" width="12.85546875" customWidth="1"/>
    <col min="7" max="7" width="12.7109375" customWidth="1"/>
    <col min="8" max="8" width="14.140625" customWidth="1"/>
    <col min="9" max="10" width="11.85546875" customWidth="1"/>
    <col min="11" max="11" width="19.85546875" customWidth="1"/>
    <col min="12" max="12" width="25.5703125" customWidth="1"/>
    <col min="13" max="13" width="19.5703125" customWidth="1"/>
    <col min="14" max="14" width="19.85546875" customWidth="1"/>
    <col min="15" max="15" width="25.42578125" customWidth="1"/>
  </cols>
  <sheetData>
    <row r="1" spans="1:15" ht="18.75" x14ac:dyDescent="0.3">
      <c r="N1" s="45" t="s">
        <v>0</v>
      </c>
      <c r="O1" s="45"/>
    </row>
    <row r="2" spans="1:15" ht="51" customHeight="1" x14ac:dyDescent="0.25">
      <c r="A2" s="1"/>
      <c r="B2" s="1"/>
      <c r="C2" s="1"/>
      <c r="D2" s="2"/>
      <c r="E2" s="46" t="s">
        <v>26</v>
      </c>
      <c r="F2" s="46"/>
      <c r="G2" s="46"/>
      <c r="H2" s="46"/>
      <c r="I2" s="46"/>
      <c r="J2" s="46"/>
      <c r="K2" s="46"/>
      <c r="L2" s="1"/>
      <c r="M2" s="3"/>
      <c r="N2" s="1"/>
      <c r="O2" s="1"/>
    </row>
    <row r="3" spans="1:15" ht="44.25" customHeight="1" x14ac:dyDescent="0.25">
      <c r="A3" s="47" t="s">
        <v>23</v>
      </c>
      <c r="B3" s="48"/>
      <c r="C3" s="48"/>
      <c r="D3" s="48"/>
      <c r="E3" s="48"/>
      <c r="F3" s="48"/>
      <c r="G3" s="48"/>
      <c r="H3" s="48"/>
      <c r="I3" s="48"/>
      <c r="J3" s="48"/>
      <c r="K3" s="48"/>
      <c r="L3" s="48"/>
      <c r="M3" s="48"/>
      <c r="N3" s="48"/>
      <c r="O3" s="48"/>
    </row>
    <row r="4" spans="1:15" x14ac:dyDescent="0.25">
      <c r="A4" s="48"/>
      <c r="B4" s="48"/>
      <c r="C4" s="48"/>
      <c r="D4" s="48"/>
      <c r="E4" s="48"/>
      <c r="F4" s="48"/>
      <c r="G4" s="48"/>
      <c r="H4" s="48"/>
      <c r="I4" s="48"/>
      <c r="J4" s="48"/>
      <c r="K4" s="48"/>
      <c r="L4" s="48"/>
      <c r="M4" s="48"/>
      <c r="N4" s="48"/>
      <c r="O4" s="48"/>
    </row>
    <row r="5" spans="1:15" ht="48.75" customHeight="1" x14ac:dyDescent="0.25">
      <c r="A5" s="48"/>
      <c r="B5" s="48"/>
      <c r="C5" s="48"/>
      <c r="D5" s="48"/>
      <c r="E5" s="48"/>
      <c r="F5" s="48"/>
      <c r="G5" s="48"/>
      <c r="H5" s="48"/>
      <c r="I5" s="48"/>
      <c r="J5" s="48"/>
      <c r="K5" s="48"/>
      <c r="L5" s="48"/>
      <c r="M5" s="48"/>
      <c r="N5" s="48"/>
      <c r="O5" s="48"/>
    </row>
    <row r="6" spans="1:15" ht="15.75" x14ac:dyDescent="0.25">
      <c r="A6" s="49" t="s">
        <v>1</v>
      </c>
      <c r="B6" s="49"/>
      <c r="C6" s="49"/>
      <c r="D6" s="49"/>
      <c r="E6" s="49"/>
      <c r="F6" s="49"/>
      <c r="G6" s="49"/>
      <c r="H6" s="49"/>
      <c r="I6" s="49"/>
      <c r="J6" s="49"/>
      <c r="K6" s="49"/>
      <c r="L6" s="49"/>
      <c r="M6" s="49"/>
      <c r="N6" s="49"/>
      <c r="O6" s="49"/>
    </row>
    <row r="7" spans="1:15" ht="18.75" x14ac:dyDescent="0.25">
      <c r="A7" s="35" t="s">
        <v>2</v>
      </c>
      <c r="B7" s="37" t="s">
        <v>3</v>
      </c>
      <c r="C7" s="35" t="s">
        <v>4</v>
      </c>
      <c r="D7" s="35" t="s">
        <v>5</v>
      </c>
      <c r="E7" s="35" t="s">
        <v>6</v>
      </c>
      <c r="F7" s="39" t="s">
        <v>7</v>
      </c>
      <c r="G7" s="40"/>
      <c r="H7" s="41"/>
      <c r="I7" s="42" t="s">
        <v>8</v>
      </c>
      <c r="J7" s="43"/>
      <c r="K7" s="44"/>
      <c r="L7" s="50" t="s">
        <v>9</v>
      </c>
      <c r="M7" s="51"/>
      <c r="N7" s="51"/>
      <c r="O7" s="52"/>
    </row>
    <row r="8" spans="1:15" ht="320.25" customHeight="1" x14ac:dyDescent="0.25">
      <c r="A8" s="36"/>
      <c r="B8" s="38"/>
      <c r="C8" s="36"/>
      <c r="D8" s="36"/>
      <c r="E8" s="36"/>
      <c r="F8" s="26" t="s">
        <v>24</v>
      </c>
      <c r="G8" s="26" t="s">
        <v>25</v>
      </c>
      <c r="H8" s="26" t="s">
        <v>27</v>
      </c>
      <c r="I8" s="4" t="s">
        <v>10</v>
      </c>
      <c r="J8" s="4" t="s">
        <v>11</v>
      </c>
      <c r="K8" s="4" t="s">
        <v>12</v>
      </c>
      <c r="L8" s="5" t="s">
        <v>13</v>
      </c>
      <c r="M8" s="6" t="s">
        <v>14</v>
      </c>
      <c r="N8" s="4" t="s">
        <v>15</v>
      </c>
      <c r="O8" s="4" t="s">
        <v>16</v>
      </c>
    </row>
    <row r="9" spans="1:15" ht="18.75" x14ac:dyDescent="0.25">
      <c r="A9" s="7">
        <v>1</v>
      </c>
      <c r="B9" s="7">
        <v>2</v>
      </c>
      <c r="C9" s="7">
        <v>3</v>
      </c>
      <c r="D9" s="7">
        <v>4</v>
      </c>
      <c r="E9" s="7">
        <v>5</v>
      </c>
      <c r="F9" s="7">
        <v>6</v>
      </c>
      <c r="G9" s="7">
        <v>7</v>
      </c>
      <c r="H9" s="7">
        <v>8</v>
      </c>
      <c r="I9" s="7">
        <v>9</v>
      </c>
      <c r="J9" s="7">
        <v>10</v>
      </c>
      <c r="K9" s="7">
        <v>11</v>
      </c>
      <c r="L9" s="7">
        <v>12</v>
      </c>
      <c r="M9" s="7">
        <v>13</v>
      </c>
      <c r="N9" s="7">
        <v>14</v>
      </c>
      <c r="O9" s="7">
        <v>15</v>
      </c>
    </row>
    <row r="10" spans="1:15" ht="47.25" customHeight="1" x14ac:dyDescent="0.25">
      <c r="A10" s="7">
        <v>1</v>
      </c>
      <c r="B10" s="16"/>
      <c r="C10" s="28" t="s">
        <v>21</v>
      </c>
      <c r="D10" s="22" t="s">
        <v>18</v>
      </c>
      <c r="E10" s="24">
        <v>6</v>
      </c>
      <c r="F10" s="25">
        <v>4072</v>
      </c>
      <c r="G10" s="17">
        <v>4385</v>
      </c>
      <c r="H10" s="17">
        <v>4880</v>
      </c>
      <c r="I10" s="18">
        <f>AVERAGE(F10:H10)</f>
        <v>4445.666666666667</v>
      </c>
      <c r="J10" s="19">
        <f t="shared" ref="J10" si="0">SQRT(VAR(F10:H10))</f>
        <v>407.40193093962296</v>
      </c>
      <c r="K10" s="15">
        <f t="shared" ref="K10" si="1">J10/I10*100</f>
        <v>9.1640233397230908</v>
      </c>
      <c r="L10" s="20">
        <f t="shared" ref="L10" si="2">E10*SUM(F10:H10)/COLUMNS(F10:H10)</f>
        <v>26674</v>
      </c>
      <c r="M10" s="20">
        <f>L10/E10</f>
        <v>4445.666666666667</v>
      </c>
      <c r="N10" s="20">
        <f t="shared" ref="N10" si="3">ROUND(M10,2)</f>
        <v>4445.67</v>
      </c>
      <c r="O10" s="20">
        <v>26674</v>
      </c>
    </row>
    <row r="11" spans="1:15" ht="54.75" customHeight="1" x14ac:dyDescent="0.25">
      <c r="A11" s="7">
        <v>2</v>
      </c>
      <c r="B11" s="16"/>
      <c r="C11" s="23" t="s">
        <v>22</v>
      </c>
      <c r="D11" s="22" t="s">
        <v>18</v>
      </c>
      <c r="E11" s="24">
        <v>6</v>
      </c>
      <c r="F11" s="25">
        <v>3469</v>
      </c>
      <c r="G11" s="17">
        <v>3735</v>
      </c>
      <c r="H11" s="17">
        <v>3538</v>
      </c>
      <c r="I11" s="18">
        <f>AVERAGE(F11:H11)</f>
        <v>3580.6666666666665</v>
      </c>
      <c r="J11" s="19">
        <f t="shared" ref="J11" si="4">SQRT(VAR(F11:H11))</f>
        <v>138.03743453619143</v>
      </c>
      <c r="K11" s="15">
        <f t="shared" ref="K11" si="5">J11/I11*100</f>
        <v>3.8550763694709951</v>
      </c>
      <c r="L11" s="20">
        <f t="shared" ref="L11" si="6">E11*SUM(F11:H11)/COLUMNS(F11:H11)</f>
        <v>21484</v>
      </c>
      <c r="M11" s="20">
        <f t="shared" ref="M11" si="7">L11/E11</f>
        <v>3580.6666666666665</v>
      </c>
      <c r="N11" s="20">
        <f t="shared" ref="N11" si="8">ROUND(M11,2)</f>
        <v>3580.67</v>
      </c>
      <c r="O11" s="20">
        <v>21484</v>
      </c>
    </row>
    <row r="12" spans="1:15" ht="18.75" x14ac:dyDescent="0.25">
      <c r="A12" s="7"/>
      <c r="B12" s="8"/>
      <c r="C12" s="9" t="s">
        <v>17</v>
      </c>
      <c r="D12" s="9"/>
      <c r="E12" s="10"/>
      <c r="F12" s="11"/>
      <c r="G12" s="11"/>
      <c r="H12" s="11"/>
      <c r="I12" s="11"/>
      <c r="J12" s="12"/>
      <c r="K12" s="13"/>
      <c r="L12" s="11">
        <f>SUM(L10:L11)</f>
        <v>48158</v>
      </c>
      <c r="M12" s="11"/>
      <c r="N12" s="11"/>
      <c r="O12" s="11">
        <f>SUM(O10:O11)</f>
        <v>48158</v>
      </c>
    </row>
    <row r="13" spans="1:15" ht="52.5" customHeight="1" x14ac:dyDescent="0.25">
      <c r="A13" s="29" t="s">
        <v>28</v>
      </c>
      <c r="B13" s="30"/>
      <c r="C13" s="30"/>
      <c r="D13" s="30"/>
      <c r="E13" s="30"/>
      <c r="F13" s="30"/>
      <c r="G13" s="30"/>
      <c r="H13" s="30"/>
      <c r="I13" s="30"/>
      <c r="J13" s="30"/>
      <c r="K13" s="30"/>
      <c r="L13" s="30"/>
      <c r="M13" s="30"/>
      <c r="N13" s="30"/>
      <c r="O13" s="30"/>
    </row>
    <row r="14" spans="1:15" ht="25.5" customHeight="1" x14ac:dyDescent="0.25">
      <c r="A14" s="31"/>
      <c r="B14" s="31"/>
      <c r="C14" s="31"/>
      <c r="D14" s="31"/>
      <c r="E14" s="31"/>
      <c r="F14" s="31"/>
      <c r="G14" s="31"/>
      <c r="H14" s="31"/>
      <c r="I14" s="31"/>
      <c r="J14" s="31"/>
      <c r="K14" s="31"/>
      <c r="L14" s="31"/>
      <c r="M14" s="31"/>
      <c r="N14" s="31"/>
      <c r="O14" s="31"/>
    </row>
    <row r="15" spans="1:15" hidden="1" x14ac:dyDescent="0.25">
      <c r="A15" s="31"/>
      <c r="B15" s="31"/>
      <c r="C15" s="31"/>
      <c r="D15" s="31"/>
      <c r="E15" s="31"/>
      <c r="F15" s="31"/>
      <c r="G15" s="31"/>
      <c r="H15" s="31"/>
      <c r="I15" s="31"/>
      <c r="J15" s="31"/>
      <c r="K15" s="31"/>
      <c r="L15" s="31"/>
      <c r="M15" s="31"/>
      <c r="N15" s="31"/>
      <c r="O15" s="31"/>
    </row>
    <row r="16" spans="1:15" ht="18.75" x14ac:dyDescent="0.3">
      <c r="A16" s="32" t="s">
        <v>19</v>
      </c>
      <c r="B16" s="33"/>
      <c r="C16" s="33"/>
      <c r="D16" s="33"/>
      <c r="E16" s="33"/>
      <c r="F16" s="33"/>
      <c r="G16" s="33"/>
      <c r="H16" s="33"/>
      <c r="I16" s="14"/>
      <c r="J16" s="14"/>
      <c r="K16" s="14"/>
      <c r="L16" s="27" t="s">
        <v>20</v>
      </c>
      <c r="M16" s="34"/>
      <c r="N16" s="34"/>
    </row>
    <row r="19" spans="6:8" x14ac:dyDescent="0.25">
      <c r="F19" s="21"/>
      <c r="G19" s="21"/>
      <c r="H19" s="21"/>
    </row>
  </sheetData>
  <mergeCells count="15">
    <mergeCell ref="N1:O1"/>
    <mergeCell ref="E2:K2"/>
    <mergeCell ref="A3:O5"/>
    <mergeCell ref="A6:O6"/>
    <mergeCell ref="L7:O7"/>
    <mergeCell ref="A13:O15"/>
    <mergeCell ref="A16:H16"/>
    <mergeCell ref="M16:N16"/>
    <mergeCell ref="A7:A8"/>
    <mergeCell ref="B7:B8"/>
    <mergeCell ref="C7:C8"/>
    <mergeCell ref="D7:D8"/>
    <mergeCell ref="E7:E8"/>
    <mergeCell ref="F7:H7"/>
    <mergeCell ref="I7:K7"/>
  </mergeCells>
  <conditionalFormatting sqref="K12">
    <cfRule type="cellIs" dxfId="0" priority="1" operator="greaterThan">
      <formula>33</formula>
    </cfRule>
  </conditionalFormatting>
  <pageMargins left="0.70866141732283472" right="0.70866141732283472" top="0.74803149606299213" bottom="0.74803149606299213" header="0.31496062992125984" footer="0.31496062992125984"/>
  <pageSetup paperSize="9" scale="4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2026-06-03T03:49:01Z</dcterms:modified>
</cp:coreProperties>
</file>