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дим\Desktop\"/>
    </mc:Choice>
  </mc:AlternateContent>
  <xr:revisionPtr revIDLastSave="0" documentId="13_ncr:1_{11A0760F-546D-437B-AB7D-6F9511E47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БОСНОВАНИЕ НМЦК" sheetId="4" r:id="rId1"/>
  </sheets>
  <calcPr calcId="191029" refMode="R1C1"/>
</workbook>
</file>

<file path=xl/calcChain.xml><?xml version="1.0" encoding="utf-8"?>
<calcChain xmlns="http://schemas.openxmlformats.org/spreadsheetml/2006/main">
  <c r="A6" i="4" l="1"/>
  <c r="A7" i="4" s="1"/>
  <c r="M7" i="4"/>
  <c r="N7" i="4" s="1"/>
  <c r="O7" i="4" s="1"/>
  <c r="P7" i="4" s="1"/>
  <c r="J7" i="4"/>
  <c r="K7" i="4" s="1"/>
  <c r="L7" i="4" s="1"/>
  <c r="M6" i="4"/>
  <c r="N6" i="4" s="1"/>
  <c r="O6" i="4" s="1"/>
  <c r="P6" i="4" s="1"/>
  <c r="J6" i="4"/>
  <c r="K6" i="4" s="1"/>
  <c r="L6" i="4" s="1"/>
  <c r="M5" i="4"/>
  <c r="N5" i="4" s="1"/>
  <c r="O5" i="4" s="1"/>
  <c r="P5" i="4" s="1"/>
  <c r="J5" i="4"/>
  <c r="K5" i="4" s="1"/>
  <c r="L5" i="4" s="1"/>
  <c r="P8" i="4" l="1"/>
  <c r="J10" i="4" s="1"/>
</calcChain>
</file>

<file path=xl/sharedStrings.xml><?xml version="1.0" encoding="utf-8"?>
<sst xmlns="http://schemas.openxmlformats.org/spreadsheetml/2006/main" count="38" uniqueCount="32">
  <si>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</si>
  <si>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</si>
  <si>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</si>
  <si>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</si>
  <si>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</si>
  <si>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</si>
  <si>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</si>
  <si>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</si>
  <si>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</si>
  <si>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</si>
  <si>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</si>
  <si>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ОБОСНОВАНИЕ НАЧАЛЬНОЙ (МАКСИМАЛЬНОЙ) ЦЕНЫ КОНТРАКТА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</si>
  <si>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</si>
  <si>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</si>
  <si>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</si>
  <si>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</si>
  <si>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</si>
  <si>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</si>
  <si>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</si>
  <si>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№ п/п</t>
  </si>
  <si>
    <t>шт</t>
  </si>
  <si>
    <t>25.72.12.139 - Устройства пломбировочные прочие из металла</t>
  </si>
  <si>
    <t>Преимущество</t>
  </si>
  <si>
    <t>Металлическая печать, с гравировкой, диаметр 25 мм, (латунь)</t>
  </si>
  <si>
    <t>Металлическая печать, с гравировкой, диаметр 20 мм, (латунь)</t>
  </si>
  <si>
    <t>Опечатывающее устройство шток откидной (алюминий)</t>
  </si>
  <si>
    <t xml:space="preserve">ИЦИ 1
(вх. № 1198 от 21.04.2026)
</t>
  </si>
  <si>
    <t xml:space="preserve">ИЦИ 2
(вх. № 1199 от 21.04.2026)
</t>
  </si>
  <si>
    <t xml:space="preserve">ИЦИ 3
(вх. № 1200 от 21.04.2026)
</t>
  </si>
  <si>
    <t>(Двадцать одна тысяча сто тринадцать рублей 25 копеек).</t>
  </si>
  <si>
    <t xml:space="preserve">ИТОГО, стартовая цена =  19 920,00 руб. </t>
  </si>
  <si>
    <r>
      <t xml:space="preserve">
Ведущий</t>
    </r>
    <r>
      <rPr>
        <u/>
        <sz val="12"/>
        <rFont val="Times New Roman"/>
        <family val="1"/>
        <charset val="204"/>
      </rPr>
      <t xml:space="preserve">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/Л.В. Ветрова/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«25» мая 2026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</si>
</sst>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4" fontId="15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6" fillId="0" borderId="0" xfId="0" applyFont="1" applyAlignment="1">
      <alignment horizontal="righ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3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3</xdr:row>
      <xdr:rowOff>942975</xdr:rowOff>
    </xdr:from>
    <xdr:to>
      <xdr:col>10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3</xdr:row>
      <xdr:rowOff>1600200</xdr:rowOff>
    </xdr:from>
    <xdr:to>
      <xdr:col>12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"/>
  <sheetViews>
    <sheetView tabSelected="1" zoomScale="86" zoomScaleNormal="86" workbookViewId="0">
      <selection activeCell="H17" sqref="H17"/>
    </sheetView>
  </sheetViews>
  <sheetFormatPr defaultRowHeight="12.75" x14ac:dyDescent="0.2"/>
  <cols>
    <col min="1" max="1" width="3.85546875" style="2" customWidth="1"/>
    <col min="2" max="2" width="16.140625" style="25" customWidth="1"/>
    <col min="3" max="3" width="43.7109375" style="2" customWidth="1"/>
    <col min="4" max="4" width="20.85546875" style="2" customWidth="1"/>
    <col min="5" max="5" width="8.42578125" style="2" customWidth="1"/>
    <col min="6" max="6" width="8.140625" style="2" customWidth="1"/>
    <col min="7" max="7" width="13.85546875" style="2" customWidth="1"/>
    <col min="8" max="8" width="14.7109375" style="2" customWidth="1"/>
    <col min="9" max="9" width="14.5703125" style="2" customWidth="1"/>
    <col min="10" max="10" width="19.140625" style="2" customWidth="1"/>
    <col min="11" max="11" width="19.7109375" style="2" customWidth="1"/>
    <col min="12" max="12" width="12.5703125" style="2" customWidth="1"/>
    <col min="13" max="13" width="29" style="2" customWidth="1"/>
    <col min="14" max="14" width="16.42578125" style="2" customWidth="1"/>
    <col min="15" max="15" width="13.7109375" style="2" customWidth="1"/>
    <col min="16" max="16" width="13.85546875" style="2" customWidth="1"/>
    <col min="17" max="24" width="9.140625" style="7"/>
    <col min="25" max="16384" width="9.140625" style="2"/>
  </cols>
  <sheetData>
    <row r="1" spans="1:28" ht="39" customHeight="1" x14ac:dyDescent="0.2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34"/>
      <c r="P1" s="34"/>
      <c r="Y1" s="7"/>
      <c r="Z1" s="7"/>
      <c r="AA1" s="7"/>
      <c r="AB1" s="7"/>
    </row>
    <row r="2" spans="1:28" ht="39" customHeight="1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38"/>
      <c r="Y2" s="7"/>
      <c r="Z2" s="7"/>
      <c r="AA2" s="7"/>
      <c r="AB2" s="7"/>
    </row>
    <row r="3" spans="1:28" ht="39" customHeight="1" x14ac:dyDescent="0.2">
      <c r="A3" s="45" t="s">
        <v>19</v>
      </c>
      <c r="B3" s="46"/>
      <c r="C3" s="43" t="s">
        <v>14</v>
      </c>
      <c r="D3" s="35" t="s">
        <v>13</v>
      </c>
      <c r="E3" s="43" t="s">
        <v>15</v>
      </c>
      <c r="F3" s="43" t="s">
        <v>0</v>
      </c>
      <c r="G3" s="43" t="s">
        <v>17</v>
      </c>
      <c r="H3" s="43"/>
      <c r="I3" s="43"/>
      <c r="J3" s="44" t="s">
        <v>8</v>
      </c>
      <c r="K3" s="44"/>
      <c r="L3" s="44"/>
      <c r="M3" s="39" t="s">
        <v>4</v>
      </c>
      <c r="N3" s="40"/>
      <c r="O3" s="40"/>
      <c r="P3" s="41"/>
    </row>
    <row r="4" spans="1:28" ht="159" customHeight="1" thickBot="1" x14ac:dyDescent="0.25">
      <c r="A4" s="45"/>
      <c r="B4" s="47"/>
      <c r="C4" s="43"/>
      <c r="D4" s="36"/>
      <c r="E4" s="43"/>
      <c r="F4" s="43"/>
      <c r="G4" s="22" t="s">
        <v>26</v>
      </c>
      <c r="H4" s="22" t="s">
        <v>27</v>
      </c>
      <c r="I4" s="22" t="s">
        <v>28</v>
      </c>
      <c r="J4" s="3" t="s">
        <v>3</v>
      </c>
      <c r="K4" s="3" t="s">
        <v>1</v>
      </c>
      <c r="L4" s="3" t="s">
        <v>2</v>
      </c>
      <c r="M4" s="1" t="s">
        <v>9</v>
      </c>
      <c r="N4" s="4" t="s">
        <v>5</v>
      </c>
      <c r="O4" s="4" t="s">
        <v>6</v>
      </c>
      <c r="P4" s="4" t="s">
        <v>7</v>
      </c>
    </row>
    <row r="5" spans="1:28" s="30" customFormat="1" ht="39" thickBot="1" x14ac:dyDescent="0.3">
      <c r="A5" s="24">
        <v>1</v>
      </c>
      <c r="B5" s="29" t="s">
        <v>22</v>
      </c>
      <c r="C5" s="23" t="s">
        <v>23</v>
      </c>
      <c r="D5" s="19" t="s">
        <v>21</v>
      </c>
      <c r="E5" s="27" t="s">
        <v>20</v>
      </c>
      <c r="F5" s="19">
        <v>7</v>
      </c>
      <c r="G5" s="21">
        <v>590</v>
      </c>
      <c r="H5" s="32">
        <v>600</v>
      </c>
      <c r="I5" s="32">
        <v>610</v>
      </c>
      <c r="J5" s="8">
        <f t="shared" ref="J5:J7" si="0">AVERAGE(G5:I5)</f>
        <v>600</v>
      </c>
      <c r="K5" s="16">
        <f t="shared" ref="K5:K7" si="1">SQRT(((SUM((POWER(G5-J5,2)),(POWER(H5-J5,2)),(POWER(I5-J5,2)))/(COLUMNS(G5:I5)-1))))</f>
        <v>10</v>
      </c>
      <c r="L5" s="16">
        <f t="shared" ref="L5:L7" si="2">K5/J5*100</f>
        <v>1.6666666666666667</v>
      </c>
      <c r="M5" s="16">
        <f t="shared" ref="M5:M7" si="3">((F5/3)*(SUM(G5:I5)))</f>
        <v>4200</v>
      </c>
      <c r="N5" s="16">
        <f t="shared" ref="N5:N7" si="4">M5/F5</f>
        <v>600</v>
      </c>
      <c r="O5" s="16">
        <f t="shared" ref="O5:O7" si="5">ROUND(N5,2)</f>
        <v>600</v>
      </c>
      <c r="P5" s="16">
        <f t="shared" ref="P5:P7" si="6">O5*F5</f>
        <v>4200</v>
      </c>
      <c r="Q5" s="31"/>
      <c r="R5" s="31"/>
      <c r="S5" s="31"/>
      <c r="T5" s="31"/>
      <c r="U5" s="31"/>
      <c r="V5" s="31"/>
      <c r="W5" s="31"/>
      <c r="X5" s="31"/>
    </row>
    <row r="6" spans="1:28" s="30" customFormat="1" ht="39" thickBot="1" x14ac:dyDescent="0.3">
      <c r="A6" s="24">
        <f>A5+1</f>
        <v>2</v>
      </c>
      <c r="B6" s="29" t="s">
        <v>22</v>
      </c>
      <c r="C6" s="23" t="s">
        <v>24</v>
      </c>
      <c r="D6" s="19" t="s">
        <v>21</v>
      </c>
      <c r="E6" s="28" t="s">
        <v>20</v>
      </c>
      <c r="F6" s="19">
        <v>18</v>
      </c>
      <c r="G6" s="21">
        <v>530</v>
      </c>
      <c r="H6" s="32">
        <v>550</v>
      </c>
      <c r="I6" s="32">
        <v>600</v>
      </c>
      <c r="J6" s="8">
        <f t="shared" si="0"/>
        <v>560</v>
      </c>
      <c r="K6" s="16">
        <f t="shared" si="1"/>
        <v>36.055512754639892</v>
      </c>
      <c r="L6" s="16">
        <f t="shared" si="2"/>
        <v>6.4384844204714087</v>
      </c>
      <c r="M6" s="16">
        <f t="shared" si="3"/>
        <v>10080</v>
      </c>
      <c r="N6" s="16">
        <f t="shared" si="4"/>
        <v>560</v>
      </c>
      <c r="O6" s="16">
        <f t="shared" si="5"/>
        <v>560</v>
      </c>
      <c r="P6" s="16">
        <f t="shared" si="6"/>
        <v>10080</v>
      </c>
      <c r="Q6" s="31"/>
      <c r="R6" s="31"/>
      <c r="S6" s="31"/>
      <c r="T6" s="31"/>
      <c r="U6" s="31"/>
      <c r="V6" s="31"/>
      <c r="W6" s="31"/>
      <c r="X6" s="31"/>
    </row>
    <row r="7" spans="1:28" s="30" customFormat="1" ht="39" thickBot="1" x14ac:dyDescent="0.3">
      <c r="A7" s="24">
        <f t="shared" ref="A7" si="7">A6+1</f>
        <v>3</v>
      </c>
      <c r="B7" s="29" t="s">
        <v>22</v>
      </c>
      <c r="C7" s="23" t="s">
        <v>25</v>
      </c>
      <c r="D7" s="19" t="s">
        <v>21</v>
      </c>
      <c r="E7" s="28" t="s">
        <v>20</v>
      </c>
      <c r="F7" s="19">
        <v>25</v>
      </c>
      <c r="G7" s="21">
        <v>250</v>
      </c>
      <c r="H7" s="32">
        <v>270</v>
      </c>
      <c r="I7" s="32">
        <v>300</v>
      </c>
      <c r="J7" s="8">
        <f t="shared" si="0"/>
        <v>273.33333333333331</v>
      </c>
      <c r="K7" s="16">
        <f t="shared" si="1"/>
        <v>25.16611478423583</v>
      </c>
      <c r="L7" s="16">
        <f t="shared" si="2"/>
        <v>9.2071151649643284</v>
      </c>
      <c r="M7" s="16">
        <f t="shared" si="3"/>
        <v>6833.3333333333339</v>
      </c>
      <c r="N7" s="16">
        <f t="shared" si="4"/>
        <v>273.33333333333337</v>
      </c>
      <c r="O7" s="16">
        <f t="shared" si="5"/>
        <v>273.33</v>
      </c>
      <c r="P7" s="16">
        <f t="shared" si="6"/>
        <v>6833.25</v>
      </c>
      <c r="Q7" s="31"/>
      <c r="R7" s="31"/>
      <c r="S7" s="31"/>
      <c r="T7" s="31"/>
      <c r="U7" s="31"/>
      <c r="V7" s="31"/>
      <c r="W7" s="31"/>
      <c r="X7" s="31"/>
    </row>
    <row r="8" spans="1:28" ht="18" customHeight="1" x14ac:dyDescent="0.25">
      <c r="A8" s="15"/>
      <c r="C8" s="15"/>
      <c r="D8" s="15"/>
      <c r="E8" s="15"/>
      <c r="F8" s="15"/>
      <c r="G8" s="14"/>
      <c r="H8" s="14"/>
      <c r="I8" s="14"/>
      <c r="J8" s="15"/>
      <c r="K8" s="15"/>
      <c r="L8" s="15"/>
      <c r="M8" s="15"/>
      <c r="N8" s="15"/>
      <c r="O8" s="15"/>
      <c r="P8" s="20">
        <f>SUM(P5:P7)</f>
        <v>21113.25</v>
      </c>
    </row>
    <row r="10" spans="1:28" ht="15.75" customHeight="1" x14ac:dyDescent="0.3">
      <c r="A10" s="42" t="s">
        <v>12</v>
      </c>
      <c r="B10" s="42"/>
      <c r="C10" s="42"/>
      <c r="D10" s="42"/>
      <c r="E10" s="42"/>
      <c r="F10" s="42"/>
      <c r="G10" s="42"/>
      <c r="H10" s="42"/>
      <c r="I10" s="42"/>
      <c r="J10" s="18">
        <f>P8</f>
        <v>21113.25</v>
      </c>
      <c r="K10" s="52" t="s">
        <v>29</v>
      </c>
      <c r="L10" s="53"/>
      <c r="M10" s="53"/>
      <c r="N10" s="53"/>
      <c r="O10" s="53"/>
      <c r="P10" s="53"/>
    </row>
    <row r="11" spans="1:28" ht="15.75" customHeight="1" x14ac:dyDescent="0.2">
      <c r="A11" s="11"/>
      <c r="B11" s="26"/>
      <c r="C11" s="12"/>
      <c r="D11" s="12"/>
      <c r="E11" s="12"/>
      <c r="F11" s="12"/>
      <c r="G11" s="12"/>
      <c r="H11" s="12"/>
      <c r="I11" s="12"/>
      <c r="J11" s="13"/>
      <c r="K11" s="10"/>
      <c r="L11" s="5"/>
      <c r="M11" s="6"/>
      <c r="P11" s="9"/>
    </row>
    <row r="12" spans="1:28" ht="72.75" customHeight="1" x14ac:dyDescent="0.2">
      <c r="A12" s="49" t="s">
        <v>16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1"/>
      <c r="P12" s="51"/>
    </row>
    <row r="13" spans="1:28" ht="18.75" customHeight="1" x14ac:dyDescent="0.2">
      <c r="A13" s="15" t="s">
        <v>18</v>
      </c>
    </row>
    <row r="15" spans="1:28" ht="26.25" x14ac:dyDescent="0.2">
      <c r="C15" s="54" t="s">
        <v>30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7" spans="3:14" ht="98.25" customHeight="1" x14ac:dyDescent="0.2">
      <c r="C17" s="48" t="s">
        <v>31</v>
      </c>
      <c r="D17" s="48"/>
      <c r="E17" s="48"/>
      <c r="F17" s="48"/>
      <c r="G17" s="48"/>
      <c r="J17" s="17"/>
      <c r="N17" s="17"/>
    </row>
  </sheetData>
  <mergeCells count="16">
    <mergeCell ref="C17:G17"/>
    <mergeCell ref="C3:C4"/>
    <mergeCell ref="E3:E4"/>
    <mergeCell ref="F3:F4"/>
    <mergeCell ref="A12:P12"/>
    <mergeCell ref="K10:P10"/>
    <mergeCell ref="C15:P15"/>
    <mergeCell ref="A1:P1"/>
    <mergeCell ref="D3:D4"/>
    <mergeCell ref="A2:P2"/>
    <mergeCell ref="M3:P3"/>
    <mergeCell ref="A10:I10"/>
    <mergeCell ref="G3:I3"/>
    <mergeCell ref="J3:L3"/>
    <mergeCell ref="A3:A4"/>
    <mergeCell ref="B3:B4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Оконный Завод ВИКРА</cp:lastModifiedBy>
  <cp:lastPrinted>2023-12-12T15:15:49Z</cp:lastPrinted>
  <dcterms:created xsi:type="dcterms:W3CDTF">2014-01-15T18:15:09Z</dcterms:created>
  <dcterms:modified xsi:type="dcterms:W3CDTF">2026-05-25T09:54:37Z</dcterms:modified>
</cp:coreProperties>
</file>