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385" windowWidth="14805" windowHeight="5730"/>
  </bookViews>
  <sheets>
    <sheet name="Лист2" sheetId="27" r:id="rId1"/>
  </sheets>
  <calcPr calcId="144525"/>
</workbook>
</file>

<file path=xl/calcChain.xml><?xml version="1.0" encoding="utf-8"?>
<calcChain xmlns="http://schemas.openxmlformats.org/spreadsheetml/2006/main">
  <c r="M12" i="27" l="1"/>
  <c r="M13" i="27"/>
  <c r="I13" i="27"/>
  <c r="J13" i="27"/>
  <c r="O13" i="27"/>
  <c r="I8" i="27"/>
  <c r="J8" i="27"/>
  <c r="M8" i="27"/>
  <c r="O8" i="27"/>
  <c r="I9" i="27"/>
  <c r="J9" i="27"/>
  <c r="M9" i="27"/>
  <c r="O9" i="27"/>
  <c r="I10" i="27"/>
  <c r="J10" i="27"/>
  <c r="M10" i="27"/>
  <c r="O10" i="27"/>
  <c r="I11" i="27"/>
  <c r="J11" i="27"/>
  <c r="O11" i="27"/>
  <c r="I12" i="27"/>
  <c r="J12" i="27"/>
  <c r="O12" i="27"/>
</calcChain>
</file>

<file path=xl/sharedStrings.xml><?xml version="1.0" encoding="utf-8"?>
<sst xmlns="http://schemas.openxmlformats.org/spreadsheetml/2006/main" count="51" uniqueCount="46">
  <si>
    <t>ОБОСНОВАНИЕ НМЦК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</si>
  <si>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</si>
  <si>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>где:</t>
  </si>
  <si>
    <t>n - количество поставляемых лекарственных препаратов;</t>
  </si>
  <si>
    <t>Цi - цена единицы i-го лекарственного препарата &lt;7&gt; с учетом НДС и оптовой надбавки;</t>
  </si>
  <si>
    <t>Vi - объем поставки i-го лекарственного препарата.</t>
  </si>
  <si>
    <t xml:space="preserve">
</t>
  </si>
  <si>
    <t>Используемый метод определения НМЦК: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п.6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нужд".</t>
  </si>
  <si>
    <t>№</t>
  </si>
  <si>
    <t>Наименование товара, услуги (работы)</t>
  </si>
  <si>
    <t>ОКПД2/КТРУ</t>
  </si>
  <si>
    <t>Ед. измерения</t>
  </si>
  <si>
    <t>Кол-во</t>
  </si>
  <si>
    <t>Цена без НДС (руб.)</t>
  </si>
  <si>
    <t>Минимальная цена без НДС (руб.)</t>
  </si>
  <si>
    <t xml:space="preserve">НМЦК </t>
  </si>
  <si>
    <t>Сред.знач</t>
  </si>
  <si>
    <t xml:space="preserve">Среднее квадратичное отклонение </t>
  </si>
  <si>
    <t xml:space="preserve">Коэффициент вариации (%)  </t>
  </si>
  <si>
    <t>мл</t>
  </si>
  <si>
    <t>Минимальная цена с НДС (руб.)</t>
  </si>
  <si>
    <t>ЛИДОКАИН+ФЕНАЗОН, Капли ушные 10 мг+40 мг/г</t>
  </si>
  <si>
    <t>МЕТОТРЕКСАТ, Таблетки, покрытые оболочкой 2.5 мг</t>
  </si>
  <si>
    <t>21.20.10.211</t>
  </si>
  <si>
    <t>шт.</t>
  </si>
  <si>
    <t>ФОЛИЕВАЯ КИСЛОТА, Таблетки 1 мг</t>
  </si>
  <si>
    <t>21.20.10.133</t>
  </si>
  <si>
    <t>ЦЕТИРИЗИН, 
Капли для приема внутрь 10 мг/мл</t>
  </si>
  <si>
    <t>21.20.10.256</t>
  </si>
  <si>
    <t>БУДЕСОНИД+ФОРМОТЕРОЛ [НАБОР], Набор капсул с порошком для ингаляций 0.4 мг+0.012 мг/доза</t>
  </si>
  <si>
    <t>21.20.10.254</t>
  </si>
  <si>
    <t xml:space="preserve">ЛИДОКАИН, Спрей для местного и наружного применения дозированный 4.6 мг/доза </t>
  </si>
  <si>
    <t>21.20.10.154</t>
  </si>
  <si>
    <t>упак</t>
  </si>
  <si>
    <t>21.20.10.263</t>
  </si>
  <si>
    <t>КП 1 вх-1039 от 22.07.26</t>
  </si>
  <si>
    <t>КП 2 вх-1040 от 22.07.26</t>
  </si>
  <si>
    <t>1764,00 № 2380817232726000475 от 28.04.26</t>
  </si>
  <si>
    <t>286,3818 № 1550201837825000690
 от 18.11.25</t>
  </si>
  <si>
    <t>295,0545 № 2380400220425000090 от 04.08.25</t>
  </si>
  <si>
    <t>7,50 № 2701700444726000048
от 30.01.2026</t>
  </si>
  <si>
    <t>0,5876 № 1540211649126000043
от 24.02.2026</t>
  </si>
  <si>
    <t>ГК из ЕИС</t>
  </si>
  <si>
    <t>3,8109 № 2246622877326000106
от 16.04.2026</t>
  </si>
  <si>
    <t>На основании проведенного анализа рынка и расчетов НМЦК составляет: 16 633,20  рубля</t>
  </si>
  <si>
    <t>Дата подготовки обоснования НМЦК: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</si>
</sst>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7" xfId="0" applyFont="1" applyBorder="1" applyAlignment="1"/>
    <xf numFmtId="1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169379</xdr:colOff>
      <xdr:row>16</xdr:row>
      <xdr:rowOff>40999</xdr:rowOff>
    </xdr:from>
    <xdr:to>
      <xdr:col>1</xdr:col>
      <xdr:colOff>2004805</xdr:colOff>
      <xdr:row>16</xdr:row>
      <xdr:rowOff>297760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876" t="12682" r="31939" b="14310"/>
        <a:stretch/>
      </xdr:blipFill>
      <xdr:spPr>
        <a:xfrm>
          <a:off x="778979" y="4489174"/>
          <a:ext cx="1835426" cy="256761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6</xdr:row>
      <xdr:rowOff>104776</xdr:rowOff>
    </xdr:from>
    <xdr:to>
      <xdr:col>9</xdr:col>
      <xdr:colOff>1206724</xdr:colOff>
      <xdr:row>6</xdr:row>
      <xdr:rowOff>478368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96175" y="3057526"/>
          <a:ext cx="1206724" cy="373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114300</xdr:colOff>
      <xdr:row>6</xdr:row>
      <xdr:rowOff>118927</xdr:rowOff>
    </xdr:from>
    <xdr:to>
      <xdr:col>10</xdr:col>
      <xdr:colOff>904875</xdr:colOff>
      <xdr:row>6</xdr:row>
      <xdr:rowOff>472016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48725" y="3071677"/>
          <a:ext cx="790575" cy="353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9"/>
  <sheetViews>
    <sheetView tabSelected="1" topLeftCell="A4" zoomScaleNormal="100" workbookViewId="0">
      <selection activeCell="P10" sqref="P10"/>
    </sheetView>
  </sheetViews>
  <sheetFormatPr defaultRowHeight="15" x14ac:dyDescent="0.25"/>
  <cols>
    <col min="2" max="2" width="32.140625" customWidth="1"/>
    <col min="3" max="3" width="14.28515625" customWidth="1"/>
    <col min="5" max="5" width="12.42578125" customWidth="1"/>
    <col min="6" max="6" width="11.28515625" customWidth="1"/>
    <col min="7" max="7" width="11.140625" customWidth="1"/>
    <col min="8" max="8" width="20.5703125" customWidth="1"/>
    <col min="9" max="9" width="2.42578125" hidden="1" customWidth="1"/>
    <col min="10" max="10" width="18.5703125" customWidth="1"/>
    <col min="11" max="11" width="15.7109375" customWidth="1"/>
    <col min="12" max="12" width="9.5703125" hidden="1" customWidth="1"/>
    <col min="13" max="13" width="11.5703125" customWidth="1"/>
    <col min="14" max="15" width="11" customWidth="1"/>
  </cols>
  <sheetData>
    <row r="2" spans="1:15" ht="15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1.7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20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56.25" customHeight="1" x14ac:dyDescent="0.25">
      <c r="A5" s="13" t="s">
        <v>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</row>
    <row r="6" spans="1:15" ht="44.25" customHeight="1" x14ac:dyDescent="0.25">
      <c r="A6" s="18" t="s">
        <v>8</v>
      </c>
      <c r="B6" s="18" t="s">
        <v>9</v>
      </c>
      <c r="C6" s="18" t="s">
        <v>10</v>
      </c>
      <c r="D6" s="18" t="s">
        <v>11</v>
      </c>
      <c r="E6" s="18" t="s">
        <v>12</v>
      </c>
      <c r="F6" s="2" t="s">
        <v>35</v>
      </c>
      <c r="G6" s="2" t="s">
        <v>36</v>
      </c>
      <c r="H6" s="2" t="s">
        <v>42</v>
      </c>
      <c r="I6" s="19" t="s">
        <v>16</v>
      </c>
      <c r="J6" s="2" t="s">
        <v>17</v>
      </c>
      <c r="K6" s="2" t="s">
        <v>18</v>
      </c>
      <c r="L6" s="2"/>
      <c r="M6" s="18" t="s">
        <v>14</v>
      </c>
      <c r="N6" s="18" t="s">
        <v>20</v>
      </c>
      <c r="O6" s="19" t="s">
        <v>15</v>
      </c>
    </row>
    <row r="7" spans="1:15" ht="46.5" customHeight="1" x14ac:dyDescent="0.25">
      <c r="A7" s="18"/>
      <c r="B7" s="18"/>
      <c r="C7" s="18"/>
      <c r="D7" s="18"/>
      <c r="E7" s="18"/>
      <c r="F7" s="2" t="s">
        <v>13</v>
      </c>
      <c r="G7" s="2" t="s">
        <v>13</v>
      </c>
      <c r="H7" s="2" t="s">
        <v>13</v>
      </c>
      <c r="I7" s="20"/>
      <c r="J7" s="4"/>
      <c r="K7" s="4"/>
      <c r="L7" s="2"/>
      <c r="M7" s="18"/>
      <c r="N7" s="18"/>
      <c r="O7" s="20"/>
    </row>
    <row r="8" spans="1:15" ht="51.75" customHeight="1" x14ac:dyDescent="0.25">
      <c r="A8" s="11">
        <v>1</v>
      </c>
      <c r="B8" s="11" t="s">
        <v>22</v>
      </c>
      <c r="C8" s="11" t="s">
        <v>23</v>
      </c>
      <c r="D8" s="11" t="s">
        <v>24</v>
      </c>
      <c r="E8" s="11">
        <v>250</v>
      </c>
      <c r="F8" s="9">
        <v>3.4119999999999999</v>
      </c>
      <c r="G8" s="11">
        <v>4.4726999999999997</v>
      </c>
      <c r="H8" s="11" t="s">
        <v>43</v>
      </c>
      <c r="I8" s="11" t="e">
        <f t="shared" ref="I8:I12" si="0">(F8+G8+H8)/3</f>
        <v>#VALUE!</v>
      </c>
      <c r="J8" s="9">
        <f t="shared" ref="J8:J12" si="1">STDEVA(F8:H8)</f>
        <v>2.3370877098075145</v>
      </c>
      <c r="K8" s="8">
        <v>0.13739999999999999</v>
      </c>
      <c r="L8" s="11"/>
      <c r="M8" s="11">
        <f t="shared" ref="M8:M13" si="2">MIN(F8:H8)</f>
        <v>3.4119999999999999</v>
      </c>
      <c r="N8" s="11">
        <v>3.7532000000000001</v>
      </c>
      <c r="O8" s="10">
        <f t="shared" ref="O8:O12" si="3">N8*E8</f>
        <v>938.30000000000007</v>
      </c>
    </row>
    <row r="9" spans="1:15" ht="51.75" customHeight="1" x14ac:dyDescent="0.25">
      <c r="A9" s="11">
        <v>2</v>
      </c>
      <c r="B9" s="11" t="s">
        <v>25</v>
      </c>
      <c r="C9" s="11" t="s">
        <v>26</v>
      </c>
      <c r="D9" s="11" t="s">
        <v>24</v>
      </c>
      <c r="E9" s="11">
        <v>750</v>
      </c>
      <c r="F9" s="9">
        <v>0.54959999999999998</v>
      </c>
      <c r="G9" s="11">
        <v>0.70899999999999996</v>
      </c>
      <c r="H9" s="11" t="s">
        <v>41</v>
      </c>
      <c r="I9" s="11" t="e">
        <f t="shared" si="0"/>
        <v>#VALUE!</v>
      </c>
      <c r="J9" s="9">
        <f t="shared" si="1"/>
        <v>0.37196539265546369</v>
      </c>
      <c r="K9" s="8">
        <v>0.1353</v>
      </c>
      <c r="L9" s="11"/>
      <c r="M9" s="11">
        <f t="shared" si="2"/>
        <v>0.54959999999999998</v>
      </c>
      <c r="N9" s="11">
        <v>0.60460000000000003</v>
      </c>
      <c r="O9" s="10">
        <f t="shared" si="3"/>
        <v>453.45000000000005</v>
      </c>
    </row>
    <row r="10" spans="1:15" ht="51.75" customHeight="1" x14ac:dyDescent="0.25">
      <c r="A10" s="11">
        <v>3</v>
      </c>
      <c r="B10" s="11" t="s">
        <v>27</v>
      </c>
      <c r="C10" s="11" t="s">
        <v>28</v>
      </c>
      <c r="D10" s="11" t="s">
        <v>19</v>
      </c>
      <c r="E10" s="11">
        <v>100</v>
      </c>
      <c r="F10" s="9">
        <v>7.3080999999999996</v>
      </c>
      <c r="G10" s="11">
        <v>7.9089999999999998</v>
      </c>
      <c r="H10" s="11" t="s">
        <v>40</v>
      </c>
      <c r="I10" s="11" t="e">
        <f t="shared" si="0"/>
        <v>#VALUE!</v>
      </c>
      <c r="J10" s="9">
        <f t="shared" si="1"/>
        <v>4.4030611968644413</v>
      </c>
      <c r="K10" s="8">
        <v>4.0500000000000001E-2</v>
      </c>
      <c r="L10" s="11"/>
      <c r="M10" s="11">
        <f t="shared" si="2"/>
        <v>7.3080999999999996</v>
      </c>
      <c r="N10" s="11">
        <v>8.0389999999999997</v>
      </c>
      <c r="O10" s="10">
        <f t="shared" si="3"/>
        <v>803.9</v>
      </c>
    </row>
    <row r="11" spans="1:15" ht="51.75" customHeight="1" x14ac:dyDescent="0.25">
      <c r="A11" s="11">
        <v>4</v>
      </c>
      <c r="B11" s="11" t="s">
        <v>31</v>
      </c>
      <c r="C11" s="11" t="s">
        <v>32</v>
      </c>
      <c r="D11" s="11" t="s">
        <v>33</v>
      </c>
      <c r="E11" s="11">
        <v>30</v>
      </c>
      <c r="F11" s="9">
        <v>273.8818</v>
      </c>
      <c r="G11" s="11">
        <v>308.18180000000001</v>
      </c>
      <c r="H11" s="11" t="s">
        <v>38</v>
      </c>
      <c r="I11" s="11" t="e">
        <f t="shared" si="0"/>
        <v>#VALUE!</v>
      </c>
      <c r="J11" s="9">
        <f t="shared" si="1"/>
        <v>168.9002428567822</v>
      </c>
      <c r="K11" s="8">
        <v>0.06</v>
      </c>
      <c r="L11" s="11"/>
      <c r="M11" s="11">
        <v>273.8818</v>
      </c>
      <c r="N11" s="11">
        <v>301.27</v>
      </c>
      <c r="O11" s="10">
        <f t="shared" si="3"/>
        <v>9038.0999999999985</v>
      </c>
    </row>
    <row r="12" spans="1:15" ht="51.75" customHeight="1" x14ac:dyDescent="0.25">
      <c r="A12" s="11">
        <v>5</v>
      </c>
      <c r="B12" s="11" t="s">
        <v>29</v>
      </c>
      <c r="C12" s="11" t="s">
        <v>30</v>
      </c>
      <c r="D12" s="11" t="s">
        <v>33</v>
      </c>
      <c r="E12" s="11">
        <v>3</v>
      </c>
      <c r="F12" s="9">
        <v>1209.0908999999999</v>
      </c>
      <c r="G12" s="11">
        <v>1235.4545000000001</v>
      </c>
      <c r="H12" s="10" t="s">
        <v>37</v>
      </c>
      <c r="I12" s="11" t="e">
        <f t="shared" si="0"/>
        <v>#VALUE!</v>
      </c>
      <c r="J12" s="9">
        <f t="shared" si="1"/>
        <v>705.80257691014663</v>
      </c>
      <c r="K12" s="8">
        <v>0.22309999999999999</v>
      </c>
      <c r="L12" s="11"/>
      <c r="M12" s="11">
        <f t="shared" ref="M12" si="4">MIN(F12:H12)</f>
        <v>1209.0908999999999</v>
      </c>
      <c r="N12" s="11">
        <v>1330</v>
      </c>
      <c r="O12" s="10">
        <f t="shared" si="3"/>
        <v>3990</v>
      </c>
    </row>
    <row r="13" spans="1:15" ht="64.5" customHeight="1" x14ac:dyDescent="0.25">
      <c r="A13" s="11">
        <v>6</v>
      </c>
      <c r="B13" s="11" t="s">
        <v>21</v>
      </c>
      <c r="C13" s="11" t="s">
        <v>34</v>
      </c>
      <c r="D13" s="11" t="s">
        <v>33</v>
      </c>
      <c r="E13" s="11">
        <v>5</v>
      </c>
      <c r="F13" s="9">
        <v>256.2636</v>
      </c>
      <c r="G13" s="11">
        <v>294.54539999999997</v>
      </c>
      <c r="H13" s="11" t="s">
        <v>39</v>
      </c>
      <c r="I13" s="11" t="e">
        <f t="shared" ref="I13" si="5">(F13+G13+H13)/3</f>
        <v>#VALUE!</v>
      </c>
      <c r="J13" s="9">
        <f t="shared" ref="J13" si="6">STDEVA(F13:H13)</f>
        <v>160.15280284640664</v>
      </c>
      <c r="K13" s="8">
        <v>7.8899999999999998E-2</v>
      </c>
      <c r="L13" s="11"/>
      <c r="M13" s="11">
        <f t="shared" si="2"/>
        <v>256.2636</v>
      </c>
      <c r="N13" s="11">
        <v>281.89</v>
      </c>
      <c r="O13" s="10">
        <f t="shared" ref="O13" si="7">N13*E13</f>
        <v>1409.4499999999998</v>
      </c>
    </row>
    <row r="14" spans="1:15" ht="20.25" customHeight="1" x14ac:dyDescent="0.25">
      <c r="A14" s="21" t="s">
        <v>44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3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9.25" customHeight="1" thickBot="1" x14ac:dyDescent="0.3">
      <c r="A17" s="5" t="s">
        <v>6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1"/>
      <c r="M17" s="1"/>
      <c r="N17" s="1"/>
      <c r="O17" s="1"/>
    </row>
    <row r="18" spans="1:15" x14ac:dyDescent="0.25">
      <c r="A18" s="1" t="s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 t="s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 t="s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 t="s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7" t="s">
        <v>45</v>
      </c>
      <c r="B23" s="17"/>
      <c r="C23" s="17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mergeCells count="14">
    <mergeCell ref="A3:O3"/>
    <mergeCell ref="A5:O5"/>
    <mergeCell ref="A2:O2"/>
    <mergeCell ref="A23:C23"/>
    <mergeCell ref="N6:N7"/>
    <mergeCell ref="M6:M7"/>
    <mergeCell ref="E6:E7"/>
    <mergeCell ref="D6:D7"/>
    <mergeCell ref="C6:C7"/>
    <mergeCell ref="I6:I7"/>
    <mergeCell ref="B6:B7"/>
    <mergeCell ref="A6:A7"/>
    <mergeCell ref="A14:O14"/>
    <mergeCell ref="O6:O7"/>
  </mergeCells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2026-07-22T05:38:19Z</dcterms:modified>
</cp:coreProperties>
</file>