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Договоры\ЕАТ\ТЕКУЩИЕ. ВЫСТАВЛЕНИЕ\Перчатки\"/>
    </mc:Choice>
  </mc:AlternateContent>
  <bookViews>
    <workbookView xWindow="0" yWindow="0" windowWidth="28800" windowHeight="11730"/>
  </bookViews>
  <sheets>
    <sheet name="Обоснование НМЦК" sheetId="3" r:id="rId1"/>
  </sheets>
  <definedNames>
    <definedName name="_xlnm._FilterDatabase" localSheetId="0" hidden="1">'Обоснование НМЦК'!$A$6:$N$34</definedName>
    <definedName name="_xlnm.Print_Area" localSheetId="0">'Обоснование НМЦК'!$A$2:$P$38</definedName>
  </definedNames>
  <calcPr calcId="162913" refMode="R1C1"/>
</workbook>
</file>

<file path=xl/calcChain.xml><?xml version="1.0" encoding="utf-8"?>
<calcChain xmlns="http://schemas.openxmlformats.org/spreadsheetml/2006/main">
  <c r="O28" i="3" l="1"/>
  <c r="P28" i="3" s="1"/>
  <c r="O25" i="3"/>
  <c r="P25" i="3" s="1"/>
  <c r="H28" i="3"/>
  <c r="H25" i="3"/>
  <c r="G28" i="3"/>
  <c r="G25" i="3"/>
  <c r="F28" i="3"/>
  <c r="I28" i="3" s="1"/>
  <c r="K28" i="3" s="1"/>
  <c r="F25" i="3"/>
  <c r="I25" i="3" s="1"/>
  <c r="K25" i="3" s="1"/>
  <c r="N25" i="3" l="1"/>
  <c r="N28" i="3"/>
  <c r="O22" i="3"/>
  <c r="P22" i="3" s="1"/>
  <c r="H22" i="3"/>
  <c r="G22" i="3"/>
  <c r="F22" i="3"/>
  <c r="O16" i="3"/>
  <c r="P16" i="3" s="1"/>
  <c r="H16" i="3"/>
  <c r="G16" i="3"/>
  <c r="F16" i="3"/>
  <c r="I16" i="3" s="1"/>
  <c r="K16" i="3" s="1"/>
  <c r="N16" i="3" s="1"/>
  <c r="O13" i="3"/>
  <c r="P13" i="3" s="1"/>
  <c r="H13" i="3"/>
  <c r="G13" i="3"/>
  <c r="F13" i="3"/>
  <c r="I13" i="3" s="1"/>
  <c r="K13" i="3" s="1"/>
  <c r="N13" i="3" s="1"/>
  <c r="I22" i="3" l="1"/>
  <c r="K22" i="3" s="1"/>
  <c r="N22" i="3" s="1"/>
  <c r="O31" i="3"/>
  <c r="P31" i="3" s="1"/>
  <c r="H31" i="3"/>
  <c r="G31" i="3"/>
  <c r="F31" i="3"/>
  <c r="I31" i="3" s="1"/>
  <c r="K31" i="3" s="1"/>
  <c r="N31" i="3" s="1"/>
  <c r="O7" i="3" l="1"/>
  <c r="P7" i="3" s="1"/>
  <c r="O10" i="3"/>
  <c r="P10" i="3" s="1"/>
  <c r="O19" i="3"/>
  <c r="P19" i="3" s="1"/>
  <c r="P34" i="3" l="1"/>
  <c r="G10" i="3"/>
  <c r="G19" i="3"/>
  <c r="F10" i="3"/>
  <c r="I10" i="3" s="1"/>
  <c r="F19" i="3"/>
  <c r="I19" i="3" s="1"/>
  <c r="G7" i="3"/>
  <c r="F7" i="3"/>
  <c r="I7" i="3" s="1"/>
  <c r="H19" i="3" l="1"/>
  <c r="H10" i="3"/>
  <c r="H7" i="3"/>
  <c r="K10" i="3" l="1"/>
  <c r="N10" i="3" l="1"/>
  <c r="K19" i="3"/>
  <c r="K7" i="3"/>
  <c r="N19" i="3" l="1"/>
  <c r="N7" i="3"/>
  <c r="N34" i="3" l="1"/>
</calcChain>
</file>

<file path=xl/sharedStrings.xml><?xml version="1.0" encoding="utf-8"?>
<sst xmlns="http://schemas.openxmlformats.org/spreadsheetml/2006/main" count="78" uniqueCount="32">
  <si>
    <t>Кол-во</t>
  </si>
  <si>
    <t>Сумма, руб</t>
  </si>
  <si>
    <t>№ пп</t>
  </si>
  <si>
    <t>Наименование товара</t>
  </si>
  <si>
    <t>Методы определения и обоснования цены</t>
  </si>
  <si>
    <t>Источник информации о цене товара</t>
  </si>
  <si>
    <t>Цена за товар в соответствии с источником информации,
руб.</t>
  </si>
  <si>
    <t>Метод сопоставимых рыночных цен
(анализ рынка)</t>
  </si>
  <si>
    <t>Ед. измер.</t>
  </si>
  <si>
    <t>Ценовое предложение №1</t>
  </si>
  <si>
    <t>Ценовое предложение №2</t>
  </si>
  <si>
    <t>Ценовое предложение №3</t>
  </si>
  <si>
    <t>Однородность цен, руб.</t>
  </si>
  <si>
    <t>Коэффициент вариации, %</t>
  </si>
  <si>
    <t>Средняя цена за ед. товара, руб.</t>
  </si>
  <si>
    <t>НДС, %</t>
  </si>
  <si>
    <t>Расчетная цена заказчика единицы МИ, 
без НДС, руб.</t>
  </si>
  <si>
    <t>Расчетная цена заказчика единицы МИ, 
с НДС, руб.</t>
  </si>
  <si>
    <t>Обоснование начальной (максимальной) цены контракта</t>
  </si>
  <si>
    <t>НМЦК</t>
  </si>
  <si>
    <t>Расчётная цена</t>
  </si>
  <si>
    <t>Используемый метод определения Н(М)ЦК: в соответствии с приказом Минздрава России от 15.05.2020 N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</t>
  </si>
  <si>
    <t>Обоснование определения Н(М)ЦК: Средневзвешенное значение единицы выявлено методом сопоставимых рыночных цен (анализа рынка) в соответствии с ч. 2-6 статьи 22 Федерального закона от 05 апреля 2013 № 44-ФЗ "О контрактной системе в сфере закупок товаров, работ, услуг для обеспечения государственных и муниципальных нужд"</t>
  </si>
  <si>
    <t>Начальная цена единицы МИ, 
с НДС в соответствии с выделенными лимитами, руб.*</t>
  </si>
  <si>
    <t>НМЦК в соответствии с выделенными лимитами, руб.*</t>
  </si>
  <si>
    <t>* расчет НМЦК произведен согласно п.18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изделий, предусмотренного Приказом Минздрава России от 15.05.2020 N 450н  и на основании минимальной стоимости из предложенных поставщиками цен, что соответствует принципу эффективности использования бюджетных средств</t>
  </si>
  <si>
    <t>Вед.специалист по закупкам контрактной службы
_______________/ Зиновкина М.А. /
"___" _______________________ 2026 г.
  Тел.: +7 (8332) 67-30-01 доб.262</t>
  </si>
  <si>
    <t>Поставка перчаток для учебного процесса</t>
  </si>
  <si>
    <t>пара          (2 шт)</t>
  </si>
  <si>
    <t>Перчатки смотровые/процедурные из латекса гевеи, неопудренные, нестерильные</t>
  </si>
  <si>
    <t>Перчатки смотровые/процедурные нитриловые, неопудренные, нестерильные</t>
  </si>
  <si>
    <t>Перчатки смотровые/процедурные из латекса гевеи, неопудренные, стерильные, не антибактериальные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</si>
</sst>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409]* #,##0.00_ ;_-[$$-409]* \-#,##0.00\ ;_-[$$-409]* &quot;-&quot;??_ ;_-@_ "/>
    <numFmt numFmtId="165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/>
    <xf numFmtId="0" fontId="0" fillId="0" borderId="0" xfId="0" applyFont="1" applyAlignment="1"/>
    <xf numFmtId="1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5" fontId="7" fillId="3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9"/>
  <sheetViews>
    <sheetView tabSelected="1" topLeftCell="A23" zoomScaleNormal="100" zoomScaleSheetLayoutView="85" workbookViewId="0">
      <selection activeCell="A34" sqref="A34:M34"/>
    </sheetView>
  </sheetViews>
  <sheetFormatPr defaultColWidth="8.85546875" defaultRowHeight="15" x14ac:dyDescent="0.25"/>
  <cols>
    <col min="1" max="1" width="4.140625" customWidth="1"/>
    <col min="2" max="2" width="26.85546875" customWidth="1"/>
    <col min="3" max="4" width="17.7109375" customWidth="1"/>
    <col min="5" max="9" width="15.7109375" customWidth="1"/>
    <col min="10" max="10" width="10.7109375" style="3" customWidth="1"/>
    <col min="11" max="11" width="15.7109375" customWidth="1"/>
    <col min="12" max="13" width="10.7109375" customWidth="1"/>
    <col min="14" max="16" width="17.7109375" customWidth="1"/>
  </cols>
  <sheetData>
    <row r="2" spans="1:16" ht="20.100000000000001" customHeight="1" x14ac:dyDescent="0.25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20.100000000000001" customHeight="1" x14ac:dyDescent="0.25">
      <c r="A3" s="25" t="s">
        <v>27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ht="30" customHeight="1" x14ac:dyDescent="0.25">
      <c r="A4" s="26" t="s">
        <v>21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30" customHeight="1" x14ac:dyDescent="0.25">
      <c r="A5" s="27" t="s">
        <v>22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85.5" x14ac:dyDescent="0.25">
      <c r="A6" s="4" t="s">
        <v>2</v>
      </c>
      <c r="B6" s="4" t="s">
        <v>3</v>
      </c>
      <c r="C6" s="4" t="s">
        <v>4</v>
      </c>
      <c r="D6" s="4" t="s">
        <v>5</v>
      </c>
      <c r="E6" s="5" t="s">
        <v>6</v>
      </c>
      <c r="F6" s="5" t="s">
        <v>14</v>
      </c>
      <c r="G6" s="5" t="s">
        <v>12</v>
      </c>
      <c r="H6" s="5" t="s">
        <v>13</v>
      </c>
      <c r="I6" s="5" t="s">
        <v>16</v>
      </c>
      <c r="J6" s="6" t="s">
        <v>15</v>
      </c>
      <c r="K6" s="5" t="s">
        <v>17</v>
      </c>
      <c r="L6" s="5" t="s">
        <v>8</v>
      </c>
      <c r="M6" s="4" t="s">
        <v>0</v>
      </c>
      <c r="N6" s="5" t="s">
        <v>1</v>
      </c>
      <c r="O6" s="5" t="s">
        <v>23</v>
      </c>
      <c r="P6" s="5" t="s">
        <v>24</v>
      </c>
    </row>
    <row r="7" spans="1:16" ht="30" customHeight="1" x14ac:dyDescent="0.25">
      <c r="A7" s="12">
        <v>1</v>
      </c>
      <c r="B7" s="12" t="s">
        <v>29</v>
      </c>
      <c r="C7" s="21" t="s">
        <v>7</v>
      </c>
      <c r="D7" s="7" t="s">
        <v>9</v>
      </c>
      <c r="E7" s="8">
        <v>9.5</v>
      </c>
      <c r="F7" s="15">
        <f>AVERAGE(E7:E9)</f>
        <v>10.126666666666667</v>
      </c>
      <c r="G7" s="15">
        <f>AVERAGE(E7:E9)</f>
        <v>10.126666666666667</v>
      </c>
      <c r="H7" s="15">
        <f>ROUND(((STDEV(E7:E9))/(AVERAGE(E7:E9)))*100,2)</f>
        <v>5.71</v>
      </c>
      <c r="I7" s="15">
        <f>F7/(1+0.01*J7)</f>
        <v>9.2060606060606052</v>
      </c>
      <c r="J7" s="18">
        <v>10</v>
      </c>
      <c r="K7" s="15">
        <f>ROUND((I7*(1+0.01*J7)),2)</f>
        <v>10.130000000000001</v>
      </c>
      <c r="L7" s="15" t="s">
        <v>28</v>
      </c>
      <c r="M7" s="18">
        <v>750</v>
      </c>
      <c r="N7" s="15">
        <f>K7*M7</f>
        <v>7597.5000000000009</v>
      </c>
      <c r="O7" s="11">
        <f>MIN(E7:E9)</f>
        <v>9.5</v>
      </c>
      <c r="P7" s="11">
        <f>O7*M7</f>
        <v>7125</v>
      </c>
    </row>
    <row r="8" spans="1:16" ht="30" customHeight="1" x14ac:dyDescent="0.25">
      <c r="A8" s="13"/>
      <c r="B8" s="13"/>
      <c r="C8" s="22"/>
      <c r="D8" s="7" t="s">
        <v>10</v>
      </c>
      <c r="E8" s="8">
        <v>10.64</v>
      </c>
      <c r="F8" s="16"/>
      <c r="G8" s="16"/>
      <c r="H8" s="16"/>
      <c r="I8" s="16"/>
      <c r="J8" s="19"/>
      <c r="K8" s="16"/>
      <c r="L8" s="16"/>
      <c r="M8" s="19"/>
      <c r="N8" s="16"/>
      <c r="O8" s="11"/>
      <c r="P8" s="11"/>
    </row>
    <row r="9" spans="1:16" ht="30" customHeight="1" x14ac:dyDescent="0.25">
      <c r="A9" s="14"/>
      <c r="B9" s="14"/>
      <c r="C9" s="23"/>
      <c r="D9" s="7" t="s">
        <v>11</v>
      </c>
      <c r="E9" s="8">
        <v>10.24</v>
      </c>
      <c r="F9" s="17"/>
      <c r="G9" s="17"/>
      <c r="H9" s="17"/>
      <c r="I9" s="17"/>
      <c r="J9" s="20"/>
      <c r="K9" s="17"/>
      <c r="L9" s="17"/>
      <c r="M9" s="20"/>
      <c r="N9" s="17"/>
      <c r="O9" s="11"/>
      <c r="P9" s="11"/>
    </row>
    <row r="10" spans="1:16" ht="30" customHeight="1" x14ac:dyDescent="0.25">
      <c r="A10" s="12">
        <v>2</v>
      </c>
      <c r="B10" s="12" t="s">
        <v>29</v>
      </c>
      <c r="C10" s="21" t="s">
        <v>7</v>
      </c>
      <c r="D10" s="7" t="s">
        <v>9</v>
      </c>
      <c r="E10" s="8">
        <v>10.55</v>
      </c>
      <c r="F10" s="15">
        <f t="shared" ref="F10" si="0">AVERAGE(E10:E12)</f>
        <v>11.246666666666668</v>
      </c>
      <c r="G10" s="15">
        <f t="shared" ref="G10" si="1">AVERAGE(E10:E12)</f>
        <v>11.246666666666668</v>
      </c>
      <c r="H10" s="15">
        <f>ROUND(((STDEV(E10:E12))/(AVERAGE(E10:E12)))*100,2)</f>
        <v>5.73</v>
      </c>
      <c r="I10" s="15">
        <f>F10/(1+0.01*J10)</f>
        <v>10.224242424242425</v>
      </c>
      <c r="J10" s="18">
        <v>10</v>
      </c>
      <c r="K10" s="15">
        <f>ROUND((I10*(1+0.01*J10)),2)</f>
        <v>11.25</v>
      </c>
      <c r="L10" s="15" t="s">
        <v>28</v>
      </c>
      <c r="M10" s="18">
        <v>1300</v>
      </c>
      <c r="N10" s="15">
        <f t="shared" ref="N10" si="2">K10*M10</f>
        <v>14625</v>
      </c>
      <c r="O10" s="11">
        <f>MIN(E10:E12)</f>
        <v>10.55</v>
      </c>
      <c r="P10" s="11">
        <f>O10*M10</f>
        <v>13715.000000000002</v>
      </c>
    </row>
    <row r="11" spans="1:16" ht="30" customHeight="1" x14ac:dyDescent="0.25">
      <c r="A11" s="13"/>
      <c r="B11" s="13"/>
      <c r="C11" s="22"/>
      <c r="D11" s="7" t="s">
        <v>10</v>
      </c>
      <c r="E11" s="8">
        <v>11.82</v>
      </c>
      <c r="F11" s="16"/>
      <c r="G11" s="16"/>
      <c r="H11" s="16"/>
      <c r="I11" s="16"/>
      <c r="J11" s="19"/>
      <c r="K11" s="16"/>
      <c r="L11" s="16"/>
      <c r="M11" s="19"/>
      <c r="N11" s="16"/>
      <c r="O11" s="11"/>
      <c r="P11" s="11"/>
    </row>
    <row r="12" spans="1:16" ht="30" customHeight="1" x14ac:dyDescent="0.25">
      <c r="A12" s="14"/>
      <c r="B12" s="14"/>
      <c r="C12" s="23"/>
      <c r="D12" s="7" t="s">
        <v>11</v>
      </c>
      <c r="E12" s="8">
        <v>11.37</v>
      </c>
      <c r="F12" s="17"/>
      <c r="G12" s="17"/>
      <c r="H12" s="17"/>
      <c r="I12" s="17"/>
      <c r="J12" s="20"/>
      <c r="K12" s="17"/>
      <c r="L12" s="17"/>
      <c r="M12" s="20"/>
      <c r="N12" s="17"/>
      <c r="O12" s="11"/>
      <c r="P12" s="11"/>
    </row>
    <row r="13" spans="1:16" ht="30" customHeight="1" x14ac:dyDescent="0.25">
      <c r="A13" s="24">
        <v>3</v>
      </c>
      <c r="B13" s="24" t="s">
        <v>29</v>
      </c>
      <c r="C13" s="21" t="s">
        <v>7</v>
      </c>
      <c r="D13" s="7" t="s">
        <v>9</v>
      </c>
      <c r="E13" s="8">
        <v>10.55</v>
      </c>
      <c r="F13" s="15">
        <f t="shared" ref="F13" si="3">AVERAGE(E13:E15)</f>
        <v>11.256666666666666</v>
      </c>
      <c r="G13" s="15">
        <f t="shared" ref="G13" si="4">AVERAGE(E13:E15)</f>
        <v>11.256666666666666</v>
      </c>
      <c r="H13" s="15">
        <f>ROUND(((STDEV(E13:E15))/(AVERAGE(E13:E15)))*100,2)</f>
        <v>5.84</v>
      </c>
      <c r="I13" s="15">
        <f>F13/(1+0.01*J13)</f>
        <v>10.233333333333333</v>
      </c>
      <c r="J13" s="18">
        <v>10</v>
      </c>
      <c r="K13" s="15">
        <f>ROUND((I13*(1+0.01*J13)),2)</f>
        <v>11.26</v>
      </c>
      <c r="L13" s="15" t="s">
        <v>28</v>
      </c>
      <c r="M13" s="18">
        <v>500</v>
      </c>
      <c r="N13" s="15">
        <f t="shared" ref="N13" si="5">K13*M13</f>
        <v>5630</v>
      </c>
      <c r="O13" s="11">
        <f>MIN(E13:E15)</f>
        <v>10.55</v>
      </c>
      <c r="P13" s="11">
        <f>O13*M13</f>
        <v>5275</v>
      </c>
    </row>
    <row r="14" spans="1:16" ht="30" customHeight="1" x14ac:dyDescent="0.25">
      <c r="A14" s="24"/>
      <c r="B14" s="24"/>
      <c r="C14" s="22"/>
      <c r="D14" s="7" t="s">
        <v>10</v>
      </c>
      <c r="E14" s="8">
        <v>11.85</v>
      </c>
      <c r="F14" s="16"/>
      <c r="G14" s="16"/>
      <c r="H14" s="16"/>
      <c r="I14" s="16"/>
      <c r="J14" s="19"/>
      <c r="K14" s="16"/>
      <c r="L14" s="16"/>
      <c r="M14" s="19"/>
      <c r="N14" s="16"/>
      <c r="O14" s="11"/>
      <c r="P14" s="11"/>
    </row>
    <row r="15" spans="1:16" ht="30" customHeight="1" x14ac:dyDescent="0.25">
      <c r="A15" s="24"/>
      <c r="B15" s="24"/>
      <c r="C15" s="23"/>
      <c r="D15" s="7" t="s">
        <v>11</v>
      </c>
      <c r="E15" s="8">
        <v>11.37</v>
      </c>
      <c r="F15" s="17"/>
      <c r="G15" s="17"/>
      <c r="H15" s="17"/>
      <c r="I15" s="17"/>
      <c r="J15" s="20"/>
      <c r="K15" s="17"/>
      <c r="L15" s="17"/>
      <c r="M15" s="20"/>
      <c r="N15" s="17"/>
      <c r="O15" s="11"/>
      <c r="P15" s="11"/>
    </row>
    <row r="16" spans="1:16" ht="30" customHeight="1" x14ac:dyDescent="0.25">
      <c r="A16" s="12">
        <v>4</v>
      </c>
      <c r="B16" s="12" t="s">
        <v>30</v>
      </c>
      <c r="C16" s="21" t="s">
        <v>7</v>
      </c>
      <c r="D16" s="7" t="s">
        <v>9</v>
      </c>
      <c r="E16" s="8">
        <v>8.1999999999999993</v>
      </c>
      <c r="F16" s="15">
        <f t="shared" ref="F16" si="6">AVERAGE(E16:E18)</f>
        <v>8.74</v>
      </c>
      <c r="G16" s="15">
        <f t="shared" ref="G16" si="7">AVERAGE(E16:E18)</f>
        <v>8.74</v>
      </c>
      <c r="H16" s="15">
        <f>ROUND(((STDEV(E16:E18))/(AVERAGE(E16:E18)))*100,2)</f>
        <v>5.69</v>
      </c>
      <c r="I16" s="15">
        <f>F16/(1+0.01*J16)</f>
        <v>7.9454545454545453</v>
      </c>
      <c r="J16" s="18">
        <v>10</v>
      </c>
      <c r="K16" s="15">
        <f>ROUND((I16*(1+0.01*J16)),2)</f>
        <v>8.74</v>
      </c>
      <c r="L16" s="15" t="s">
        <v>28</v>
      </c>
      <c r="M16" s="18">
        <v>1450</v>
      </c>
      <c r="N16" s="15">
        <f t="shared" ref="N16" si="8">K16*M16</f>
        <v>12673</v>
      </c>
      <c r="O16" s="11">
        <f>MIN(E16:E18)</f>
        <v>8.1999999999999993</v>
      </c>
      <c r="P16" s="11">
        <f>O16*M16</f>
        <v>11889.999999999998</v>
      </c>
    </row>
    <row r="17" spans="1:16" ht="30" customHeight="1" x14ac:dyDescent="0.25">
      <c r="A17" s="13"/>
      <c r="B17" s="13"/>
      <c r="C17" s="22"/>
      <c r="D17" s="7" t="s">
        <v>10</v>
      </c>
      <c r="E17" s="8">
        <v>9.18</v>
      </c>
      <c r="F17" s="16"/>
      <c r="G17" s="16"/>
      <c r="H17" s="16"/>
      <c r="I17" s="16"/>
      <c r="J17" s="19"/>
      <c r="K17" s="16"/>
      <c r="L17" s="16"/>
      <c r="M17" s="19"/>
      <c r="N17" s="16"/>
      <c r="O17" s="11"/>
      <c r="P17" s="11"/>
    </row>
    <row r="18" spans="1:16" ht="30" customHeight="1" x14ac:dyDescent="0.25">
      <c r="A18" s="14"/>
      <c r="B18" s="14"/>
      <c r="C18" s="23"/>
      <c r="D18" s="7" t="s">
        <v>11</v>
      </c>
      <c r="E18" s="8">
        <v>8.84</v>
      </c>
      <c r="F18" s="17"/>
      <c r="G18" s="17"/>
      <c r="H18" s="17"/>
      <c r="I18" s="17"/>
      <c r="J18" s="20"/>
      <c r="K18" s="17"/>
      <c r="L18" s="17"/>
      <c r="M18" s="20"/>
      <c r="N18" s="17"/>
      <c r="O18" s="11"/>
      <c r="P18" s="11"/>
    </row>
    <row r="19" spans="1:16" ht="30" customHeight="1" x14ac:dyDescent="0.25">
      <c r="A19" s="12">
        <v>5</v>
      </c>
      <c r="B19" s="12" t="s">
        <v>30</v>
      </c>
      <c r="C19" s="21" t="s">
        <v>7</v>
      </c>
      <c r="D19" s="7" t="s">
        <v>9</v>
      </c>
      <c r="E19" s="8">
        <v>8.1999999999999993</v>
      </c>
      <c r="F19" s="15">
        <f>AVERAGE(E19:E21)</f>
        <v>8.74</v>
      </c>
      <c r="G19" s="15">
        <f>AVERAGE(E19:E21)</f>
        <v>8.74</v>
      </c>
      <c r="H19" s="15">
        <f>ROUND(((STDEV(E19:E21))/(AVERAGE(E19:E21)))*100,2)</f>
        <v>5.69</v>
      </c>
      <c r="I19" s="15">
        <f>F19/(1+0.01*J19)</f>
        <v>7.9454545454545453</v>
      </c>
      <c r="J19" s="18">
        <v>10</v>
      </c>
      <c r="K19" s="15">
        <f>ROUND((I19*(1+0.01*J19)),2)</f>
        <v>8.74</v>
      </c>
      <c r="L19" s="15" t="s">
        <v>28</v>
      </c>
      <c r="M19" s="18">
        <v>1550</v>
      </c>
      <c r="N19" s="15">
        <f t="shared" ref="N19" si="9">K19*M19</f>
        <v>13547</v>
      </c>
      <c r="O19" s="11">
        <f>MIN(E19:E21)</f>
        <v>8.1999999999999993</v>
      </c>
      <c r="P19" s="11">
        <f>O19*M19</f>
        <v>12709.999999999998</v>
      </c>
    </row>
    <row r="20" spans="1:16" ht="30" customHeight="1" x14ac:dyDescent="0.25">
      <c r="A20" s="13"/>
      <c r="B20" s="13"/>
      <c r="C20" s="22"/>
      <c r="D20" s="7" t="s">
        <v>10</v>
      </c>
      <c r="E20" s="8">
        <v>9.18</v>
      </c>
      <c r="F20" s="16"/>
      <c r="G20" s="16"/>
      <c r="H20" s="16"/>
      <c r="I20" s="16"/>
      <c r="J20" s="19"/>
      <c r="K20" s="16"/>
      <c r="L20" s="16"/>
      <c r="M20" s="19"/>
      <c r="N20" s="16"/>
      <c r="O20" s="11"/>
      <c r="P20" s="11"/>
    </row>
    <row r="21" spans="1:16" ht="30" customHeight="1" x14ac:dyDescent="0.25">
      <c r="A21" s="14"/>
      <c r="B21" s="14"/>
      <c r="C21" s="23"/>
      <c r="D21" s="7" t="s">
        <v>11</v>
      </c>
      <c r="E21" s="8">
        <v>8.84</v>
      </c>
      <c r="F21" s="17"/>
      <c r="G21" s="17"/>
      <c r="H21" s="17"/>
      <c r="I21" s="17"/>
      <c r="J21" s="20"/>
      <c r="K21" s="17"/>
      <c r="L21" s="17"/>
      <c r="M21" s="20"/>
      <c r="N21" s="17"/>
      <c r="O21" s="11"/>
      <c r="P21" s="11"/>
    </row>
    <row r="22" spans="1:16" ht="30" customHeight="1" x14ac:dyDescent="0.25">
      <c r="A22" s="12">
        <v>6</v>
      </c>
      <c r="B22" s="12" t="s">
        <v>31</v>
      </c>
      <c r="C22" s="21" t="s">
        <v>7</v>
      </c>
      <c r="D22" s="7" t="s">
        <v>9</v>
      </c>
      <c r="E22" s="8">
        <v>17.78</v>
      </c>
      <c r="F22" s="15">
        <f>AVERAGE(E22:E24)</f>
        <v>18.953333333333333</v>
      </c>
      <c r="G22" s="15">
        <f>AVERAGE(E22:E24)</f>
        <v>18.953333333333333</v>
      </c>
      <c r="H22" s="15">
        <f>ROUND(((STDEV(E22:E24))/(AVERAGE(E22:E24)))*100,2)</f>
        <v>5.71</v>
      </c>
      <c r="I22" s="15">
        <f>F22/(1+0.01*J22)</f>
        <v>15.535519125683061</v>
      </c>
      <c r="J22" s="18">
        <v>22</v>
      </c>
      <c r="K22" s="15">
        <f t="shared" ref="K22" si="10">ROUND((I22*(1+0.01*J22)),2)</f>
        <v>18.95</v>
      </c>
      <c r="L22" s="15" t="s">
        <v>28</v>
      </c>
      <c r="M22" s="18">
        <v>50</v>
      </c>
      <c r="N22" s="15">
        <f t="shared" ref="N22" si="11">K22*M22</f>
        <v>947.5</v>
      </c>
      <c r="O22" s="11">
        <f>MIN(E22:E24)</f>
        <v>17.78</v>
      </c>
      <c r="P22" s="11">
        <f>O22*M22</f>
        <v>889</v>
      </c>
    </row>
    <row r="23" spans="1:16" ht="30" customHeight="1" x14ac:dyDescent="0.25">
      <c r="A23" s="13"/>
      <c r="B23" s="13"/>
      <c r="C23" s="22"/>
      <c r="D23" s="7" t="s">
        <v>10</v>
      </c>
      <c r="E23" s="8">
        <v>19.91</v>
      </c>
      <c r="F23" s="16"/>
      <c r="G23" s="16"/>
      <c r="H23" s="16"/>
      <c r="I23" s="16"/>
      <c r="J23" s="19"/>
      <c r="K23" s="16"/>
      <c r="L23" s="16"/>
      <c r="M23" s="19"/>
      <c r="N23" s="16"/>
      <c r="O23" s="11"/>
      <c r="P23" s="11"/>
    </row>
    <row r="24" spans="1:16" ht="30" customHeight="1" x14ac:dyDescent="0.25">
      <c r="A24" s="14"/>
      <c r="B24" s="14"/>
      <c r="C24" s="23"/>
      <c r="D24" s="7" t="s">
        <v>11</v>
      </c>
      <c r="E24" s="8">
        <v>19.170000000000002</v>
      </c>
      <c r="F24" s="17"/>
      <c r="G24" s="17"/>
      <c r="H24" s="17"/>
      <c r="I24" s="17"/>
      <c r="J24" s="20"/>
      <c r="K24" s="17"/>
      <c r="L24" s="17"/>
      <c r="M24" s="20"/>
      <c r="N24" s="17"/>
      <c r="O24" s="11"/>
      <c r="P24" s="11"/>
    </row>
    <row r="25" spans="1:16" ht="30" customHeight="1" x14ac:dyDescent="0.25">
      <c r="A25" s="12">
        <v>7</v>
      </c>
      <c r="B25" s="12" t="s">
        <v>31</v>
      </c>
      <c r="C25" s="21" t="s">
        <v>7</v>
      </c>
      <c r="D25" s="7" t="s">
        <v>9</v>
      </c>
      <c r="E25" s="8">
        <v>17.78</v>
      </c>
      <c r="F25" s="15">
        <f>AVERAGE(E25:E27)</f>
        <v>18.953333333333333</v>
      </c>
      <c r="G25" s="15">
        <f>AVERAGE(E25:E27)</f>
        <v>18.953333333333333</v>
      </c>
      <c r="H25" s="15">
        <f>ROUND(((STDEV(E25:E27))/(AVERAGE(E25:E27)))*100,2)</f>
        <v>5.71</v>
      </c>
      <c r="I25" s="15">
        <f>F25/(1+0.01*J25)</f>
        <v>15.535519125683061</v>
      </c>
      <c r="J25" s="18">
        <v>22</v>
      </c>
      <c r="K25" s="15">
        <f t="shared" ref="K25" si="12">ROUND((I25*(1+0.01*J25)),2)</f>
        <v>18.95</v>
      </c>
      <c r="L25" s="15" t="s">
        <v>28</v>
      </c>
      <c r="M25" s="18">
        <v>50</v>
      </c>
      <c r="N25" s="15">
        <f t="shared" ref="N22:N33" si="13">K25*M25</f>
        <v>947.5</v>
      </c>
      <c r="O25" s="11">
        <f>MIN(E25:E27)</f>
        <v>17.78</v>
      </c>
      <c r="P25" s="11">
        <f>O25*M25</f>
        <v>889</v>
      </c>
    </row>
    <row r="26" spans="1:16" ht="30" customHeight="1" x14ac:dyDescent="0.25">
      <c r="A26" s="13"/>
      <c r="B26" s="13"/>
      <c r="C26" s="22"/>
      <c r="D26" s="7" t="s">
        <v>10</v>
      </c>
      <c r="E26" s="8">
        <v>19.91</v>
      </c>
      <c r="F26" s="16"/>
      <c r="G26" s="16"/>
      <c r="H26" s="16"/>
      <c r="I26" s="16"/>
      <c r="J26" s="19"/>
      <c r="K26" s="16"/>
      <c r="L26" s="16"/>
      <c r="M26" s="19"/>
      <c r="N26" s="16"/>
      <c r="O26" s="11"/>
      <c r="P26" s="11"/>
    </row>
    <row r="27" spans="1:16" ht="30" customHeight="1" x14ac:dyDescent="0.25">
      <c r="A27" s="14"/>
      <c r="B27" s="14"/>
      <c r="C27" s="23"/>
      <c r="D27" s="7" t="s">
        <v>11</v>
      </c>
      <c r="E27" s="8">
        <v>19.170000000000002</v>
      </c>
      <c r="F27" s="17"/>
      <c r="G27" s="17"/>
      <c r="H27" s="17"/>
      <c r="I27" s="17"/>
      <c r="J27" s="20"/>
      <c r="K27" s="17"/>
      <c r="L27" s="17"/>
      <c r="M27" s="20"/>
      <c r="N27" s="17"/>
      <c r="O27" s="11"/>
      <c r="P27" s="11"/>
    </row>
    <row r="28" spans="1:16" ht="30" customHeight="1" x14ac:dyDescent="0.25">
      <c r="A28" s="12">
        <v>8</v>
      </c>
      <c r="B28" s="12" t="s">
        <v>29</v>
      </c>
      <c r="C28" s="21" t="s">
        <v>7</v>
      </c>
      <c r="D28" s="7" t="s">
        <v>9</v>
      </c>
      <c r="E28" s="8">
        <v>85.56</v>
      </c>
      <c r="F28" s="15">
        <f>AVERAGE(E28:E30)</f>
        <v>91.206666666666663</v>
      </c>
      <c r="G28" s="15">
        <f>AVERAGE(E28:E30)</f>
        <v>91.206666666666663</v>
      </c>
      <c r="H28" s="15">
        <f>ROUND(((STDEV(E28:E30))/(AVERAGE(E28:E30)))*100,2)</f>
        <v>5.71</v>
      </c>
      <c r="I28" s="15">
        <f>F28/(1+0.01*J28)</f>
        <v>82.915151515151507</v>
      </c>
      <c r="J28" s="18">
        <v>10</v>
      </c>
      <c r="K28" s="15">
        <f t="shared" ref="K28" si="14">ROUND((I28*(1+0.01*J28)),2)</f>
        <v>91.21</v>
      </c>
      <c r="L28" s="15" t="s">
        <v>28</v>
      </c>
      <c r="M28" s="18">
        <v>225</v>
      </c>
      <c r="N28" s="15">
        <f t="shared" si="13"/>
        <v>20522.25</v>
      </c>
      <c r="O28" s="11">
        <f>MIN(E28:E30)</f>
        <v>85.56</v>
      </c>
      <c r="P28" s="11">
        <f>O28*M28</f>
        <v>19251</v>
      </c>
    </row>
    <row r="29" spans="1:16" ht="30" customHeight="1" x14ac:dyDescent="0.25">
      <c r="A29" s="13"/>
      <c r="B29" s="13"/>
      <c r="C29" s="22"/>
      <c r="D29" s="7" t="s">
        <v>10</v>
      </c>
      <c r="E29" s="8">
        <v>95.83</v>
      </c>
      <c r="F29" s="16"/>
      <c r="G29" s="16"/>
      <c r="H29" s="16"/>
      <c r="I29" s="16"/>
      <c r="J29" s="19"/>
      <c r="K29" s="16"/>
      <c r="L29" s="16"/>
      <c r="M29" s="19"/>
      <c r="N29" s="16"/>
      <c r="O29" s="11"/>
      <c r="P29" s="11"/>
    </row>
    <row r="30" spans="1:16" ht="30" customHeight="1" x14ac:dyDescent="0.25">
      <c r="A30" s="14"/>
      <c r="B30" s="14"/>
      <c r="C30" s="23"/>
      <c r="D30" s="7" t="s">
        <v>11</v>
      </c>
      <c r="E30" s="8">
        <v>92.23</v>
      </c>
      <c r="F30" s="17"/>
      <c r="G30" s="17"/>
      <c r="H30" s="17"/>
      <c r="I30" s="17"/>
      <c r="J30" s="20"/>
      <c r="K30" s="17"/>
      <c r="L30" s="17"/>
      <c r="M30" s="20"/>
      <c r="N30" s="17"/>
      <c r="O30" s="11"/>
      <c r="P30" s="11"/>
    </row>
    <row r="31" spans="1:16" ht="30" customHeight="1" x14ac:dyDescent="0.25">
      <c r="A31" s="12">
        <v>9</v>
      </c>
      <c r="B31" s="12" t="s">
        <v>29</v>
      </c>
      <c r="C31" s="21" t="s">
        <v>7</v>
      </c>
      <c r="D31" s="7" t="s">
        <v>9</v>
      </c>
      <c r="E31" s="8">
        <v>27.96</v>
      </c>
      <c r="F31" s="15">
        <f>AVERAGE(E31:E33)</f>
        <v>29.806666666666668</v>
      </c>
      <c r="G31" s="15">
        <f>AVERAGE(E31:E33)</f>
        <v>29.806666666666668</v>
      </c>
      <c r="H31" s="15">
        <f>ROUND(((STDEV(E31:E33))/(AVERAGE(E31:E33)))*100,2)</f>
        <v>5.72</v>
      </c>
      <c r="I31" s="15">
        <f>F31/(1+0.01*J31)</f>
        <v>24.431693989071039</v>
      </c>
      <c r="J31" s="18">
        <v>22</v>
      </c>
      <c r="K31" s="15">
        <f>ROUND((I31*(1+0.01*J31)),2)</f>
        <v>29.81</v>
      </c>
      <c r="L31" s="15" t="s">
        <v>28</v>
      </c>
      <c r="M31" s="18">
        <v>550</v>
      </c>
      <c r="N31" s="15">
        <f t="shared" si="13"/>
        <v>16395.5</v>
      </c>
      <c r="O31" s="11">
        <f>MIN(E31:E33)</f>
        <v>27.96</v>
      </c>
      <c r="P31" s="11">
        <f>O31*M31</f>
        <v>15378</v>
      </c>
    </row>
    <row r="32" spans="1:16" ht="30" customHeight="1" x14ac:dyDescent="0.25">
      <c r="A32" s="13"/>
      <c r="B32" s="13"/>
      <c r="C32" s="22"/>
      <c r="D32" s="7" t="s">
        <v>10</v>
      </c>
      <c r="E32" s="8">
        <v>31.32</v>
      </c>
      <c r="F32" s="16"/>
      <c r="G32" s="16"/>
      <c r="H32" s="16"/>
      <c r="I32" s="16"/>
      <c r="J32" s="19"/>
      <c r="K32" s="16"/>
      <c r="L32" s="16"/>
      <c r="M32" s="19"/>
      <c r="N32" s="16"/>
      <c r="O32" s="11"/>
      <c r="P32" s="11"/>
    </row>
    <row r="33" spans="1:16" ht="30" customHeight="1" x14ac:dyDescent="0.25">
      <c r="A33" s="14"/>
      <c r="B33" s="14"/>
      <c r="C33" s="23"/>
      <c r="D33" s="7" t="s">
        <v>11</v>
      </c>
      <c r="E33" s="8">
        <v>30.14</v>
      </c>
      <c r="F33" s="17"/>
      <c r="G33" s="17"/>
      <c r="H33" s="17"/>
      <c r="I33" s="17"/>
      <c r="J33" s="20"/>
      <c r="K33" s="17"/>
      <c r="L33" s="17"/>
      <c r="M33" s="20"/>
      <c r="N33" s="17"/>
      <c r="O33" s="11"/>
      <c r="P33" s="11"/>
    </row>
    <row r="34" spans="1:16" ht="17.25" customHeight="1" x14ac:dyDescent="0.25">
      <c r="A34" s="28" t="s">
        <v>20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9">
        <f>SUM(N7:N33)</f>
        <v>92885.25</v>
      </c>
      <c r="O34" s="9" t="s">
        <v>19</v>
      </c>
      <c r="P34" s="9">
        <f>SUM(P7:P33)</f>
        <v>87122</v>
      </c>
    </row>
    <row r="36" spans="1:16" ht="45" customHeight="1" x14ac:dyDescent="0.25">
      <c r="A36" s="10" t="s">
        <v>25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8" spans="1:16" x14ac:dyDescent="0.25">
      <c r="A38" s="1"/>
      <c r="B38" s="2"/>
      <c r="C38" s="2"/>
      <c r="D38" s="2"/>
      <c r="E38" s="2"/>
    </row>
    <row r="39" spans="1:16" ht="73.5" customHeight="1" x14ac:dyDescent="0.25">
      <c r="A39" s="10" t="s">
        <v>26</v>
      </c>
      <c r="B39" s="10"/>
      <c r="C39" s="10"/>
      <c r="D39" s="10"/>
    </row>
  </sheetData>
  <mergeCells count="133">
    <mergeCell ref="O25:O27"/>
    <mergeCell ref="O28:O30"/>
    <mergeCell ref="P25:P27"/>
    <mergeCell ref="P28:P30"/>
    <mergeCell ref="J28:J30"/>
    <mergeCell ref="K25:K27"/>
    <mergeCell ref="K28:K30"/>
    <mergeCell ref="L25:L27"/>
    <mergeCell ref="L28:L30"/>
    <mergeCell ref="M25:M27"/>
    <mergeCell ref="M28:M30"/>
    <mergeCell ref="N25:N27"/>
    <mergeCell ref="N28:N30"/>
    <mergeCell ref="F7:F9"/>
    <mergeCell ref="I10:I12"/>
    <mergeCell ref="L10:L12"/>
    <mergeCell ref="J7:J9"/>
    <mergeCell ref="J10:J12"/>
    <mergeCell ref="J19:J21"/>
    <mergeCell ref="K7:K9"/>
    <mergeCell ref="K10:K12"/>
    <mergeCell ref="A36:P36"/>
    <mergeCell ref="B19:B21"/>
    <mergeCell ref="B10:B12"/>
    <mergeCell ref="J22:J24"/>
    <mergeCell ref="A25:A27"/>
    <mergeCell ref="A28:A30"/>
    <mergeCell ref="B25:B27"/>
    <mergeCell ref="B28:B30"/>
    <mergeCell ref="C25:C27"/>
    <mergeCell ref="C28:C30"/>
    <mergeCell ref="F25:F27"/>
    <mergeCell ref="F28:F30"/>
    <mergeCell ref="G25:G27"/>
    <mergeCell ref="G28:G30"/>
    <mergeCell ref="H25:H27"/>
    <mergeCell ref="H28:H30"/>
    <mergeCell ref="C10:C12"/>
    <mergeCell ref="K19:K21"/>
    <mergeCell ref="H13:H15"/>
    <mergeCell ref="A7:A9"/>
    <mergeCell ref="M7:M9"/>
    <mergeCell ref="A2:P2"/>
    <mergeCell ref="A3:P3"/>
    <mergeCell ref="A4:P4"/>
    <mergeCell ref="A5:P5"/>
    <mergeCell ref="O7:O9"/>
    <mergeCell ref="P7:P9"/>
    <mergeCell ref="N7:N9"/>
    <mergeCell ref="B7:B9"/>
    <mergeCell ref="C7:C9"/>
    <mergeCell ref="F10:F12"/>
    <mergeCell ref="M19:M21"/>
    <mergeCell ref="A19:A21"/>
    <mergeCell ref="A10:A12"/>
    <mergeCell ref="M10:M12"/>
    <mergeCell ref="H10:H12"/>
    <mergeCell ref="L7:L9"/>
    <mergeCell ref="I7:I9"/>
    <mergeCell ref="H7:H9"/>
    <mergeCell ref="G7:G9"/>
    <mergeCell ref="F13:F15"/>
    <mergeCell ref="G13:G15"/>
    <mergeCell ref="P31:P33"/>
    <mergeCell ref="K31:K33"/>
    <mergeCell ref="L31:L33"/>
    <mergeCell ref="M31:M33"/>
    <mergeCell ref="N31:N33"/>
    <mergeCell ref="O31:O33"/>
    <mergeCell ref="O10:O12"/>
    <mergeCell ref="P10:P12"/>
    <mergeCell ref="O19:O21"/>
    <mergeCell ref="P19:P21"/>
    <mergeCell ref="F19:F21"/>
    <mergeCell ref="G19:G21"/>
    <mergeCell ref="G10:G12"/>
    <mergeCell ref="N19:N21"/>
    <mergeCell ref="N10:N12"/>
    <mergeCell ref="H19:H21"/>
    <mergeCell ref="I19:I21"/>
    <mergeCell ref="L19:L21"/>
    <mergeCell ref="F31:F33"/>
    <mergeCell ref="G31:G33"/>
    <mergeCell ref="H31:H33"/>
    <mergeCell ref="I31:I33"/>
    <mergeCell ref="N13:N15"/>
    <mergeCell ref="O13:O15"/>
    <mergeCell ref="P13:P15"/>
    <mergeCell ref="A16:A18"/>
    <mergeCell ref="B16:B18"/>
    <mergeCell ref="C16:C18"/>
    <mergeCell ref="F16:F18"/>
    <mergeCell ref="G16:G18"/>
    <mergeCell ref="H16:H18"/>
    <mergeCell ref="I16:I18"/>
    <mergeCell ref="J16:J18"/>
    <mergeCell ref="K16:K18"/>
    <mergeCell ref="L16:L18"/>
    <mergeCell ref="M16:M18"/>
    <mergeCell ref="N16:N18"/>
    <mergeCell ref="O16:O18"/>
    <mergeCell ref="I13:I15"/>
    <mergeCell ref="J13:J15"/>
    <mergeCell ref="K13:K15"/>
    <mergeCell ref="L13:L15"/>
    <mergeCell ref="M13:M15"/>
    <mergeCell ref="A13:A15"/>
    <mergeCell ref="B13:B15"/>
    <mergeCell ref="C13:C15"/>
    <mergeCell ref="A39:D39"/>
    <mergeCell ref="P16:P18"/>
    <mergeCell ref="A22:A24"/>
    <mergeCell ref="B22:B24"/>
    <mergeCell ref="O22:O24"/>
    <mergeCell ref="P22:P24"/>
    <mergeCell ref="F22:F24"/>
    <mergeCell ref="G22:G24"/>
    <mergeCell ref="H22:H24"/>
    <mergeCell ref="I22:I24"/>
    <mergeCell ref="K22:K24"/>
    <mergeCell ref="L22:L24"/>
    <mergeCell ref="M22:M24"/>
    <mergeCell ref="N22:N24"/>
    <mergeCell ref="C22:C24"/>
    <mergeCell ref="C19:C21"/>
    <mergeCell ref="A34:M34"/>
    <mergeCell ref="C31:C33"/>
    <mergeCell ref="J31:J33"/>
    <mergeCell ref="A31:A33"/>
    <mergeCell ref="B31:B33"/>
    <mergeCell ref="I25:I27"/>
    <mergeCell ref="I28:I30"/>
    <mergeCell ref="J25:J27"/>
  </mergeCells>
  <phoneticPr fontId="1" type="noConversion"/>
  <conditionalFormatting sqref="H7:H9 H19:H30">
    <cfRule type="cellIs" dxfId="3" priority="43" operator="greaterThan">
      <formula>33</formula>
    </cfRule>
  </conditionalFormatting>
  <conditionalFormatting sqref="H10:H18">
    <cfRule type="cellIs" dxfId="2" priority="17" operator="greaterThan">
      <formula>33</formula>
    </cfRule>
  </conditionalFormatting>
  <conditionalFormatting sqref="P34">
    <cfRule type="expression" dxfId="1" priority="5">
      <formula>$N$34&lt;$P$34</formula>
    </cfRule>
  </conditionalFormatting>
  <conditionalFormatting sqref="H31:H33">
    <cfRule type="cellIs" dxfId="0" priority="4" operator="greaterThan">
      <formula>33</formula>
    </cfRule>
  </conditionalFormatting>
  <pageMargins left="0.39370078740157483" right="0.39370078740157483" top="0.39370078740157483" bottom="0.3937007874015748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Alekseeva_a</dc:creator>
  <cp:lastModifiedBy>User</cp:lastModifiedBy>
  <cp:lastPrinted>2025-05-15T06:39:28Z</cp:lastPrinted>
  <dcterms:created xsi:type="dcterms:W3CDTF">2018-10-01T14:43:23Z</dcterms:created>
  <dcterms:modified xsi:type="dcterms:W3CDTF">2026-07-09T12:12:56Z</dcterms:modified>
</cp:coreProperties>
</file>