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0730" windowHeight="11160"/>
  </bookViews>
  <sheets>
    <sheet name="Прил1Расчет НМЦК" sheetId="6" r:id="rId1"/>
    <sheet name="Лист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6"/>
  <c r="I10"/>
  <c r="L10" s="1"/>
  <c r="M10" s="1"/>
  <c r="I5"/>
  <c r="L5" s="1"/>
  <c r="M5" s="1"/>
  <c r="I6"/>
  <c r="L6" s="1"/>
  <c r="M6" s="1"/>
  <c r="I7"/>
  <c r="L7" s="1"/>
  <c r="M7" s="1"/>
  <c r="I8"/>
  <c r="J8" s="1"/>
  <c r="K8" s="1"/>
  <c r="I9"/>
  <c r="J9" s="1"/>
  <c r="K9" s="1"/>
  <c r="L9" l="1"/>
  <c r="M9" s="1"/>
  <c r="J6"/>
  <c r="K6" s="1"/>
  <c r="J7"/>
  <c r="K7" s="1"/>
  <c r="J5"/>
  <c r="K5" s="1"/>
  <c r="J10"/>
  <c r="K10" s="1"/>
  <c r="L8"/>
  <c r="M8" s="1"/>
  <c r="I4"/>
  <c r="L4" s="1"/>
  <c r="M4" s="1"/>
  <c r="I27" i="7"/>
  <c r="I29" s="1"/>
  <c r="I30" s="1"/>
  <c r="G24"/>
  <c r="E21"/>
  <c r="E22" s="1"/>
  <c r="G22" s="1"/>
  <c r="E18"/>
  <c r="E19" s="1"/>
  <c r="G19" s="1"/>
  <c r="E15"/>
  <c r="E16" s="1"/>
  <c r="G16" s="1"/>
  <c r="E12"/>
  <c r="E13" s="1"/>
  <c r="G13" s="1"/>
  <c r="G10"/>
  <c r="G9"/>
  <c r="G8"/>
  <c r="G7"/>
  <c r="G6"/>
  <c r="J4" i="6" l="1"/>
  <c r="K4" s="1"/>
</calcChain>
</file>

<file path=xl/sharedStrings.xml><?xml version="1.0" encoding="utf-8"?>
<sst xmlns="http://schemas.openxmlformats.org/spreadsheetml/2006/main" count="35" uniqueCount="29">
  <si>
    <t>Наименование товара</t>
  </si>
  <si>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</si>
  <si>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</si>
  <si>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</si>
  <si>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</si>
  <si>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</si>
  <si>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</si>
  <si>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</si>
  <si>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(не должен превышать 33%)</t>
    </r>
  </si>
  <si>
    <t>Цена за единицу изм.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</si>
  <si>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</si>
  <si>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</si>
  <si>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</si>
  <si>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Обоснование начальной (максимальной) цены контракта</t>
  </si>
  <si>
    <t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Согласно полученной из общедоступных источников (сети Интернет, каталогов, прайсов, рекламе).</t>
  </si>
  <si>
    <t>НМЦК включает все расходы, связанные с исполнением контракта, в том числе расходы на доставку, страхование, уплату таможенных пошлин, налоги, сборы и другие обязательные платежи.</t>
  </si>
  <si>
    <t>Качественные характеристики товара</t>
  </si>
  <si>
    <t xml:space="preserve">Поставщик №1 </t>
  </si>
  <si>
    <t xml:space="preserve">Поставщик №2 </t>
  </si>
  <si>
    <t xml:space="preserve">Поставщик №3 </t>
  </si>
  <si>
    <t>шт.</t>
  </si>
  <si>
    <t>КАМАЗ-43255</t>
  </si>
  <si>
    <t>КАМАЗ-43114-15-АЗ02</t>
  </si>
  <si>
    <t>ГАЗ-С43R33</t>
  </si>
  <si>
    <t>ГАЗ-С41R13</t>
  </si>
  <si>
    <t>ЛАДА-213000</t>
  </si>
  <si>
    <t>LADA LARGUS</t>
  </si>
  <si>
    <t>АЗМ-03 (специальный)</t>
  </si>
  <si>
    <t>21.04.2026.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</si>
</sst>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00"/>
    <numFmt numFmtId="166" formatCode="0.000"/>
  </numFmts>
  <fonts count="1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12"/>
      <name val="Calibri"/>
      <family val="2"/>
    </font>
    <font>
      <sz val="8"/>
      <name val="Calibri"/>
      <family val="2"/>
    </font>
    <font>
      <sz val="8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44">
    <xf numFmtId="0" fontId="0" fillId="0" borderId="0" xfId="0"/>
    <xf numFmtId="0" fontId="2" fillId="0" borderId="0" xfId="4" applyFont="1"/>
    <xf numFmtId="0" fontId="4" fillId="0" borderId="1" xfId="4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2" fontId="2" fillId="0" borderId="0" xfId="4" applyNumberFormat="1" applyFont="1"/>
    <xf numFmtId="2" fontId="3" fillId="0" borderId="0" xfId="4" applyNumberFormat="1" applyFont="1" applyAlignment="1">
      <alignment vertical="center"/>
    </xf>
    <xf numFmtId="0" fontId="3" fillId="0" borderId="2" xfId="4" applyFont="1" applyBorder="1" applyAlignment="1">
      <alignment vertical="center"/>
    </xf>
    <xf numFmtId="2" fontId="3" fillId="0" borderId="2" xfId="4" applyNumberFormat="1" applyFont="1" applyBorder="1" applyAlignment="1">
      <alignment vertical="center"/>
    </xf>
    <xf numFmtId="0" fontId="3" fillId="0" borderId="0" xfId="4" applyFont="1" applyAlignment="1">
      <alignment horizontal="left" wrapText="1"/>
    </xf>
    <xf numFmtId="0" fontId="6" fillId="0" borderId="0" xfId="1" applyFont="1"/>
    <xf numFmtId="0" fontId="3" fillId="0" borderId="0" xfId="4" applyFont="1" applyAlignment="1">
      <alignment horizontal="right" vertical="center"/>
    </xf>
    <xf numFmtId="0" fontId="3" fillId="0" borderId="0" xfId="4" applyFont="1" applyAlignment="1">
      <alignment vertical="center"/>
    </xf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2" fillId="0" borderId="1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2" fontId="2" fillId="0" borderId="1" xfId="4" applyNumberFormat="1" applyFont="1" applyBorder="1" applyAlignment="1">
      <alignment horizontal="center" vertical="center" wrapText="1"/>
    </xf>
    <xf numFmtId="166" fontId="2" fillId="0" borderId="1" xfId="4" applyNumberFormat="1" applyFont="1" applyBorder="1" applyAlignment="1">
      <alignment horizontal="center" vertical="center" wrapText="1"/>
    </xf>
    <xf numFmtId="2" fontId="2" fillId="0" borderId="1" xfId="4" applyNumberFormat="1" applyFont="1" applyBorder="1" applyAlignment="1">
      <alignment horizontal="center" vertical="center"/>
    </xf>
    <xf numFmtId="0" fontId="2" fillId="0" borderId="6" xfId="4" applyFont="1" applyBorder="1"/>
    <xf numFmtId="0" fontId="8" fillId="0" borderId="0" xfId="4" applyFont="1" applyAlignment="1">
      <alignment vertical="top" wrapText="1"/>
    </xf>
    <xf numFmtId="2" fontId="11" fillId="0" borderId="1" xfId="4" applyNumberFormat="1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8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top" wrapText="1"/>
    </xf>
    <xf numFmtId="0" fontId="3" fillId="0" borderId="2" xfId="4" applyFont="1" applyBorder="1" applyAlignment="1">
      <alignment horizontal="right" vertical="center"/>
    </xf>
    <xf numFmtId="0" fontId="2" fillId="0" borderId="0" xfId="4" applyFont="1" applyAlignment="1">
      <alignment horizontal="left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2" fontId="4" fillId="0" borderId="7" xfId="4" applyNumberFormat="1" applyFont="1" applyBorder="1" applyAlignment="1">
      <alignment horizontal="center" vertical="center" wrapText="1"/>
    </xf>
    <xf numFmtId="2" fontId="4" fillId="0" borderId="5" xfId="4" applyNumberFormat="1" applyFont="1" applyBorder="1" applyAlignment="1">
      <alignment horizontal="center" vertical="center" wrapText="1"/>
    </xf>
    <xf numFmtId="2" fontId="4" fillId="0" borderId="8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2</xdr:row>
      <xdr:rowOff>952500</xdr:rowOff>
    </xdr:from>
    <xdr:to>
      <xdr:col>11</xdr:col>
      <xdr:colOff>0</xdr:colOff>
      <xdr:row>2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21907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86700" y="21621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2</xdr:row>
      <xdr:rowOff>892968</xdr:rowOff>
    </xdr:from>
    <xdr:to>
      <xdr:col>13</xdr:col>
      <xdr:colOff>0</xdr:colOff>
      <xdr:row>2</xdr:row>
      <xdr:rowOff>1214437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37231" y="1750218"/>
          <a:ext cx="1435894" cy="321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10" zoomScale="80" zoomScaleNormal="80" workbookViewId="0">
      <selection activeCell="P13" sqref="P13"/>
    </sheetView>
  </sheetViews>
  <sheetFormatPr defaultRowHeight="12.75"/>
  <cols>
    <col min="1" max="1" width="3.140625" style="1" customWidth="1"/>
    <col min="2" max="2" width="16.140625" style="1" customWidth="1"/>
    <col min="3" max="3" width="11.85546875" style="1" customWidth="1"/>
    <col min="4" max="4" width="9.140625" style="1"/>
    <col min="5" max="5" width="8.5703125" style="1" customWidth="1"/>
    <col min="6" max="7" width="15.28515625" style="1" customWidth="1"/>
    <col min="8" max="8" width="17" style="1" customWidth="1"/>
    <col min="9" max="9" width="17.140625" style="1" customWidth="1"/>
    <col min="10" max="10" width="15.7109375" style="1" customWidth="1"/>
    <col min="11" max="11" width="18.5703125" style="1" customWidth="1"/>
    <col min="12" max="12" width="18" style="1" customWidth="1"/>
    <col min="13" max="13" width="22.7109375" style="1" customWidth="1"/>
    <col min="14" max="14" width="9.140625" style="1" hidden="1" customWidth="1"/>
    <col min="15" max="15" width="9.5703125" style="1" hidden="1" customWidth="1"/>
    <col min="16" max="167" width="9.140625" style="1"/>
    <col min="168" max="168" width="3.140625" style="1" customWidth="1"/>
    <col min="169" max="169" width="44.5703125" style="1" customWidth="1"/>
    <col min="170" max="170" width="34.5703125" style="1" customWidth="1"/>
    <col min="171" max="171" width="12.140625" style="1" customWidth="1"/>
    <col min="172" max="172" width="8.5703125" style="1" customWidth="1"/>
    <col min="173" max="173" width="22.5703125" style="1" customWidth="1"/>
    <col min="174" max="174" width="17.5703125" style="1" customWidth="1"/>
    <col min="175" max="175" width="18.5703125" style="1" customWidth="1"/>
    <col min="176" max="176" width="19.85546875" style="1" customWidth="1"/>
    <col min="177" max="177" width="18.5703125" style="1" customWidth="1"/>
    <col min="178" max="178" width="30.140625" style="1" customWidth="1"/>
    <col min="179" max="179" width="40.42578125" style="1" customWidth="1"/>
    <col min="180" max="180" width="23.5703125" style="1" customWidth="1"/>
    <col min="181" max="181" width="21.42578125" style="1" customWidth="1"/>
    <col min="182" max="182" width="23.85546875" style="1" customWidth="1"/>
    <col min="183" max="184" width="0" style="1" hidden="1" customWidth="1"/>
    <col min="185" max="16384" width="9.140625" style="1"/>
  </cols>
  <sheetData>
    <row r="1" spans="1:15" ht="39" customHeight="1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28.5" customHeight="1">
      <c r="A2" s="34" t="s">
        <v>1</v>
      </c>
      <c r="B2" s="34" t="s">
        <v>0</v>
      </c>
      <c r="C2" s="35" t="s">
        <v>16</v>
      </c>
      <c r="D2" s="35" t="s">
        <v>3</v>
      </c>
      <c r="E2" s="35" t="s">
        <v>2</v>
      </c>
      <c r="F2" s="37" t="s">
        <v>4</v>
      </c>
      <c r="G2" s="38"/>
      <c r="H2" s="39"/>
      <c r="I2" s="40" t="s">
        <v>5</v>
      </c>
      <c r="J2" s="41"/>
      <c r="K2" s="42"/>
      <c r="L2" s="43"/>
      <c r="M2" s="43"/>
    </row>
    <row r="3" spans="1:15" ht="106.5" customHeight="1" thickBot="1">
      <c r="A3" s="34"/>
      <c r="B3" s="35"/>
      <c r="C3" s="36"/>
      <c r="D3" s="36"/>
      <c r="E3" s="36"/>
      <c r="F3" s="18" t="s">
        <v>17</v>
      </c>
      <c r="G3" s="18" t="s">
        <v>18</v>
      </c>
      <c r="H3" s="18" t="s">
        <v>19</v>
      </c>
      <c r="I3" s="2" t="s">
        <v>6</v>
      </c>
      <c r="J3" s="2" t="s">
        <v>7</v>
      </c>
      <c r="K3" s="2" t="s">
        <v>8</v>
      </c>
      <c r="L3" s="3" t="s">
        <v>9</v>
      </c>
      <c r="M3" s="3" t="s">
        <v>10</v>
      </c>
    </row>
    <row r="4" spans="1:15" ht="64.5" customHeight="1" thickBot="1">
      <c r="A4" s="17">
        <v>1</v>
      </c>
      <c r="B4" s="27" t="s">
        <v>21</v>
      </c>
      <c r="C4" s="20"/>
      <c r="D4" s="20" t="s">
        <v>20</v>
      </c>
      <c r="E4" s="20">
        <v>1</v>
      </c>
      <c r="F4" s="19">
        <v>2875.69</v>
      </c>
      <c r="G4" s="19">
        <v>2875</v>
      </c>
      <c r="H4" s="19">
        <v>2875.69</v>
      </c>
      <c r="I4" s="21">
        <f t="shared" ref="I4" si="0">AVERAGE(F4:H4)</f>
        <v>2875.4600000000005</v>
      </c>
      <c r="J4" s="23">
        <f t="shared" ref="J4" si="1">SQRT(((SUM((POWER(H4-I4,2)),(POWER(G4-I4,2)),(POWER(F4-I4,2)))/(COLUMNS(F4:H4)-1))))</f>
        <v>0.39837168574087328</v>
      </c>
      <c r="K4" s="23">
        <f t="shared" ref="K4" si="2">J4/I4*100</f>
        <v>1.3854189790185682E-2</v>
      </c>
      <c r="L4" s="22">
        <f t="shared" ref="L4" si="3">I4</f>
        <v>2875.4600000000005</v>
      </c>
      <c r="M4" s="21">
        <f t="shared" ref="M4" si="4">L4*E4</f>
        <v>2875.4600000000005</v>
      </c>
    </row>
    <row r="5" spans="1:15" ht="64.5" customHeight="1" thickBot="1">
      <c r="A5" s="17">
        <v>2</v>
      </c>
      <c r="B5" s="28" t="s">
        <v>22</v>
      </c>
      <c r="C5" s="20"/>
      <c r="D5" s="20" t="s">
        <v>20</v>
      </c>
      <c r="E5" s="20">
        <v>1</v>
      </c>
      <c r="F5" s="19">
        <v>2748.82</v>
      </c>
      <c r="G5" s="19">
        <v>2748</v>
      </c>
      <c r="H5" s="19">
        <v>2748.82</v>
      </c>
      <c r="I5" s="21">
        <f t="shared" ref="I5:I9" si="5">AVERAGE(F5:H5)</f>
        <v>2748.5466666666666</v>
      </c>
      <c r="J5" s="23">
        <f t="shared" ref="J5:J9" si="6">SQRT(((SUM((POWER(H5-I5,2)),(POWER(G5-I5,2)),(POWER(F5-I5,2)))/(COLUMNS(F5:H5)-1))))</f>
        <v>0.47342722073558763</v>
      </c>
      <c r="K5" s="23">
        <f t="shared" ref="K5:K9" si="7">J5/I5*100</f>
        <v>1.7224638259816859E-2</v>
      </c>
      <c r="L5" s="22">
        <f t="shared" ref="L5:L9" si="8">I5</f>
        <v>2748.5466666666666</v>
      </c>
      <c r="M5" s="21">
        <f t="shared" ref="M5:M9" si="9">L5*E5</f>
        <v>2748.5466666666666</v>
      </c>
    </row>
    <row r="6" spans="1:15" ht="64.5" customHeight="1" thickBot="1">
      <c r="A6" s="17">
        <v>3</v>
      </c>
      <c r="B6" s="28" t="s">
        <v>23</v>
      </c>
      <c r="C6" s="20"/>
      <c r="D6" s="20" t="s">
        <v>20</v>
      </c>
      <c r="E6" s="20">
        <v>1</v>
      </c>
      <c r="F6" s="19">
        <v>2664.23</v>
      </c>
      <c r="G6" s="19">
        <v>2664</v>
      </c>
      <c r="H6" s="19">
        <v>2664.23</v>
      </c>
      <c r="I6" s="21">
        <f t="shared" si="5"/>
        <v>2664.1533333333332</v>
      </c>
      <c r="J6" s="23">
        <f t="shared" si="6"/>
        <v>0.13279056191362443</v>
      </c>
      <c r="K6" s="23">
        <f t="shared" si="7"/>
        <v>4.9843438158073145E-3</v>
      </c>
      <c r="L6" s="22">
        <f t="shared" si="8"/>
        <v>2664.1533333333332</v>
      </c>
      <c r="M6" s="21">
        <f t="shared" si="9"/>
        <v>2664.1533333333332</v>
      </c>
    </row>
    <row r="7" spans="1:15" ht="64.5" customHeight="1" thickBot="1">
      <c r="A7" s="17">
        <v>4</v>
      </c>
      <c r="B7" s="28" t="s">
        <v>24</v>
      </c>
      <c r="C7" s="20"/>
      <c r="D7" s="20" t="s">
        <v>20</v>
      </c>
      <c r="E7" s="20">
        <v>1</v>
      </c>
      <c r="F7" s="19">
        <v>2664.23</v>
      </c>
      <c r="G7" s="19">
        <v>2664</v>
      </c>
      <c r="H7" s="19">
        <v>2664.23</v>
      </c>
      <c r="I7" s="21">
        <f t="shared" si="5"/>
        <v>2664.1533333333332</v>
      </c>
      <c r="J7" s="23">
        <f t="shared" si="6"/>
        <v>0.13279056191362443</v>
      </c>
      <c r="K7" s="23">
        <f t="shared" si="7"/>
        <v>4.9843438158073145E-3</v>
      </c>
      <c r="L7" s="22">
        <f t="shared" si="8"/>
        <v>2664.1533333333332</v>
      </c>
      <c r="M7" s="21">
        <f t="shared" si="9"/>
        <v>2664.1533333333332</v>
      </c>
    </row>
    <row r="8" spans="1:15" ht="64.5" customHeight="1" thickBot="1">
      <c r="A8" s="17">
        <v>5</v>
      </c>
      <c r="B8" s="28" t="s">
        <v>25</v>
      </c>
      <c r="C8" s="20"/>
      <c r="D8" s="20" t="s">
        <v>20</v>
      </c>
      <c r="E8" s="20">
        <v>1</v>
      </c>
      <c r="F8" s="19">
        <v>1268.69</v>
      </c>
      <c r="G8" s="19">
        <v>1268</v>
      </c>
      <c r="H8" s="19">
        <v>1268.69</v>
      </c>
      <c r="I8" s="21">
        <f t="shared" si="5"/>
        <v>1268.46</v>
      </c>
      <c r="J8" s="23">
        <f>SQRT(((SUM((POWER(H8-I8,2)),(POWER(G8-I8,2)),(POWER(F8-I8,2)))/(COLUMNS(F8:H8)-1))))</f>
        <v>0.39837168574087328</v>
      </c>
      <c r="K8" s="23">
        <f t="shared" si="7"/>
        <v>3.1405932054686253E-2</v>
      </c>
      <c r="L8" s="22">
        <f t="shared" si="8"/>
        <v>1268.46</v>
      </c>
      <c r="M8" s="21">
        <f t="shared" si="9"/>
        <v>1268.46</v>
      </c>
    </row>
    <row r="9" spans="1:15" ht="64.5" customHeight="1" thickBot="1">
      <c r="A9" s="17">
        <v>6</v>
      </c>
      <c r="B9" s="28" t="s">
        <v>26</v>
      </c>
      <c r="C9" s="20"/>
      <c r="D9" s="20" t="s">
        <v>20</v>
      </c>
      <c r="E9" s="20">
        <v>1</v>
      </c>
      <c r="F9" s="19">
        <v>1268.69</v>
      </c>
      <c r="G9" s="19">
        <v>1268</v>
      </c>
      <c r="H9" s="19">
        <v>1268.69</v>
      </c>
      <c r="I9" s="21">
        <f t="shared" si="5"/>
        <v>1268.46</v>
      </c>
      <c r="J9" s="23">
        <f t="shared" si="6"/>
        <v>0.39837168574087328</v>
      </c>
      <c r="K9" s="23">
        <f t="shared" si="7"/>
        <v>3.1405932054686253E-2</v>
      </c>
      <c r="L9" s="22">
        <f t="shared" si="8"/>
        <v>1268.46</v>
      </c>
      <c r="M9" s="21">
        <f t="shared" si="9"/>
        <v>1268.46</v>
      </c>
    </row>
    <row r="10" spans="1:15" ht="64.5" customHeight="1" thickBot="1">
      <c r="A10" s="17">
        <v>7</v>
      </c>
      <c r="B10" s="28" t="s">
        <v>27</v>
      </c>
      <c r="C10" s="20"/>
      <c r="D10" s="20" t="s">
        <v>20</v>
      </c>
      <c r="E10" s="20">
        <v>1</v>
      </c>
      <c r="F10" s="19">
        <v>1268.69</v>
      </c>
      <c r="G10" s="19">
        <v>1268</v>
      </c>
      <c r="H10" s="19">
        <v>1268.69</v>
      </c>
      <c r="I10" s="21">
        <f t="shared" ref="I10" si="10">AVERAGE(F10:H10)</f>
        <v>1268.46</v>
      </c>
      <c r="J10" s="23">
        <f>SQRT(((SUM((POWER(H10-I10,2)),(POWER(G10-I10,2)),(POWER(F10-I10,2)))/(COLUMNS(F10:H10)-1))))</f>
        <v>0.39837168574087328</v>
      </c>
      <c r="K10" s="23">
        <f t="shared" ref="K10" si="11">J10/I10*100</f>
        <v>3.1405932054686253E-2</v>
      </c>
      <c r="L10" s="22">
        <f t="shared" ref="L10" si="12">I10</f>
        <v>1268.46</v>
      </c>
      <c r="M10" s="21">
        <f t="shared" ref="M10" si="13">L10*E10</f>
        <v>1268.46</v>
      </c>
    </row>
    <row r="11" spans="1:15">
      <c r="K11" s="24"/>
      <c r="M11" s="4"/>
    </row>
    <row r="12" spans="1:15" ht="24.7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26">
        <f>SUM(M4:M10)</f>
        <v>14757.693333333333</v>
      </c>
      <c r="L12" s="6"/>
      <c r="M12" s="7"/>
      <c r="N12" s="6"/>
      <c r="O12" s="5"/>
    </row>
    <row r="13" spans="1:15" ht="24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5"/>
      <c r="L13" s="11"/>
      <c r="M13" s="5"/>
      <c r="N13" s="11"/>
      <c r="O13" s="5"/>
    </row>
    <row r="14" spans="1:15" ht="58.5" customHeight="1">
      <c r="A14" s="32" t="s">
        <v>12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5" ht="17.25" customHeight="1">
      <c r="A15" s="29" t="s">
        <v>15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8"/>
      <c r="M15" s="8"/>
      <c r="N15" s="8"/>
      <c r="O15" s="8"/>
    </row>
    <row r="16" spans="1:15" ht="42" customHeight="1">
      <c r="A16" s="30" t="s">
        <v>14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8"/>
      <c r="M16" s="8"/>
      <c r="N16" s="8"/>
      <c r="O16" s="8"/>
    </row>
    <row r="17" spans="1:15">
      <c r="A17" s="8"/>
      <c r="B17" s="25" t="s">
        <v>28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"/>
      <c r="N17" s="8"/>
      <c r="O17" s="8"/>
    </row>
    <row r="18" spans="1:15">
      <c r="B18" s="9"/>
    </row>
    <row r="19" spans="1:15">
      <c r="B19" s="9"/>
    </row>
    <row r="20" spans="1:15">
      <c r="B20" s="9"/>
    </row>
  </sheetData>
  <mergeCells count="13">
    <mergeCell ref="A15:K15"/>
    <mergeCell ref="A16:K16"/>
    <mergeCell ref="A12:J12"/>
    <mergeCell ref="A14:O14"/>
    <mergeCell ref="A1:O1"/>
    <mergeCell ref="A2:A3"/>
    <mergeCell ref="B2:B3"/>
    <mergeCell ref="C2:C3"/>
    <mergeCell ref="D2:D3"/>
    <mergeCell ref="E2:E3"/>
    <mergeCell ref="F2:H2"/>
    <mergeCell ref="I2:K2"/>
    <mergeCell ref="L2:M2"/>
  </mergeCells>
  <phoneticPr fontId="7" type="noConversion"/>
  <pageMargins left="0.19685039370078741" right="0.19685039370078741" top="0.59055118110236227" bottom="0.19685039370078741" header="0" footer="0"/>
  <pageSetup paperSize="9" scale="7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6:L30"/>
  <sheetViews>
    <sheetView workbookViewId="0">
      <selection activeCell="I30" sqref="I30"/>
    </sheetView>
  </sheetViews>
  <sheetFormatPr defaultRowHeight="15"/>
  <cols>
    <col min="9" max="9" width="9.5703125" bestFit="1" customWidth="1"/>
    <col min="12" max="12" width="12.140625" customWidth="1"/>
  </cols>
  <sheetData>
    <row r="6" spans="3:7">
      <c r="E6">
        <v>8.4</v>
      </c>
      <c r="G6">
        <f>C8/E6</f>
        <v>10714.285714285714</v>
      </c>
    </row>
    <row r="7" spans="3:7">
      <c r="E7">
        <v>11</v>
      </c>
      <c r="G7">
        <f>C8/E7</f>
        <v>8181.818181818182</v>
      </c>
    </row>
    <row r="8" spans="3:7">
      <c r="C8" s="12">
        <v>90000</v>
      </c>
      <c r="E8">
        <v>11.5</v>
      </c>
      <c r="G8">
        <f>C8/E8</f>
        <v>7826.086956521739</v>
      </c>
    </row>
    <row r="9" spans="3:7">
      <c r="E9">
        <v>11.8</v>
      </c>
      <c r="G9">
        <f>C8/E9</f>
        <v>7627.1186440677966</v>
      </c>
    </row>
    <row r="10" spans="3:7">
      <c r="E10">
        <v>12</v>
      </c>
      <c r="G10">
        <f>C8/E10</f>
        <v>7500</v>
      </c>
    </row>
    <row r="12" spans="3:7">
      <c r="E12">
        <f>SUM(E6:E11)</f>
        <v>54.7</v>
      </c>
    </row>
    <row r="13" spans="3:7">
      <c r="E13">
        <f>E12/5</f>
        <v>10.940000000000001</v>
      </c>
      <c r="G13">
        <f>C8/E13</f>
        <v>8226.6910420475306</v>
      </c>
    </row>
    <row r="15" spans="3:7">
      <c r="E15">
        <f>E7+E9+E10</f>
        <v>34.799999999999997</v>
      </c>
    </row>
    <row r="16" spans="3:7">
      <c r="E16">
        <f>E15/3</f>
        <v>11.6</v>
      </c>
      <c r="G16">
        <f>C8/E16</f>
        <v>7758.620689655173</v>
      </c>
    </row>
    <row r="18" spans="5:12">
      <c r="E18">
        <f>E8+E9+E10</f>
        <v>35.299999999999997</v>
      </c>
    </row>
    <row r="19" spans="5:12">
      <c r="E19" s="14">
        <f>E18/3</f>
        <v>11.766666666666666</v>
      </c>
      <c r="G19">
        <f>C8/E19</f>
        <v>7648.7252124645902</v>
      </c>
    </row>
    <row r="20" spans="5:12">
      <c r="L20" s="13"/>
    </row>
    <row r="21" spans="5:12">
      <c r="E21">
        <f>E7+E8+E10</f>
        <v>34.5</v>
      </c>
      <c r="L21" s="15"/>
    </row>
    <row r="22" spans="5:12">
      <c r="E22">
        <f>E21/3</f>
        <v>11.5</v>
      </c>
      <c r="G22">
        <f>C8/E22</f>
        <v>7826.086956521739</v>
      </c>
    </row>
    <row r="24" spans="5:12">
      <c r="E24">
        <v>7826</v>
      </c>
      <c r="G24">
        <f>C8/E24</f>
        <v>11.500127779197546</v>
      </c>
    </row>
    <row r="26" spans="5:12">
      <c r="I26">
        <v>90000</v>
      </c>
      <c r="J26">
        <v>7826</v>
      </c>
    </row>
    <row r="27" spans="5:12">
      <c r="I27">
        <f>I26/J26</f>
        <v>11.500127779197546</v>
      </c>
    </row>
    <row r="29" spans="5:12">
      <c r="I29">
        <f>I27*3</f>
        <v>34.500383337592638</v>
      </c>
    </row>
    <row r="30" spans="5:12">
      <c r="I30" s="16">
        <f>I29-11-11.5</f>
        <v>12.000383337592638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Прил1Расчет НМЦК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2020-01-13T23:14:18Z</cp:lastPrinted>
  <dcterms:created xsi:type="dcterms:W3CDTF">2006-09-16T00:00:00Z</dcterms:created>
  <dcterms:modified xsi:type="dcterms:W3CDTF">2026-04-21T08:34:09Z</dcterms:modified>
</cp:coreProperties>
</file>