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anchenkogn\Desktop\"/>
    </mc:Choice>
  </mc:AlternateContent>
  <xr:revisionPtr revIDLastSave="0" documentId="8_{400617E9-7183-4F86-8303-830974C49210}" xr6:coauthVersionLast="36" xr6:coauthVersionMax="36" xr10:uidLastSave="{00000000-0000-0000-0000-000000000000}"/>
  <bookViews>
    <workbookView xWindow="-105" yWindow="-105" windowWidth="33120" windowHeight="18120" xr2:uid="{00000000-000D-0000-FFFF-FFFF00000000}"/>
  </bookViews>
  <sheets>
    <sheet name="итого нмцк" sheetId="21" r:id="rId1"/>
    <sheet name="ИТОГОВАЯ НМЦК" sheetId="20" r:id="rId2"/>
    <sheet name="Метод сопоставимых цен" sheetId="19" r:id="rId3"/>
    <sheet name="Тарифный метод" sheetId="17" r:id="rId4"/>
    <sheet name="Референтный метод" sheetId="15" r:id="rId5"/>
    <sheet name="Расчет средневзвешенной цены" sheetId="14" r:id="rId6"/>
  </sheets>
  <definedNames>
    <definedName name="__xlnm_Print_Area" localSheetId="1">'ИТОГОВАЯ НМЦК'!$B$1:$Q$3</definedName>
    <definedName name="__xlnm_Print_Area" localSheetId="5">'Расчет средневзвешенной цены'!$B$1:$K$5</definedName>
    <definedName name="_xlnm._FilterDatabase" localSheetId="1" hidden="1">'ИТОГОВАЯ НМЦК'!$B$3:$R$17</definedName>
    <definedName name="_xlnm._FilterDatabase" localSheetId="2" hidden="1">'Метод сопоставимых цен'!$B$3:$M$10</definedName>
    <definedName name="_xlnm._FilterDatabase" localSheetId="5" hidden="1">'Расчет средневзвешенной цены'!$B$4:$K$7</definedName>
    <definedName name="_xlnm._FilterDatabase" localSheetId="4" hidden="1">'Референтный метод'!$B$3:$G$5</definedName>
    <definedName name="_xlnm._FilterDatabase" localSheetId="3" hidden="1">'Тарифный метод'!$B$3:$E$22</definedName>
    <definedName name="_xlnm.Print_Titles" localSheetId="5">'Расчет средневзвешенной цены'!$4:$5</definedName>
    <definedName name="_xlnm.Print_Titles" localSheetId="3">'Тарифный метод'!$3:$4</definedName>
    <definedName name="_xlnm.Print_Area" localSheetId="1">'ИТОГОВАЯ НМЦК'!$B$1:$Q$3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21" l="1"/>
  <c r="P17" i="21" s="1"/>
  <c r="Q17" i="21" s="1"/>
  <c r="K17" i="21"/>
  <c r="J17" i="21"/>
  <c r="I17" i="21"/>
  <c r="K16" i="21"/>
  <c r="J16" i="21"/>
  <c r="M16" i="21" s="1"/>
  <c r="P16" i="21" s="1"/>
  <c r="Q16" i="21" s="1"/>
  <c r="I16" i="21"/>
  <c r="M15" i="21"/>
  <c r="P15" i="21" s="1"/>
  <c r="Q15" i="21" s="1"/>
  <c r="K15" i="21"/>
  <c r="J15" i="21"/>
  <c r="I15" i="21"/>
  <c r="L14" i="21"/>
  <c r="K14" i="21"/>
  <c r="M14" i="21" s="1"/>
  <c r="P14" i="21" s="1"/>
  <c r="Q14" i="21" s="1"/>
  <c r="J14" i="21"/>
  <c r="I14" i="21"/>
  <c r="M13" i="21"/>
  <c r="P13" i="21" s="1"/>
  <c r="Q13" i="21" s="1"/>
  <c r="K13" i="21"/>
  <c r="J13" i="21"/>
  <c r="I13" i="21"/>
  <c r="K12" i="21"/>
  <c r="M12" i="21" s="1"/>
  <c r="P12" i="21" s="1"/>
  <c r="Q12" i="21" s="1"/>
  <c r="J12" i="21"/>
  <c r="I12" i="21"/>
  <c r="M11" i="21"/>
  <c r="P11" i="21" s="1"/>
  <c r="Q11" i="21" s="1"/>
  <c r="K11" i="21"/>
  <c r="J11" i="21"/>
  <c r="I11" i="21"/>
  <c r="M10" i="21"/>
  <c r="P10" i="21" s="1"/>
  <c r="Q10" i="21" s="1"/>
  <c r="K10" i="21"/>
  <c r="J10" i="21"/>
  <c r="I10" i="21"/>
  <c r="M9" i="21"/>
  <c r="P9" i="21" s="1"/>
  <c r="Q9" i="21" s="1"/>
  <c r="K9" i="21"/>
  <c r="J9" i="21"/>
  <c r="I9" i="21"/>
  <c r="K8" i="21"/>
  <c r="M8" i="21" s="1"/>
  <c r="P8" i="21" s="1"/>
  <c r="Q8" i="21" s="1"/>
  <c r="J8" i="21"/>
  <c r="I8" i="21"/>
  <c r="K7" i="21"/>
  <c r="M7" i="21" s="1"/>
  <c r="P7" i="21" s="1"/>
  <c r="Q7" i="21" s="1"/>
  <c r="J7" i="21"/>
  <c r="I7" i="21"/>
  <c r="K6" i="21"/>
  <c r="M6" i="21" s="1"/>
  <c r="P6" i="21" s="1"/>
  <c r="Q6" i="21" s="1"/>
  <c r="J6" i="21"/>
  <c r="I6" i="21"/>
  <c r="K5" i="21"/>
  <c r="M5" i="21" s="1"/>
  <c r="P5" i="21" s="1"/>
  <c r="Q5" i="21" s="1"/>
  <c r="J5" i="21"/>
  <c r="I5" i="21"/>
  <c r="K4" i="21"/>
  <c r="M4" i="21" s="1"/>
  <c r="P4" i="21" s="1"/>
  <c r="Q4" i="21" s="1"/>
  <c r="J4" i="21"/>
  <c r="I4" i="21"/>
  <c r="Q18" i="21" l="1"/>
  <c r="K17" i="20"/>
  <c r="K16" i="20"/>
  <c r="K15" i="20"/>
  <c r="K13" i="20"/>
  <c r="K12" i="20"/>
  <c r="K11" i="20"/>
  <c r="K10" i="20"/>
  <c r="K9" i="20"/>
  <c r="K8" i="20"/>
  <c r="K7" i="20"/>
  <c r="K6" i="20"/>
  <c r="K5" i="20"/>
  <c r="K4" i="20"/>
  <c r="J19" i="14"/>
  <c r="J18" i="14"/>
  <c r="J17" i="14"/>
  <c r="J16" i="14"/>
  <c r="K16" i="14" s="1"/>
  <c r="K14" i="20" s="1"/>
  <c r="J15" i="14"/>
  <c r="J14" i="14"/>
  <c r="J13" i="14"/>
  <c r="J12" i="14"/>
  <c r="L14" i="20" l="1"/>
  <c r="I17" i="20"/>
  <c r="O67" i="17"/>
  <c r="O62" i="17"/>
  <c r="I16" i="20"/>
  <c r="O59" i="17"/>
  <c r="I15" i="20" s="1"/>
  <c r="O55" i="17"/>
  <c r="I14" i="20" s="1"/>
  <c r="I13" i="20"/>
  <c r="O41" i="17"/>
  <c r="I12" i="20"/>
  <c r="O36" i="17"/>
  <c r="O31" i="17"/>
  <c r="I11" i="20" s="1"/>
  <c r="I10" i="20"/>
  <c r="O27" i="17"/>
  <c r="O23" i="17"/>
  <c r="I9" i="20" s="1"/>
  <c r="I8" i="20"/>
  <c r="I6" i="20"/>
  <c r="I5" i="20"/>
  <c r="I4" i="20"/>
  <c r="M14" i="20" l="1"/>
  <c r="P14" i="20" s="1"/>
  <c r="Q14" i="20" s="1"/>
  <c r="M15" i="20"/>
  <c r="P15" i="20" s="1"/>
  <c r="Q15" i="20" s="1"/>
  <c r="M16" i="20"/>
  <c r="P16" i="20" s="1"/>
  <c r="Q16" i="20" s="1"/>
  <c r="J17" i="20"/>
  <c r="M17" i="20" s="1"/>
  <c r="P17" i="20" s="1"/>
  <c r="Q17" i="20" s="1"/>
  <c r="J16" i="20"/>
  <c r="J15" i="20"/>
  <c r="J14" i="20"/>
  <c r="J13" i="20"/>
  <c r="M13" i="20" s="1"/>
  <c r="P13" i="20" s="1"/>
  <c r="Q13" i="20" s="1"/>
  <c r="J12" i="20"/>
  <c r="M12" i="20" s="1"/>
  <c r="P12" i="20" s="1"/>
  <c r="Q12" i="20" s="1"/>
  <c r="J11" i="20"/>
  <c r="M11" i="20" s="1"/>
  <c r="P11" i="20" s="1"/>
  <c r="Q11" i="20" s="1"/>
  <c r="J10" i="20"/>
  <c r="M10" i="20" s="1"/>
  <c r="P10" i="20" s="1"/>
  <c r="Q10" i="20" s="1"/>
  <c r="J9" i="20"/>
  <c r="M9" i="20" s="1"/>
  <c r="P9" i="20" s="1"/>
  <c r="Q9" i="20" s="1"/>
  <c r="J8" i="20"/>
  <c r="M8" i="20" s="1"/>
  <c r="P8" i="20" s="1"/>
  <c r="Q8" i="20" s="1"/>
  <c r="J7" i="20"/>
  <c r="J6" i="20"/>
  <c r="M6" i="20" s="1"/>
  <c r="P6" i="20" s="1"/>
  <c r="Q6" i="20" s="1"/>
  <c r="J5" i="20"/>
  <c r="M5" i="20" s="1"/>
  <c r="P5" i="20" s="1"/>
  <c r="Q5" i="20" s="1"/>
  <c r="J18" i="19" l="1"/>
  <c r="K18" i="19"/>
  <c r="L18" i="19"/>
  <c r="J17" i="19"/>
  <c r="K17" i="19"/>
  <c r="L17" i="19"/>
  <c r="M17" i="19" l="1"/>
  <c r="M18" i="19"/>
  <c r="J16" i="19"/>
  <c r="K16" i="19"/>
  <c r="L16" i="19"/>
  <c r="J15" i="19"/>
  <c r="K15" i="19"/>
  <c r="L15" i="19"/>
  <c r="J14" i="19"/>
  <c r="K14" i="19"/>
  <c r="L14" i="19"/>
  <c r="J13" i="19"/>
  <c r="K13" i="19"/>
  <c r="L13" i="19"/>
  <c r="J12" i="19"/>
  <c r="K12" i="19"/>
  <c r="L12" i="19"/>
  <c r="M12" i="19" s="1"/>
  <c r="J11" i="19"/>
  <c r="K11" i="19"/>
  <c r="L11" i="19"/>
  <c r="M14" i="19" l="1"/>
  <c r="M15" i="19"/>
  <c r="M13" i="19"/>
  <c r="M11" i="19"/>
  <c r="M16" i="19"/>
  <c r="N69" i="17" l="1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7" i="17" l="1"/>
  <c r="J9" i="19" l="1"/>
  <c r="K9" i="19"/>
  <c r="L9" i="19"/>
  <c r="M9" i="19" l="1"/>
  <c r="N11" i="17"/>
  <c r="N10" i="17"/>
  <c r="N22" i="17"/>
  <c r="N21" i="17"/>
  <c r="J11" i="14" l="1"/>
  <c r="J10" i="14"/>
  <c r="J9" i="14"/>
  <c r="J8" i="14"/>
  <c r="J7" i="14"/>
  <c r="J6" i="14"/>
  <c r="L6" i="19" l="1"/>
  <c r="L5" i="19"/>
  <c r="L10" i="19"/>
  <c r="L8" i="19"/>
  <c r="L7" i="19"/>
  <c r="K6" i="19" l="1"/>
  <c r="K5" i="19"/>
  <c r="J4" i="20" s="1"/>
  <c r="K10" i="19"/>
  <c r="K8" i="19"/>
  <c r="K7" i="19"/>
  <c r="J6" i="19"/>
  <c r="M6" i="19" s="1"/>
  <c r="J5" i="19"/>
  <c r="M5" i="19" s="1"/>
  <c r="J10" i="19"/>
  <c r="M10" i="19" s="1"/>
  <c r="J8" i="19"/>
  <c r="J7" i="19"/>
  <c r="M8" i="19" l="1"/>
  <c r="N13" i="17"/>
  <c r="N14" i="17"/>
  <c r="N15" i="17"/>
  <c r="N19" i="17"/>
  <c r="N20" i="17"/>
  <c r="N5" i="17"/>
  <c r="N6" i="17"/>
  <c r="N8" i="17"/>
  <c r="N16" i="17"/>
  <c r="N17" i="17"/>
  <c r="N18" i="17"/>
  <c r="N9" i="17"/>
  <c r="N12" i="17"/>
  <c r="O19" i="17" l="1"/>
  <c r="O13" i="17"/>
  <c r="O16" i="17"/>
  <c r="I7" i="20" s="1"/>
  <c r="M7" i="20" s="1"/>
  <c r="P7" i="20" s="1"/>
  <c r="Q7" i="20" s="1"/>
  <c r="O5" i="17"/>
  <c r="O9" i="17"/>
  <c r="M4" i="20" l="1"/>
  <c r="P4" i="20" s="1"/>
  <c r="Q4" i="20" l="1"/>
  <c r="Q18" i="20" s="1"/>
  <c r="M7" i="19"/>
</calcChain>
</file>

<file path=xl/sharedStrings.xml><?xml version="1.0" encoding="utf-8"?>
<sst xmlns="http://schemas.openxmlformats.org/spreadsheetml/2006/main" count="780" uniqueCount="340">
  <si>
    <t>Информация из источников для обоснования цены</t>
  </si>
  <si>
    <t>Лекарственная форма</t>
  </si>
  <si>
    <t>Дозировка</t>
  </si>
  <si>
    <t>Международное непатентованное наименование</t>
  </si>
  <si>
    <t>№ п/п</t>
  </si>
  <si>
    <t>Контракт</t>
  </si>
  <si>
    <t xml:space="preserve">Дозировка </t>
  </si>
  <si>
    <t>ЖНВЛП</t>
  </si>
  <si>
    <t>Период действия цены</t>
  </si>
  <si>
    <t>Референтная цена, руб. без НДС</t>
  </si>
  <si>
    <t>Лекарственаая форма</t>
  </si>
  <si>
    <t>Количество (объем)</t>
  </si>
  <si>
    <t>Единица измерения</t>
  </si>
  <si>
    <t>Средневзвешенная цена, без НДС, руб.</t>
  </si>
  <si>
    <t>Оптовая надбавка, %</t>
  </si>
  <si>
    <t>НДС, %</t>
  </si>
  <si>
    <t>Цена за ед.,с учетом надбавки и НДС, руб.</t>
  </si>
  <si>
    <t>Цена,  рассчитанная тарифным методом, без НДС, руб.</t>
  </si>
  <si>
    <t>Актуальное значение цены в ЕСКЛП отстутствует</t>
  </si>
  <si>
    <t>Расчет средневзвешенной цены</t>
  </si>
  <si>
    <t>Тарифный метод</t>
  </si>
  <si>
    <t>Референтный метод</t>
  </si>
  <si>
    <t>Цена,  рассчитанная методом сопоставимых рыночных цен, без НДС, руб.</t>
  </si>
  <si>
    <t xml:space="preserve">Метод сопоставимых рыночных цен </t>
  </si>
  <si>
    <t xml:space="preserve">Среднее квадратичное отклонение  </t>
  </si>
  <si>
    <t>Коэффициент вариации (%)</t>
  </si>
  <si>
    <t xml:space="preserve">Международное непатентованное наименование
</t>
  </si>
  <si>
    <t>Средняя цена единицы без НДС, руб.</t>
  </si>
  <si>
    <t>Минимальное значение цены, руб.</t>
  </si>
  <si>
    <t>Минимальная цена за единицу измерения лекарственного препарата, руб.</t>
  </si>
  <si>
    <t>Код КТРУ</t>
  </si>
  <si>
    <t>Торговое наименование</t>
  </si>
  <si>
    <t>Дата документа о приёмке</t>
  </si>
  <si>
    <t>Количество упаковок из документа о приёмке</t>
  </si>
  <si>
    <t>Количество единиц измерения лекарственного препарата из документа о приёмке</t>
  </si>
  <si>
    <t>Стоимость исполненных обязательств из документа о приёмке, руб.</t>
  </si>
  <si>
    <t xml:space="preserve">Цена единицы измерения лекарственного препарата, руб. </t>
  </si>
  <si>
    <t>Начальная (максимальная) цена контракта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</si>
  <si>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Лекарственная форма, дозировка, упаковка</t>
  </si>
  <si>
    <t>Владелец РУ/производитель</t>
  </si>
  <si>
    <t>Дата регистрации цены</t>
  </si>
  <si>
    <t>Предельная цена за ед, руб.</t>
  </si>
  <si>
    <t>Единицы измерения</t>
  </si>
  <si>
    <t>Обоснование начальной (максимальной) цены контракта</t>
  </si>
  <si>
    <t xml:space="preserve">Округлённая предельная минимальная цена за ед, руб. </t>
  </si>
  <si>
    <t>Объем наполнения первичной упаковки</t>
  </si>
  <si>
    <t>Минимальная цена без НДС, руб.</t>
  </si>
  <si>
    <t>Номер регистрационного удостоверения</t>
  </si>
  <si>
    <t>Предельная цена за упаковку без НДС, руб.</t>
  </si>
  <si>
    <t>Количество в потребительской упаковке</t>
  </si>
  <si>
    <t>Начальная (максимальная) цена контракта</t>
  </si>
  <si>
    <t>№ Лотов</t>
  </si>
  <si>
    <t>Лот</t>
  </si>
  <si>
    <t>Главный врач          ____________________________      Е.В. Прохоренко</t>
  </si>
  <si>
    <t>раствор для инъекций</t>
  </si>
  <si>
    <t>таблетки</t>
  </si>
  <si>
    <t>мл</t>
  </si>
  <si>
    <t>шт.</t>
  </si>
  <si>
    <t>Информация из источников для обоснования цены (цена за ед. измерения без НДС)</t>
  </si>
  <si>
    <t xml:space="preserve">Цена единицы измерения лекарственного препарата без НДС, руб.
</t>
  </si>
  <si>
    <t>50 мг/мл</t>
  </si>
  <si>
    <t>Аминокапроновая кислота</t>
  </si>
  <si>
    <t>Аскорбиновая кислота</t>
  </si>
  <si>
    <t>Повидон-йод</t>
  </si>
  <si>
    <t>Декстроза</t>
  </si>
  <si>
    <t>Лидокаин</t>
  </si>
  <si>
    <t>Фенилэфрин</t>
  </si>
  <si>
    <t>Омепразол</t>
  </si>
  <si>
    <t>Водорода пероксид</t>
  </si>
  <si>
    <t>Сеннозиды А и В</t>
  </si>
  <si>
    <t>Пирацетам</t>
  </si>
  <si>
    <t>Декскетопрофен</t>
  </si>
  <si>
    <t>Тамоксифен</t>
  </si>
  <si>
    <t>Натрия хлорид</t>
  </si>
  <si>
    <t>Сальбутамол</t>
  </si>
  <si>
    <t> 21.20.10.132-000014-1-00080-0000000000000</t>
  </si>
  <si>
    <t>21.10.51.126-000001-1-00086-0000000000000</t>
  </si>
  <si>
    <t>21.20.10.158-000014-1-00121-0000000000000</t>
  </si>
  <si>
    <t>21.20.10.134-000008-1-00123-0000000000000</t>
  </si>
  <si>
    <t> 21.20.10.141-000052-1-00050-0000000000000</t>
  </si>
  <si>
    <t>21.20.10.112-000001-1-00122-0000000000000</t>
  </si>
  <si>
    <t>21.20.10.158-000001-1-00056-0000000000000</t>
  </si>
  <si>
    <t>21.20.10.115-000020-1-00045-0000000000000</t>
  </si>
  <si>
    <t> 21.20.10.236-000009-1-00034-0000000000000</t>
  </si>
  <si>
    <t>21.20.10.221-000007-1-00152-0000000000000</t>
  </si>
  <si>
    <t>21.20.10.212-000011-1-00075-0000000000000</t>
  </si>
  <si>
    <t>21.20.10.134-000013-1-00036-0000000000000</t>
  </si>
  <si>
    <t>21.20.10.254-000009-1-00092-0000000000000</t>
  </si>
  <si>
    <t>21.20.10.231-000006-1-00013-0000000000000</t>
  </si>
  <si>
    <t>раствор для инфузий</t>
  </si>
  <si>
    <t>раствор для внутривенного и внутримышечного введения</t>
  </si>
  <si>
    <t>100 мг/л</t>
  </si>
  <si>
    <t>раствор для местного и наружного применения</t>
  </si>
  <si>
    <t>100 мг/мл</t>
  </si>
  <si>
    <t>10 мг/мл</t>
  </si>
  <si>
    <t>капсулы</t>
  </si>
  <si>
    <t>20мг</t>
  </si>
  <si>
    <t>30 мг/мл</t>
  </si>
  <si>
    <t>13,5 мг</t>
  </si>
  <si>
    <t>раствор для внутривенного введения</t>
  </si>
  <si>
    <t>200 мг/мл</t>
  </si>
  <si>
    <t>25 мг/мл</t>
  </si>
  <si>
    <t>20 мг</t>
  </si>
  <si>
    <t>9 мг/мл</t>
  </si>
  <si>
    <t>аэрозоль для местного применения дозированный</t>
  </si>
  <si>
    <t>0,1 мг/доза</t>
  </si>
  <si>
    <t>доза</t>
  </si>
  <si>
    <t>раствор для инфузий, 5%, 100 мл - бутылка (1) - пачка картонная</t>
  </si>
  <si>
    <t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</t>
  </si>
  <si>
    <t>ЛП-№(011809)-(РГ-RU)</t>
  </si>
  <si>
    <t>11.02.2026 25-7-4354772-изм</t>
  </si>
  <si>
    <t>раствор для инфузий, 50 мг/мл, 100 мл - контейнер (1) - мешки</t>
  </si>
  <si>
    <t>Вл.Вып.к.Перв.Уп.Втор.Уп.Пр.Общество с ограниченной ответственностью "МОСФАРМ" (ООО "МОСФАРМ"), Россия (5042121905);</t>
  </si>
  <si>
    <t>ЛП-№(011739)-(РГ-RU)</t>
  </si>
  <si>
    <t>06.02.2026 25-7-4353424-изм</t>
  </si>
  <si>
    <t>раствор для инфузий, 50 мг/мл, 100 мл - бутылки (1) - ящики картонные (для стационаров)</t>
  </si>
  <si>
    <t>Вл.Вып.к.Перв.Уп.Втор.Уп.Пр.Общество с ограниченной ответственностью "ИСТ-ФАРМ" (ООО "ИСТ-ФАРМ"), Россия (2511087220);</t>
  </si>
  <si>
    <t>ЛП-001876</t>
  </si>
  <si>
    <t>20.01.2026 16/1/25-26/ОС-подтв</t>
  </si>
  <si>
    <t>Аминокапроновая кислота-Эдвансд</t>
  </si>
  <si>
    <t>раствор для инфузий, 50 мг/мл, 100 мл - бутылки (1) - пачки картонные</t>
  </si>
  <si>
    <t>Вл.Общество с ограниченной ответственностью "Эдвансд Фармасьютикалс" (ООО "Эдвансд Фарма"), Россия (3120099445); Вып.к.Перв.Уп.Втор.Уп.Пр.Общество с ограниченной ответственностью "Эдвансд Пермь" (ООО "Эдвансд Пермь"), Россия (5904167958);</t>
  </si>
  <si>
    <t>ЛП-007184</t>
  </si>
  <si>
    <t>раствор для внутривенного и внутримышечного введения, 100 мг/мл, 2 мл - ампулы (10) - пачки картонные</t>
  </si>
  <si>
    <t>Вл.Вып.к.Перв.Уп.Втор.Уп.Пр.ОАО "ДАЛЬХИМФАРМ", Россия;</t>
  </si>
  <si>
    <t>ЛП-№(000439)-(РГ-RU)</t>
  </si>
  <si>
    <t>27.11.2025 1909/25-25</t>
  </si>
  <si>
    <t>Вл.Вып.к.Перв.Уп.Втор.Уп.Пр.Федеральное казенное предприятие "Армавирская биологическая фабрика" (ФКП "Армавирская биофабрика"), Россия (2343003392);</t>
  </si>
  <si>
    <t>ЛП-№(010277)-(РГ-RU)</t>
  </si>
  <si>
    <t>29.10.2025 25-7-4341823-ОС-изм</t>
  </si>
  <si>
    <t>раствор для внутривенного и внутримышечного введения, 100 мг/мл, 2 мл - ампула (10) - пачка картонная</t>
  </si>
  <si>
    <t>Вл.Общество с ограниченной ответственностью "ПРОМОМЕД РУС" (ООО "ПРОМОМЕД РУС"), Россия (7701379527); Вып.к.Перв.Уп.Втор.Уп.Пр.Акционерное Общество "Биохимик" (АО "Биохимик"), Россия (1325030352);</t>
  </si>
  <si>
    <t>ЛП-№(011439)-(РГ-RU)</t>
  </si>
  <si>
    <t>25.09.2025 25-7-4338471-ОС-изм</t>
  </si>
  <si>
    <t>Вл.Вып.к.Перв.Уп.Втор.Уп.Пр.ПАО "Биосинтез", Россия (5834001025);</t>
  </si>
  <si>
    <t>ЛС-001815</t>
  </si>
  <si>
    <t>09.09.2025 1402/20-25/ОС</t>
  </si>
  <si>
    <t>Бетадин®</t>
  </si>
  <si>
    <t>раствор для местного и наружного применения, 10%, 120 мл - флакон (1) - пачки картонные</t>
  </si>
  <si>
    <t>Вл.ЗАО "Фармацевтический завод ЭГИС", Венгрия (HU 10686506); Вып.к.Перв.Уп.Втор.Уп.Пр.ЗАО "Фармацевтический завод ЭГИС", Венгрия (HU 10686506);</t>
  </si>
  <si>
    <t>ЛП-№(002550)-(РГ-RU)</t>
  </si>
  <si>
    <t>10.02.2025 25-7-4314484-изм</t>
  </si>
  <si>
    <t>ПОВИДОН-ЙОД</t>
  </si>
  <si>
    <t>раствор для местного и наружного применения, 10%, 120 мл - флаконы (25) / Для стационаров / - коробки картонные</t>
  </si>
  <si>
    <t>Вл.Вып.к.Перв.Уп.Втор.Уп.Пр.Общество с ограниченной ответственностью "ЮжФарм" (ООО "ЮжФарм"), Россия (6166063630);</t>
  </si>
  <si>
    <t>ЛП-№(004695)-(РГ-RU)</t>
  </si>
  <si>
    <t>30.09.2024 25-7-4301094-изп</t>
  </si>
  <si>
    <t>раствор для местного и наружного применения, 10%, 120 мл - флаконы (1) - пачки картонные</t>
  </si>
  <si>
    <t>Вл.Вып.к.Перв.Уп.Втор.Уп.Пр.Акционерное общество "ДАЛЬХИМФАРМ" (АО "ДАЛЬХИМФАРМ"), Россия (2702010564);</t>
  </si>
  <si>
    <t>Вл.Вып.к.Перв.Уп.Втор.Уп.Пр.Дальхимфарм ОАО, Россия (2702010564);</t>
  </si>
  <si>
    <t>Глюкоза</t>
  </si>
  <si>
    <t>Вл.Вып.к.Перв.Уп.Втор.Уп.Пр.Общество с ограниченной ответственностью "Эдвансд Пермь" (ООО "Эдвансд Пермь"), Россия (5904167958);</t>
  </si>
  <si>
    <t>ЛП-№(011857)-(РГ-RU)</t>
  </si>
  <si>
    <t>10.03.2026 25-7-4356660-изм</t>
  </si>
  <si>
    <t>раствор для инфузий, 5%, 400 мл - бутылка (1) - пачка картонная</t>
  </si>
  <si>
    <t>Стелфрин</t>
  </si>
  <si>
    <t>раствор для инъекций, 10 мг/мл, 1 мл - ампула (10) - пачка картонная</t>
  </si>
  <si>
    <t>Вл.Вып.к.Перв.Уп.Втор.Уп.Пр.Общество с ограниченной ответственностью "Гротекс" (ООО "Гротекс"), Россия (7814459396);</t>
  </si>
  <si>
    <t>ЛП-№(000873)-(РГ-RU)</t>
  </si>
  <si>
    <t>08.04.2026 529/25-26</t>
  </si>
  <si>
    <t>Мезатон®</t>
  </si>
  <si>
    <t>раствор для инъекций, 10 мг/мл, 1 мл - ампулы (10) - пачки картонные</t>
  </si>
  <si>
    <t>ЛП-№(007926)-(РГ-RU)</t>
  </si>
  <si>
    <t>26.02.2026 25-7-4355840-изм</t>
  </si>
  <si>
    <t>раствор для инъекций, 10 мг/мл, 1 мл - ампулы (10) - пачка картонная</t>
  </si>
  <si>
    <t>13.01.2025 25-7-4312426-изм</t>
  </si>
  <si>
    <t>16.08.2024 1195/20-24</t>
  </si>
  <si>
    <t>капсулы кишечнорастворимые, 20 мг, 10 шт. - упаковки ячейковые контурные (3) - пачки картонные</t>
  </si>
  <si>
    <t>Вл.Вып.к.Перв.Уп.Втор.Уп.Пр.Общество с ограниченной ответственностью "Производство Медикаментов" (ООО "ПроМед"), Россия (6163061755);</t>
  </si>
  <si>
    <t>П-№(011576)-(РГ-RU)</t>
  </si>
  <si>
    <t>10.04.2026 25-7-4359567-изм</t>
  </si>
  <si>
    <t>АСТРОДЕКТ</t>
  </si>
  <si>
    <t>капсулы кишечнорастворимые, 20 мг, 30 шт. - банка (1) - пачка картонная</t>
  </si>
  <si>
    <t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"Велфарм-М", Россия (7735167866);</t>
  </si>
  <si>
    <t>ЛП-№(003783)-(РГ-RU)</t>
  </si>
  <si>
    <t>20.02.2026 25-7-4354603-изм</t>
  </si>
  <si>
    <t>Омепразол-Акрихин</t>
  </si>
  <si>
    <t>капсулы кишечнорастворимые, 20 мг, 10 шт. - контурная ячейковая упаковка (3) - пачка картонная</t>
  </si>
  <si>
    <t>Вл.Вып.к.Перв.Уп.Втор.Уп.Пр.Акционерное общество "Химико-фармацевтический комбинат "АКРИХИН" (АО "АКРИХИН"), Россия (5031013320);</t>
  </si>
  <si>
    <t>ЛП-№(004522)-(РГ-RU)</t>
  </si>
  <si>
    <t>27.02.2026 218/25-26</t>
  </si>
  <si>
    <t>Омепразол Реневал</t>
  </si>
  <si>
    <t>капсулы кишечнорастворимые, 20 мг, 15 шт. - упаковки ячейковые контурные (2) - пачки картонные</t>
  </si>
  <si>
    <t>Вл.Вып.к.Перв.Уп.Втор.Уп.Пр.Акционерное общество "Производственная фармацевтическая компания Обновление" (АО "ПФК Обновление"), Россия (5408151534);</t>
  </si>
  <si>
    <t>ЛП-№(001085)-(РГ-RU)</t>
  </si>
  <si>
    <t>01.10.2025 1512/20-25</t>
  </si>
  <si>
    <t>Перекись водорода</t>
  </si>
  <si>
    <t>раствор для местного и наружного применения, 3%, 100 мл - флаконы (1)</t>
  </si>
  <si>
    <t>Вл.Вып.к.Перв.Уп.Втор.Уп.Пр.Акционерное общество "Ивановская фармацевтическая фабрика", Россия (3702051403);</t>
  </si>
  <si>
    <t>ЛП-№(007757)-(РГ-RU)</t>
  </si>
  <si>
    <t>16.04.2026 25-7-4360317-ОПР-изм</t>
  </si>
  <si>
    <t>раствор для местного и наружного применения, 3%, 100 мл - флаконы темного стекла (1)</t>
  </si>
  <si>
    <t>раствор для местного и наружного применения, 3%, 100 мл - флаконы (30) - коробки картонные (для стационаров)</t>
  </si>
  <si>
    <t>Вл.Вып.к.Перв.Уп.Втор.Уп.Пр.АО "Кемеровская фармацевтическая фабрика", Россия (4200000365);</t>
  </si>
  <si>
    <t>ЛП-№(002958)-(РГ-RU)</t>
  </si>
  <si>
    <t>17.03.2026 352/25-26</t>
  </si>
  <si>
    <t>ПЕРЕКИСЬ ВОДОРОДА</t>
  </si>
  <si>
    <t>раствор для местного и наружного применения, 3%, 100 мл - флакон (1)</t>
  </si>
  <si>
    <t>Вл.Общество с ограниченной ответственностью "Женел РД" (ООО "Женел РД"), Россия (4001011161); Вып.к.Перв.Уп.Втор.Уп.Пр.Открытое акционерное общество "Самарамедпром" (ОАО "Самарамедпром"), Россия (6335003533);</t>
  </si>
  <si>
    <t>ЛП-№(005517)-(РГ-RU)</t>
  </si>
  <si>
    <t>26.01.2026 25-7-4350678-ОПР-изм</t>
  </si>
  <si>
    <t>Сенадексин</t>
  </si>
  <si>
    <t>таблетки, 10 шт. - упаковки ячейковые контурные (2) - пачки картонные</t>
  </si>
  <si>
    <t>Вл.Вып.к.Перв.Уп.Втор.Уп.Пр.Закрытое акционерное общество "ВИФИТЕХ" (ЗАО "ВИФИТЕХ"), Россия (5077012784);</t>
  </si>
  <si>
    <t>ЛП-№(006313)-(РГ-RU)</t>
  </si>
  <si>
    <t>30.03.2026 465/25-26</t>
  </si>
  <si>
    <t>09.12.2024 25-7-4307052-ОС-изм</t>
  </si>
  <si>
    <t>29.04.2025 584/20-25</t>
  </si>
  <si>
    <t>Сеннагуд</t>
  </si>
  <si>
    <t>таблетки, 13.5 мг, 10 шт. - упаковки ячейковые контурные (2) - пачки картонные</t>
  </si>
  <si>
    <t>Вл.Акционерное общество "АВВА РУС" (АО "АВВА РУС"), Россия (4347024686); Вып.к.Перв.Уп.Втор.Уп.Пр.Акционерное общество "АВВА РУС" (АО "АВВА РУС"), Россия (4347024686);</t>
  </si>
  <si>
    <t>ЛП-№(000133)-(РГ-RU)</t>
  </si>
  <si>
    <t>12.05.2023 663/20-23</t>
  </si>
  <si>
    <t>ЛП-003755</t>
  </si>
  <si>
    <t>18.12.2020 (634/20-20-ОПР)</t>
  </si>
  <si>
    <t>раствор для внутривенного введения, 200 мг/мл, 5 мл - ампулы (10) - пачки картонные</t>
  </si>
  <si>
    <t>ЛП-№(005328)-(РГ-RU)</t>
  </si>
  <si>
    <t>09.04.2026 549/25-26</t>
  </si>
  <si>
    <t>Пирацетам буфус®</t>
  </si>
  <si>
    <t>ЛП-№(006511)-(РГ-RU)</t>
  </si>
  <si>
    <t>12.03.2026 322/25-26</t>
  </si>
  <si>
    <t>раствор для внутривенного введения, 200 мг/мл, 5 мл - ампула (10) - пачка картонная</t>
  </si>
  <si>
    <t>ЛП-№(013023)-(РГ-RU)</t>
  </si>
  <si>
    <t>25.02.2026 25-7-4355222-ОС-изм</t>
  </si>
  <si>
    <t>17.02.2026 25-7-4354599-изм</t>
  </si>
  <si>
    <t>раствор для внутривенного введения, 200 мг/мл, 5 мл - ампула (10) - пачки картонные</t>
  </si>
  <si>
    <t>ЛП-№(010343)-(РГ-RU)</t>
  </si>
  <si>
    <t>14.11.2025 25-7-4343622-ОС-изм</t>
  </si>
  <si>
    <t>Риклинг</t>
  </si>
  <si>
    <t>раствор для внутривенного и внутримышечного введения, 25 мг/мл, 2 мл - ампула (5) - пачка картонная</t>
  </si>
  <si>
    <t>ЛП-№(002366)-(РГ-RU)</t>
  </si>
  <si>
    <t>06.04.2026 507/25-26</t>
  </si>
  <si>
    <t>раствор для внутривенного и внутримышечного введения, 25 мг/мл, 2 мл - ампула (10) - пачка картонная</t>
  </si>
  <si>
    <t>П-№(002366)-(РГ-RU)</t>
  </si>
  <si>
    <t>раствор для внутривенного и внутримышечного введения, 25 мг/мл, 2 мл - ампулы (5) - пачки картонные</t>
  </si>
  <si>
    <t>ЛП-007795</t>
  </si>
  <si>
    <t>13.10.2023 1548/20-23</t>
  </si>
  <si>
    <t>ДЕКСКЕТОПРОФЕН</t>
  </si>
  <si>
    <t>раствор для внутривенного и внутримышечного введения, 25 мг/мл, 2 мл - ампулы (20) - пачка картонная (для стационаров)</t>
  </si>
  <si>
    <t>Декспейн</t>
  </si>
  <si>
    <t>раствор для внутривенного и внутримышечного введения, 25 мг/мл, 2 мл - ампулы (10) - пачки картонные</t>
  </si>
  <si>
    <t>Вл.Общество с ограниченной ответственностью "Б-ФАРМ" (ООО "Б-ФАРМ"), Россия (5032209300); Вып.к.Перв.Уп.Втор.Уп.Пр.Федеральное казенное предприятие "Курская биофабрика - фирма "БИОК" (ФКП "Курская биофабрика"), Россия (4632005642);</t>
  </si>
  <si>
    <t>ЛП-№(003765)-(РГ-RU)</t>
  </si>
  <si>
    <t>09.12.2025 1961/20-25</t>
  </si>
  <si>
    <t>раствор для внутривенного и внутримышечного введения, 25 мг/мл, 2 мл - ампулы (10) / Для стационаров / - упаковки ячейковые контурные (5) - пачки картонные</t>
  </si>
  <si>
    <t>ЛП-№(004857)-(РГ-RU)</t>
  </si>
  <si>
    <t>09.10.2025 25-7-4331462-изм</t>
  </si>
  <si>
    <t>раствор для внутривенного и внутримышечного введения, 25 мг/мл, 2 мл - ампулы (10) - упаковки ячейковые контурные (2) - пачки картонные</t>
  </si>
  <si>
    <t>Велдексал®</t>
  </si>
  <si>
    <t>раствор для внутривенного и внутримышечного введения, 25 мг/мл, 2 мл - флакон (5) - пачка картонная</t>
  </si>
  <si>
    <t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</t>
  </si>
  <si>
    <t>ЛП-№(004368)-(РГ-RU)</t>
  </si>
  <si>
    <t>17.09.2025 25-7-4337070-ОПР-изм</t>
  </si>
  <si>
    <t>Фламадекс®</t>
  </si>
  <si>
    <t>раствор для внутривенного и внутримышечного введения, 25 мг/мл, 2 мл - ампулы (5) - контурные ячейковые упаковки (1) - пачки картонные</t>
  </si>
  <si>
    <t>Вл.Вып.к.Перв.Уп.Втор.Уп.Пр.Закрытое акционерное общество "ФармФирма "Сотекс" (ЗАО "ФармФирма "Сотекс"), Россия (7715240941);</t>
  </si>
  <si>
    <t>ЛП-№(000587)-(РГ-RU)</t>
  </si>
  <si>
    <t>17.07.2025 1085/20-25</t>
  </si>
  <si>
    <t>раствор для внутривенного и внутримышечного введения, 25 мг/мл, 2 мл - ампулы (5) - упаковки ячейковые контурные (2) - пачки картонные</t>
  </si>
  <si>
    <t>15.07.2025 1070/20-25</t>
  </si>
  <si>
    <t>раствор для внутривенного и внутримышечного введения, 25 мг/мл, 2 мл - ампулы (5) - упаковки ячейковые контурные (1) - пачки картонные</t>
  </si>
  <si>
    <t>ДЕКСОНАЛ®</t>
  </si>
  <si>
    <t>Вл.Акционерное общество "АЛИУМ" (АО "АЛИУМ"), Россия (5077009710); Вып.к.Перв.Уп.Втор.Уп.Пр.Акционерное общество "Биннофарм" (АО "Биннофарм"), Россия (7735518627);</t>
  </si>
  <si>
    <t>ЛП-№(001357)-(РГ-RU)</t>
  </si>
  <si>
    <t>05.05.2025 599/20-25</t>
  </si>
  <si>
    <t>МАКСАЛГИН</t>
  </si>
  <si>
    <t>раствор для внутривенного и внутримышечного введения, 25 мг/мл, 2 мл - ампула (6) - пачка картонная</t>
  </si>
  <si>
    <t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</t>
  </si>
  <si>
    <t>ЛП-№(008464)-(РГ-RU)</t>
  </si>
  <si>
    <t>21.03.2025 25-7-4317541-изм</t>
  </si>
  <si>
    <t>Дексалгин®</t>
  </si>
  <si>
    <t>Вл.Менарини Интернэшнл Оперейшнз Люксембург С.А., Люксембург (LU21364343); Вып.к.Перв.Уп.Втор.Уп.Пр.А.Менарини Мэнюфекчеринг Лоджистикс энд Сервисиз С.р.л., Италия (5006670482);</t>
  </si>
  <si>
    <t>ЛП-№(002665)-(РГ-RU)</t>
  </si>
  <si>
    <t>11.03.2025 258/20-25</t>
  </si>
  <si>
    <t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</t>
  </si>
  <si>
    <t>таблетки, 20 мг, 10 шт. - упаковки ячейковые контурные (10) - пачки картонные</t>
  </si>
  <si>
    <t>Вл.Общество с ограниченной ответственностью "Озон Медика" (ООО "Озон Медика"), Россия (6382079441); Вып.к.Перв.Уп.Втор.Уп.Пр.Общество с ограниченной ответственностью "Озон" (ООО "Озон"), Россия (6345002063);</t>
  </si>
  <si>
    <t>ЛП-№(000730)-(РГ-RU)</t>
  </si>
  <si>
    <t>23.03.2026 411/25-26</t>
  </si>
  <si>
    <t>06.06.2025 846/20-25</t>
  </si>
  <si>
    <t>Синфен</t>
  </si>
  <si>
    <t>таблетки, покрытые пленочной оболочкой, 20 мг, 10 шт. - упаковки ячейковые контурные (3) - пачки картонные</t>
  </si>
  <si>
    <t>ЛП-№(001113)-(РГ-RU)</t>
  </si>
  <si>
    <t>29.11.2024 1814/20-24</t>
  </si>
  <si>
    <t>таблетки, 20 мг, 100 шт. - банки (1) - пачки картонные</t>
  </si>
  <si>
    <t>Вл.Акционерное общество "ФИНН ФАРМА" (АО "ФИНН ФАРМА"), Россия (9729336397); Пр.Орион Корпорейшн, Финляндия (FI19992126); Вып.к.Перв.Уп.Втор.Уп.Орион Корпорейшн, Финляндия (FI19992126);</t>
  </si>
  <si>
    <t>ЛП-№(000298)-(РГ-RU)</t>
  </si>
  <si>
    <t>16.04.2024 25-7-4283000-ОПР-изм</t>
  </si>
  <si>
    <t>ЛП-№(003198)-(РГ-RU)</t>
  </si>
  <si>
    <t>28.11.2025 1936/20-25/ОС-подтв</t>
  </si>
  <si>
    <t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</t>
  </si>
  <si>
    <t>ЛП-№(002824)-(РГ-RU)</t>
  </si>
  <si>
    <t>28.11.2025 1932/20-25/ОС-подтв</t>
  </si>
  <si>
    <t>Сальбутамол-Фармстандарт</t>
  </si>
  <si>
    <t>аэрозоль для ингаляций дозированный, 100 мкг/доза, 200 доз - баллоны аэрозольные алюминиевые с клапаном дозирующего действия (1) / в комплекте с распылительной насадкой / - пачки картонные</t>
  </si>
  <si>
    <t>Вл.Вып.к.Перв.Уп.Втор.Уп.Пр.Открытое акционерное общество "Фармстандарт-Лексредства" (ОАО "Фармстандарт-Лексредства"), Россия (4631002737);</t>
  </si>
  <si>
    <t>ЛП-003899</t>
  </si>
  <si>
    <t>27.01.2026 31/25-26/ОС-сниж</t>
  </si>
  <si>
    <t>аэрозоль для ингаляций дозированный, 100 мкг/доза, 200 доз - баллоны (1) - пачки картонные</t>
  </si>
  <si>
    <t>Вл.Открытое акционерное общество "Фармстандарт-Уфимский витаминный завод" (ОАО "Фармстандарт-УфаВИТА"), Россия (0274036993); Вып.к.Перв.Уп.Втор.Уп.Пр.Открытое акционерное общество "Фармстандарт-Лексредства" (ОАО "Фармстандарт-Лексредства"), Россия (4631002737);</t>
  </si>
  <si>
    <t>Сальбутамол-Фармстандарт ВЧ</t>
  </si>
  <si>
    <t>ЛП-№(008714)-(РГ-RU)</t>
  </si>
  <si>
    <t>Сальбутамол солофарм</t>
  </si>
  <si>
    <t>аэрозоль для ингаляций дозированный, 100 мкг/доза, 200 доз - баллон (1) / в комплекте с дозирующим клапаном и распылительной насадкой / - пачка картонная</t>
  </si>
  <si>
    <t>ЛП-№(001751)-(РГ-RU)</t>
  </si>
  <si>
    <t>22.10.2025 25-7-4341253-ОС-изм</t>
  </si>
  <si>
    <t>Сальбутамол АВ</t>
  </si>
  <si>
    <t>аэрозоль для ингаляций дозированный, 100 мкг/доза, 7 г (200 доз) - баллоны (1) / в комплекте с распылительной насадкой / - пачки картонные</t>
  </si>
  <si>
    <t>Вл.Вып.к.Перв.Уп.Втор.Уп.Пр.Акционерное общество "Алтайвитамины" (АО "Алтайвитамины"), Россия (2226002532);</t>
  </si>
  <si>
    <t>ЛП-№(005008)-(РГ-RU)</t>
  </si>
  <si>
    <t>10.06.2025 865/20-25</t>
  </si>
  <si>
    <t>Сальбутамол Эйр</t>
  </si>
  <si>
    <t>Вл.Вып.к.Перв.Уп.Втор.Уп.Пр.Общество с ограниченной ответственностью "ПСК Фарма" (ООО "ПСК Фарма"), Россия, Россия (5010048402);</t>
  </si>
  <si>
    <t>ЛП-№(008308)-(РГ-RU)</t>
  </si>
  <si>
    <t>25.03.2025 25-7-4317637-изм</t>
  </si>
  <si>
    <t>раствор для инъекций, 100 мг/мл, 2 мл - ампула (10) / 5 ампул помещают в контурную ячейковую упаковку. 2 контурные ячейковые упаковки помещают в пачку / - пачка картонная</t>
  </si>
  <si>
    <t>ЛП-№(011087)-(РГ-RU)</t>
  </si>
  <si>
    <t>23.03.2026 25-7-4356203-ОС-изм</t>
  </si>
  <si>
    <t>Лидокаин буфус®</t>
  </si>
  <si>
    <t>раствор для инъекций, 100 мг/мл, 2 мл - ампулы (10) - пачки картонные</t>
  </si>
  <si>
    <t>П-№(006684)-(РГ-RU)</t>
  </si>
  <si>
    <t>05.03.2026 288/25-26</t>
  </si>
  <si>
    <t>П-№(011959)-(РГ-RU)</t>
  </si>
  <si>
    <t>24.11.2025 25-7-4344141-изм</t>
  </si>
  <si>
    <t xml:space="preserve">КП 287/омо от 05.05.26 </t>
  </si>
  <si>
    <t xml:space="preserve">КП 288/омо от 05.05.26 </t>
  </si>
  <si>
    <t>КП 289/омо от 05.05.26</t>
  </si>
  <si>
    <t>раствор для инфузий, 0.9%, 250 мл - флакон полимерный (28) / с 1 портом / - коробка картонная (для стационаров)</t>
  </si>
  <si>
    <t>трия хлорид</t>
  </si>
  <si>
    <t>раствор для инфузий, 0.9%, 250 мл - бутылки (1) - коробки картонные (для стационаров)</t>
  </si>
  <si>
    <t>раствор для инфузий, 0.9%, 250 мл - контейнеры с 1 портом (1) - пакеты</t>
  </si>
  <si>
    <t>нет</t>
  </si>
  <si>
    <t xml:space="preserve"> № 1606/25 от 16.06.2025</t>
  </si>
  <si>
    <t>раствор для инфузий, 5%, 400 мл - контейнеры (1) / с 1 портом / - пакеты</t>
  </si>
  <si>
    <t>Р N000613/01</t>
  </si>
  <si>
    <t>13.10.2025 1616/20-25</t>
  </si>
  <si>
    <t>Глюкоза-Э</t>
  </si>
  <si>
    <t>раствор для инфузий, 5%, 400 мл - бутылка стеклянная (1) - пачка картонная</t>
  </si>
  <si>
    <t>Р N003088/01</t>
  </si>
  <si>
    <t>16.09.2025 1440/20-25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</si>
</sst>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##"/>
    <numFmt numFmtId="165" formatCode="[$-10419]###\ ###"/>
    <numFmt numFmtId="166" formatCode="[$-10419]###\ ###\ ##0.0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8"/>
      <color theme="10"/>
      <name val="Arial"/>
      <family val="2"/>
    </font>
    <font>
      <sz val="8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7" fillId="0" borderId="0"/>
    <xf numFmtId="0" fontId="20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3" applyFont="1" applyAlignment="1"/>
    <xf numFmtId="0" fontId="7" fillId="0" borderId="0" xfId="3"/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4" fontId="1" fillId="0" borderId="0" xfId="3" applyNumberFormat="1" applyFont="1" applyAlignment="1">
      <alignment horizontal="center" vertical="center"/>
    </xf>
    <xf numFmtId="0" fontId="1" fillId="0" borderId="0" xfId="3" applyFont="1" applyAlignment="1"/>
    <xf numFmtId="4" fontId="4" fillId="0" borderId="0" xfId="3" applyNumberFormat="1" applyFont="1" applyAlignment="1"/>
    <xf numFmtId="0" fontId="6" fillId="0" borderId="0" xfId="3" applyFont="1" applyBorder="1" applyAlignment="1">
      <alignment horizontal="center" vertical="center"/>
    </xf>
    <xf numFmtId="0" fontId="1" fillId="0" borderId="0" xfId="3" applyFont="1" applyAlignment="1"/>
    <xf numFmtId="0" fontId="4" fillId="0" borderId="0" xfId="3" applyFont="1" applyAlignment="1">
      <alignment horizontal="center" vertical="top"/>
    </xf>
    <xf numFmtId="0" fontId="2" fillId="0" borderId="0" xfId="1" applyFill="1"/>
    <xf numFmtId="0" fontId="12" fillId="0" borderId="0" xfId="1" applyFont="1" applyFill="1" applyAlignment="1">
      <alignment horizontal="center" vertical="top"/>
    </xf>
    <xf numFmtId="0" fontId="2" fillId="0" borderId="0" xfId="1" applyFill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0" xfId="1" applyFill="1" applyBorder="1"/>
    <xf numFmtId="0" fontId="1" fillId="0" borderId="4" xfId="3" applyFont="1" applyBorder="1" applyAlignment="1">
      <alignment horizontal="centerContinuous" vertical="top" wrapText="1" shrinkToFit="1"/>
    </xf>
    <xf numFmtId="0" fontId="1" fillId="0" borderId="5" xfId="3" applyFont="1" applyBorder="1" applyAlignment="1">
      <alignment horizontal="centerContinuous" vertical="top" wrapText="1" shrinkToFit="1"/>
    </xf>
    <xf numFmtId="0" fontId="8" fillId="0" borderId="0" xfId="3" applyFont="1" applyBorder="1" applyAlignment="1">
      <alignment horizontal="centerContinuous" vertical="center"/>
    </xf>
    <xf numFmtId="0" fontId="14" fillId="0" borderId="0" xfId="3" applyFont="1" applyFill="1" applyBorder="1" applyAlignment="1">
      <alignment horizontal="centerContinuous" vertical="center" wrapText="1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0" fontId="1" fillId="0" borderId="0" xfId="3" applyFont="1" applyAlignment="1">
      <alignment horizontal="center" vertical="top"/>
    </xf>
    <xf numFmtId="0" fontId="14" fillId="0" borderId="0" xfId="3" applyFont="1" applyFill="1" applyBorder="1" applyAlignment="1">
      <alignment horizontal="centerContinuous" vertical="top" wrapText="1"/>
    </xf>
    <xf numFmtId="0" fontId="1" fillId="0" borderId="1" xfId="0" applyFont="1" applyBorder="1" applyAlignment="1">
      <alignment horizontal="center" vertical="top" wrapText="1" shrinkToFit="1"/>
    </xf>
    <xf numFmtId="164" fontId="1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Continuous" vertical="center" wrapText="1" shrinkToFit="1"/>
    </xf>
    <xf numFmtId="0" fontId="1" fillId="0" borderId="5" xfId="0" applyFont="1" applyBorder="1" applyAlignment="1">
      <alignment horizontal="centerContinuous" vertical="center" wrapText="1" shrinkToFit="1"/>
    </xf>
    <xf numFmtId="0" fontId="4" fillId="0" borderId="0" xfId="3" applyFont="1" applyAlignment="1">
      <alignment horizontal="center"/>
    </xf>
    <xf numFmtId="4" fontId="1" fillId="0" borderId="5" xfId="0" applyNumberFormat="1" applyFont="1" applyBorder="1" applyAlignment="1">
      <alignment horizontal="centerContinuous" vertical="center" wrapText="1" shrinkToFit="1"/>
    </xf>
    <xf numFmtId="4" fontId="1" fillId="0" borderId="1" xfId="0" applyNumberFormat="1" applyFont="1" applyBorder="1" applyAlignment="1">
      <alignment horizontal="center" vertical="top" wrapText="1" shrinkToFit="1"/>
    </xf>
    <xf numFmtId="4" fontId="1" fillId="0" borderId="1" xfId="0" applyNumberFormat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vertical="top" wrapText="1" readingOrder="1"/>
      <protection locked="0"/>
    </xf>
    <xf numFmtId="0" fontId="4" fillId="0" borderId="10" xfId="0" applyFont="1" applyBorder="1" applyAlignment="1" applyProtection="1">
      <alignment horizontal="center" vertical="top" wrapText="1" readingOrder="1"/>
      <protection locked="0"/>
    </xf>
    <xf numFmtId="0" fontId="10" fillId="0" borderId="10" xfId="0" applyFont="1" applyBorder="1" applyAlignment="1" applyProtection="1">
      <alignment horizontal="center" vertical="top" wrapText="1" readingOrder="1"/>
      <protection locked="0"/>
    </xf>
    <xf numFmtId="166" fontId="4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16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0" xfId="3" applyFont="1" applyFill="1" applyBorder="1" applyAlignment="1">
      <alignment horizontal="centerContinuous" vertical="center" wrapText="1"/>
    </xf>
    <xf numFmtId="4" fontId="8" fillId="0" borderId="0" xfId="3" applyNumberFormat="1" applyFont="1" applyFill="1" applyBorder="1" applyAlignment="1">
      <alignment horizontal="centerContinuous" vertical="center" wrapText="1"/>
    </xf>
    <xf numFmtId="0" fontId="13" fillId="0" borderId="0" xfId="3" applyFont="1" applyFill="1" applyAlignment="1">
      <alignment horizontal="centerContinuous" vertical="center" wrapText="1"/>
    </xf>
    <xf numFmtId="0" fontId="13" fillId="0" borderId="0" xfId="3" applyFont="1" applyFill="1" applyAlignment="1">
      <alignment wrapText="1"/>
    </xf>
    <xf numFmtId="0" fontId="1" fillId="0" borderId="0" xfId="3" applyFont="1" applyFill="1" applyAlignment="1">
      <alignment horizontal="center" vertical="top" wrapText="1"/>
    </xf>
    <xf numFmtId="0" fontId="1" fillId="0" borderId="0" xfId="3" applyFont="1" applyFill="1" applyAlignment="1">
      <alignment wrapText="1"/>
    </xf>
    <xf numFmtId="0" fontId="10" fillId="0" borderId="0" xfId="3" applyFont="1" applyFill="1" applyAlignment="1">
      <alignment horizontal="center" vertical="top" wrapText="1"/>
    </xf>
    <xf numFmtId="4" fontId="13" fillId="0" borderId="0" xfId="3" applyNumberFormat="1" applyFont="1" applyFill="1" applyAlignment="1">
      <alignment horizontal="center" vertical="top" wrapText="1"/>
    </xf>
    <xf numFmtId="0" fontId="13" fillId="0" borderId="0" xfId="3" applyFont="1" applyFill="1" applyAlignment="1">
      <alignment horizontal="center" vertical="top" wrapText="1"/>
    </xf>
    <xf numFmtId="0" fontId="13" fillId="0" borderId="6" xfId="3" applyFont="1" applyFill="1" applyBorder="1" applyAlignment="1">
      <alignment horizontal="centerContinuous" vertical="center" wrapText="1"/>
    </xf>
    <xf numFmtId="0" fontId="13" fillId="0" borderId="7" xfId="3" applyFont="1" applyFill="1" applyBorder="1" applyAlignment="1">
      <alignment wrapText="1"/>
    </xf>
    <xf numFmtId="0" fontId="13" fillId="0" borderId="1" xfId="3" applyFont="1" applyFill="1" applyBorder="1" applyAlignment="1">
      <alignment horizontal="center" vertical="top" wrapText="1"/>
    </xf>
    <xf numFmtId="0" fontId="4" fillId="0" borderId="7" xfId="0" applyFont="1" applyBorder="1" applyAlignment="1" applyProtection="1">
      <alignment vertical="top" wrapText="1" readingOrder="1"/>
      <protection locked="0"/>
    </xf>
    <xf numFmtId="0" fontId="8" fillId="0" borderId="0" xfId="3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top" wrapText="1"/>
    </xf>
    <xf numFmtId="0" fontId="6" fillId="0" borderId="0" xfId="3" applyFont="1" applyFill="1" applyBorder="1" applyAlignment="1">
      <alignment horizontal="centerContinuous" vertical="center" wrapText="1"/>
    </xf>
    <xf numFmtId="165" fontId="1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3" applyFont="1" applyFill="1" applyAlignment="1">
      <alignment horizontal="center" vertical="top" wrapText="1"/>
    </xf>
    <xf numFmtId="0" fontId="13" fillId="0" borderId="0" xfId="3" applyFont="1" applyFill="1" applyBorder="1" applyAlignment="1">
      <alignment wrapText="1"/>
    </xf>
    <xf numFmtId="0" fontId="3" fillId="0" borderId="7" xfId="3" applyFont="1" applyFill="1" applyBorder="1" applyAlignment="1">
      <alignment horizontal="center" vertical="top" wrapText="1"/>
    </xf>
    <xf numFmtId="0" fontId="1" fillId="0" borderId="0" xfId="3" applyFont="1" applyAlignment="1">
      <alignment horizontal="center"/>
    </xf>
    <xf numFmtId="0" fontId="22" fillId="0" borderId="0" xfId="3" applyFont="1" applyBorder="1" applyAlignment="1">
      <alignment horizontal="centerContinuous" vertical="center"/>
    </xf>
    <xf numFmtId="0" fontId="13" fillId="0" borderId="0" xfId="3" applyFont="1" applyAlignment="1">
      <alignment horizontal="center" vertical="top"/>
    </xf>
    <xf numFmtId="0" fontId="23" fillId="0" borderId="3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19" fillId="0" borderId="0" xfId="0" applyFont="1" applyFill="1" applyAlignment="1">
      <alignment horizontal="centerContinuous" vertical="center"/>
    </xf>
    <xf numFmtId="0" fontId="4" fillId="0" borderId="0" xfId="3" applyFont="1" applyFill="1" applyAlignment="1">
      <alignment horizontal="center"/>
    </xf>
    <xf numFmtId="0" fontId="15" fillId="0" borderId="0" xfId="3" applyFont="1" applyFill="1" applyBorder="1" applyAlignment="1">
      <alignment horizontal="centerContinuous" vertical="center"/>
    </xf>
    <xf numFmtId="1" fontId="15" fillId="0" borderId="0" xfId="3" applyNumberFormat="1" applyFont="1" applyFill="1" applyBorder="1" applyAlignment="1">
      <alignment horizontal="centerContinuous" vertical="center"/>
    </xf>
    <xf numFmtId="0" fontId="4" fillId="0" borderId="0" xfId="3" applyFont="1" applyFill="1" applyAlignment="1"/>
    <xf numFmtId="0" fontId="7" fillId="0" borderId="0" xfId="3" applyFill="1"/>
    <xf numFmtId="0" fontId="17" fillId="0" borderId="0" xfId="0" applyFont="1" applyFill="1" applyAlignment="1">
      <alignment horizontal="centerContinuous" vertical="center" wrapText="1"/>
    </xf>
    <xf numFmtId="1" fontId="8" fillId="0" borderId="0" xfId="3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top" wrapText="1" shrinkToFit="1"/>
    </xf>
    <xf numFmtId="0" fontId="4" fillId="0" borderId="3" xfId="3" applyFont="1" applyFill="1" applyBorder="1" applyAlignment="1">
      <alignment horizontal="center" vertical="top" wrapText="1" shrinkToFit="1"/>
    </xf>
    <xf numFmtId="0" fontId="10" fillId="0" borderId="3" xfId="3" applyFont="1" applyFill="1" applyBorder="1" applyAlignment="1">
      <alignment horizontal="center" vertical="top" wrapText="1" shrinkToFit="1"/>
    </xf>
    <xf numFmtId="1" fontId="4" fillId="0" borderId="3" xfId="3" applyNumberFormat="1" applyFont="1" applyFill="1" applyBorder="1" applyAlignment="1">
      <alignment horizontal="center" vertical="top" wrapText="1" shrinkToFit="1"/>
    </xf>
    <xf numFmtId="0" fontId="4" fillId="0" borderId="8" xfId="3" applyFont="1" applyFill="1" applyBorder="1" applyAlignment="1">
      <alignment horizontal="center" vertical="top"/>
    </xf>
    <xf numFmtId="0" fontId="4" fillId="0" borderId="12" xfId="3" applyFont="1" applyFill="1" applyBorder="1" applyAlignment="1">
      <alignment horizontal="center"/>
    </xf>
    <xf numFmtId="0" fontId="6" fillId="0" borderId="13" xfId="3" applyFont="1" applyFill="1" applyBorder="1" applyAlignment="1">
      <alignment vertical="center"/>
    </xf>
    <xf numFmtId="0" fontId="4" fillId="0" borderId="13" xfId="3" applyFont="1" applyFill="1" applyBorder="1" applyAlignment="1"/>
    <xf numFmtId="4" fontId="22" fillId="0" borderId="14" xfId="3" applyNumberFormat="1" applyFont="1" applyFill="1" applyBorder="1" applyAlignment="1">
      <alignment horizontal="center" vertical="center"/>
    </xf>
    <xf numFmtId="1" fontId="22" fillId="0" borderId="14" xfId="3" applyNumberFormat="1" applyFont="1" applyFill="1" applyBorder="1" applyAlignment="1">
      <alignment horizontal="center" vertical="center"/>
    </xf>
    <xf numFmtId="1" fontId="4" fillId="0" borderId="0" xfId="3" applyNumberFormat="1" applyFont="1" applyFill="1" applyAlignment="1"/>
    <xf numFmtId="0" fontId="1" fillId="0" borderId="9" xfId="3" applyFont="1" applyFill="1" applyBorder="1" applyAlignment="1">
      <alignment horizontal="center" vertical="top"/>
    </xf>
    <xf numFmtId="1" fontId="6" fillId="0" borderId="14" xfId="3" applyNumberFormat="1" applyFont="1" applyFill="1" applyBorder="1" applyAlignment="1">
      <alignment horizontal="center" vertical="top" wrapText="1"/>
    </xf>
    <xf numFmtId="0" fontId="1" fillId="0" borderId="15" xfId="3" applyFont="1" applyFill="1" applyBorder="1" applyAlignment="1">
      <alignment horizontal="center" vertical="top" wrapText="1"/>
    </xf>
    <xf numFmtId="4" fontId="4" fillId="0" borderId="15" xfId="3" applyNumberFormat="1" applyFont="1" applyFill="1" applyBorder="1" applyAlignment="1">
      <alignment horizontal="center" vertical="top" wrapText="1" shrinkToFit="1"/>
    </xf>
    <xf numFmtId="4" fontId="11" fillId="0" borderId="15" xfId="3" applyNumberFormat="1" applyFont="1" applyFill="1" applyBorder="1" applyAlignment="1">
      <alignment horizontal="center" vertical="top" wrapText="1"/>
    </xf>
    <xf numFmtId="0" fontId="4" fillId="0" borderId="15" xfId="3" applyFont="1" applyFill="1" applyBorder="1" applyAlignment="1"/>
    <xf numFmtId="1" fontId="1" fillId="0" borderId="15" xfId="3" applyNumberFormat="1" applyFont="1" applyFill="1" applyBorder="1" applyAlignment="1">
      <alignment horizontal="center" vertical="top" wrapText="1"/>
    </xf>
    <xf numFmtId="4" fontId="1" fillId="0" borderId="15" xfId="3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3" fillId="0" borderId="7" xfId="3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 vertical="top"/>
    </xf>
    <xf numFmtId="4" fontId="1" fillId="0" borderId="16" xfId="0" applyNumberFormat="1" applyFont="1" applyBorder="1" applyAlignment="1">
      <alignment horizontal="center" vertical="top" wrapText="1"/>
    </xf>
    <xf numFmtId="0" fontId="4" fillId="0" borderId="17" xfId="0" applyFont="1" applyBorder="1" applyAlignment="1" applyProtection="1">
      <alignment vertical="top" wrapText="1" readingOrder="1"/>
      <protection locked="0"/>
    </xf>
    <xf numFmtId="0" fontId="10" fillId="0" borderId="17" xfId="0" applyFont="1" applyBorder="1" applyAlignment="1" applyProtection="1">
      <alignment horizontal="center" vertical="top" wrapText="1" readingOrder="1"/>
      <protection locked="0"/>
    </xf>
    <xf numFmtId="0" fontId="16" fillId="0" borderId="17" xfId="0" applyFont="1" applyBorder="1" applyAlignment="1" applyProtection="1">
      <alignment horizontal="center" vertical="top" wrapText="1" readingOrder="1"/>
      <protection locked="0"/>
    </xf>
    <xf numFmtId="0" fontId="4" fillId="0" borderId="17" xfId="0" applyFont="1" applyBorder="1" applyAlignment="1" applyProtection="1">
      <alignment horizontal="center" vertical="top" wrapText="1" readingOrder="1"/>
      <protection locked="0"/>
    </xf>
    <xf numFmtId="165" fontId="1" fillId="0" borderId="17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17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8" xfId="0" applyFont="1" applyBorder="1" applyAlignment="1" applyProtection="1">
      <alignment vertical="top" wrapText="1" readingOrder="1"/>
      <protection locked="0"/>
    </xf>
    <xf numFmtId="0" fontId="18" fillId="0" borderId="15" xfId="0" applyFont="1" applyBorder="1" applyAlignment="1">
      <alignment horizontal="center" vertical="center" wrapText="1"/>
    </xf>
    <xf numFmtId="4" fontId="3" fillId="0" borderId="15" xfId="3" applyNumberFormat="1" applyFont="1" applyFill="1" applyBorder="1" applyAlignment="1">
      <alignment horizontal="center" vertical="center"/>
    </xf>
    <xf numFmtId="0" fontId="1" fillId="0" borderId="11" xfId="3" applyFont="1" applyBorder="1" applyAlignment="1">
      <alignment horizontal="center" vertical="top" wrapText="1" shrinkToFit="1"/>
    </xf>
    <xf numFmtId="4" fontId="1" fillId="0" borderId="15" xfId="3" applyNumberFormat="1" applyFont="1" applyFill="1" applyBorder="1" applyAlignment="1">
      <alignment horizontal="center" vertical="top" wrapText="1" shrinkToFit="1"/>
    </xf>
    <xf numFmtId="164" fontId="1" fillId="0" borderId="7" xfId="0" applyNumberFormat="1" applyFont="1" applyBorder="1" applyAlignment="1">
      <alignment horizontal="center" vertical="top" wrapText="1"/>
    </xf>
    <xf numFmtId="0" fontId="3" fillId="0" borderId="19" xfId="3" applyFont="1" applyFill="1" applyBorder="1" applyAlignment="1">
      <alignment horizontal="center" vertical="top" wrapText="1"/>
    </xf>
    <xf numFmtId="0" fontId="23" fillId="0" borderId="20" xfId="3" applyFont="1" applyFill="1" applyBorder="1" applyAlignment="1">
      <alignment horizontal="center" vertical="top" wrapText="1"/>
    </xf>
    <xf numFmtId="0" fontId="3" fillId="0" borderId="20" xfId="3" applyFont="1" applyFill="1" applyBorder="1" applyAlignment="1">
      <alignment horizontal="center" vertical="top" wrapText="1"/>
    </xf>
    <xf numFmtId="0" fontId="13" fillId="0" borderId="19" xfId="3" applyFont="1" applyFill="1" applyBorder="1" applyAlignment="1">
      <alignment wrapText="1"/>
    </xf>
    <xf numFmtId="0" fontId="4" fillId="0" borderId="20" xfId="0" applyFont="1" applyBorder="1" applyAlignment="1" applyProtection="1">
      <alignment vertical="top" wrapText="1" readingOrder="1"/>
      <protection locked="0"/>
    </xf>
    <xf numFmtId="0" fontId="10" fillId="0" borderId="20" xfId="0" applyFont="1" applyBorder="1" applyAlignment="1" applyProtection="1">
      <alignment horizontal="center" vertical="top" wrapText="1" readingOrder="1"/>
      <protection locked="0"/>
    </xf>
    <xf numFmtId="0" fontId="16" fillId="0" borderId="20" xfId="0" applyFont="1" applyBorder="1" applyAlignment="1" applyProtection="1">
      <alignment horizontal="center" vertical="top" wrapText="1" readingOrder="1"/>
      <protection locked="0"/>
    </xf>
    <xf numFmtId="0" fontId="4" fillId="0" borderId="20" xfId="0" applyFont="1" applyBorder="1" applyAlignment="1" applyProtection="1">
      <alignment horizontal="center" vertical="top" wrapText="1" readingOrder="1"/>
      <protection locked="0"/>
    </xf>
    <xf numFmtId="165" fontId="1" fillId="0" borderId="20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0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20" xfId="0" applyNumberFormat="1" applyFont="1" applyBorder="1" applyAlignment="1">
      <alignment horizontal="center" vertical="top" wrapText="1"/>
    </xf>
    <xf numFmtId="0" fontId="4" fillId="0" borderId="19" xfId="0" applyFont="1" applyBorder="1" applyAlignment="1" applyProtection="1">
      <alignment vertical="top" wrapText="1" readingOrder="1"/>
      <protection locked="0"/>
    </xf>
    <xf numFmtId="0" fontId="4" fillId="0" borderId="21" xfId="0" applyFont="1" applyBorder="1" applyAlignment="1" applyProtection="1">
      <alignment vertical="top" wrapText="1" readingOrder="1"/>
      <protection locked="0"/>
    </xf>
    <xf numFmtId="0" fontId="10" fillId="0" borderId="21" xfId="0" applyFont="1" applyBorder="1" applyAlignment="1" applyProtection="1">
      <alignment horizontal="center" vertical="top" wrapText="1" readingOrder="1"/>
      <protection locked="0"/>
    </xf>
    <xf numFmtId="0" fontId="16" fillId="0" borderId="21" xfId="0" applyFont="1" applyBorder="1" applyAlignment="1" applyProtection="1">
      <alignment horizontal="center" vertical="top" wrapText="1" readingOrder="1"/>
      <protection locked="0"/>
    </xf>
    <xf numFmtId="0" fontId="4" fillId="0" borderId="21" xfId="0" applyFont="1" applyBorder="1" applyAlignment="1" applyProtection="1">
      <alignment horizontal="center" vertical="top" wrapText="1" readingOrder="1"/>
      <protection locked="0"/>
    </xf>
    <xf numFmtId="165" fontId="1" fillId="0" borderId="21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1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8" xfId="3" applyFont="1" applyFill="1" applyBorder="1" applyAlignment="1">
      <alignment horizontal="center" vertical="top" wrapText="1"/>
    </xf>
    <xf numFmtId="0" fontId="4" fillId="0" borderId="8" xfId="3" applyFont="1" applyFill="1" applyBorder="1" applyAlignment="1"/>
    <xf numFmtId="0" fontId="4" fillId="0" borderId="11" xfId="3" applyFont="1" applyBorder="1" applyAlignment="1">
      <alignment horizontal="center" vertical="top" wrapText="1" shrinkToFit="1"/>
    </xf>
    <xf numFmtId="0" fontId="11" fillId="0" borderId="11" xfId="3" applyFont="1" applyBorder="1" applyAlignment="1">
      <alignment horizontal="center" vertical="top" wrapText="1" shrinkToFit="1"/>
    </xf>
    <xf numFmtId="0" fontId="16" fillId="0" borderId="11" xfId="3" applyFont="1" applyBorder="1" applyAlignment="1">
      <alignment horizontal="center" vertical="top" wrapText="1" shrinkToFit="1"/>
    </xf>
    <xf numFmtId="0" fontId="10" fillId="0" borderId="11" xfId="3" applyFont="1" applyBorder="1" applyAlignment="1">
      <alignment horizontal="center" vertical="top" wrapText="1" shrinkToFit="1"/>
    </xf>
    <xf numFmtId="0" fontId="4" fillId="0" borderId="15" xfId="3" applyFont="1" applyBorder="1" applyAlignment="1"/>
    <xf numFmtId="4" fontId="1" fillId="0" borderId="15" xfId="3" applyNumberFormat="1" applyFont="1" applyBorder="1" applyAlignment="1">
      <alignment horizontal="center" vertical="top" wrapText="1" shrinkToFit="1"/>
    </xf>
    <xf numFmtId="0" fontId="25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1" fillId="0" borderId="9" xfId="3" applyFont="1" applyFill="1" applyBorder="1" applyAlignment="1">
      <alignment horizontal="center" vertical="top" wrapText="1"/>
    </xf>
    <xf numFmtId="4" fontId="1" fillId="0" borderId="22" xfId="0" applyNumberFormat="1" applyFont="1" applyBorder="1" applyAlignment="1">
      <alignment horizontal="center" vertical="top" wrapText="1"/>
    </xf>
    <xf numFmtId="0" fontId="23" fillId="0" borderId="23" xfId="3" applyFont="1" applyFill="1" applyBorder="1" applyAlignment="1">
      <alignment horizontal="center" vertical="top" wrapText="1"/>
    </xf>
    <xf numFmtId="0" fontId="3" fillId="0" borderId="23" xfId="3" applyFont="1" applyFill="1" applyBorder="1" applyAlignment="1">
      <alignment horizontal="center" vertical="top" wrapText="1"/>
    </xf>
    <xf numFmtId="0" fontId="4" fillId="0" borderId="23" xfId="0" applyFont="1" applyBorder="1" applyAlignment="1" applyProtection="1">
      <alignment vertical="top" wrapText="1" readingOrder="1"/>
      <protection locked="0"/>
    </xf>
    <xf numFmtId="0" fontId="10" fillId="0" borderId="23" xfId="0" applyFont="1" applyBorder="1" applyAlignment="1" applyProtection="1">
      <alignment horizontal="center" vertical="top" wrapText="1" readingOrder="1"/>
      <protection locked="0"/>
    </xf>
    <xf numFmtId="0" fontId="16" fillId="0" borderId="23" xfId="0" applyFont="1" applyBorder="1" applyAlignment="1" applyProtection="1">
      <alignment horizontal="center" vertical="top" wrapText="1" readingOrder="1"/>
      <protection locked="0"/>
    </xf>
    <xf numFmtId="0" fontId="4" fillId="0" borderId="23" xfId="0" applyFont="1" applyBorder="1" applyAlignment="1" applyProtection="1">
      <alignment horizontal="center" vertical="top" wrapText="1" readingOrder="1"/>
      <protection locked="0"/>
    </xf>
    <xf numFmtId="165" fontId="1" fillId="0" borderId="23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3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23" xfId="0" applyNumberFormat="1" applyFont="1" applyBorder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 readingOrder="1"/>
      <protection locked="0"/>
    </xf>
    <xf numFmtId="0" fontId="16" fillId="0" borderId="7" xfId="0" applyFont="1" applyBorder="1" applyAlignment="1" applyProtection="1">
      <alignment horizontal="center" vertical="top" wrapText="1" readingOrder="1"/>
      <protection locked="0"/>
    </xf>
    <xf numFmtId="0" fontId="4" fillId="0" borderId="7" xfId="0" applyFont="1" applyBorder="1" applyAlignment="1" applyProtection="1">
      <alignment horizontal="center" vertical="top" wrapText="1" readingOrder="1"/>
      <protection locked="0"/>
    </xf>
    <xf numFmtId="165" fontId="1" fillId="0" borderId="7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7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7" xfId="0" applyNumberFormat="1" applyFont="1" applyBorder="1" applyAlignment="1">
      <alignment horizontal="center" vertical="top" wrapText="1"/>
    </xf>
    <xf numFmtId="0" fontId="23" fillId="0" borderId="24" xfId="3" applyFont="1" applyFill="1" applyBorder="1" applyAlignment="1">
      <alignment horizontal="center" vertical="top" wrapText="1"/>
    </xf>
    <xf numFmtId="0" fontId="3" fillId="0" borderId="24" xfId="3" applyFont="1" applyFill="1" applyBorder="1" applyAlignment="1">
      <alignment horizontal="center" vertical="top" wrapText="1"/>
    </xf>
    <xf numFmtId="0" fontId="4" fillId="0" borderId="24" xfId="0" applyFont="1" applyBorder="1" applyAlignment="1" applyProtection="1">
      <alignment vertical="top" wrapText="1" readingOrder="1"/>
      <protection locked="0"/>
    </xf>
    <xf numFmtId="0" fontId="10" fillId="0" borderId="24" xfId="0" applyFont="1" applyBorder="1" applyAlignment="1" applyProtection="1">
      <alignment horizontal="center" vertical="top" wrapText="1" readingOrder="1"/>
      <protection locked="0"/>
    </xf>
    <xf numFmtId="0" fontId="16" fillId="0" borderId="24" xfId="0" applyFont="1" applyBorder="1" applyAlignment="1" applyProtection="1">
      <alignment horizontal="center" vertical="top" wrapText="1" readingOrder="1"/>
      <protection locked="0"/>
    </xf>
    <xf numFmtId="0" fontId="4" fillId="0" borderId="24" xfId="0" applyFont="1" applyBorder="1" applyAlignment="1" applyProtection="1">
      <alignment horizontal="center" vertical="top" wrapText="1" readingOrder="1"/>
      <protection locked="0"/>
    </xf>
    <xf numFmtId="165" fontId="1" fillId="0" borderId="24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4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24" xfId="0" applyNumberFormat="1" applyFont="1" applyBorder="1" applyAlignment="1">
      <alignment horizontal="center" vertical="top" wrapText="1"/>
    </xf>
    <xf numFmtId="0" fontId="4" fillId="0" borderId="9" xfId="3" applyFont="1" applyFill="1" applyBorder="1" applyAlignment="1"/>
    <xf numFmtId="0" fontId="3" fillId="0" borderId="0" xfId="3" applyFont="1" applyFill="1"/>
    <xf numFmtId="0" fontId="4" fillId="0" borderId="25" xfId="0" applyFont="1" applyBorder="1" applyAlignment="1" applyProtection="1">
      <alignment vertical="top" wrapText="1" readingOrder="1"/>
      <protection locked="0"/>
    </xf>
    <xf numFmtId="0" fontId="10" fillId="0" borderId="25" xfId="0" applyFont="1" applyBorder="1" applyAlignment="1" applyProtection="1">
      <alignment horizontal="center" vertical="top" wrapText="1" readingOrder="1"/>
      <protection locked="0"/>
    </xf>
    <xf numFmtId="0" fontId="16" fillId="0" borderId="25" xfId="0" applyFont="1" applyBorder="1" applyAlignment="1" applyProtection="1">
      <alignment horizontal="center" vertical="top" wrapText="1" readingOrder="1"/>
      <protection locked="0"/>
    </xf>
    <xf numFmtId="0" fontId="4" fillId="0" borderId="25" xfId="0" applyFont="1" applyBorder="1" applyAlignment="1" applyProtection="1">
      <alignment horizontal="center" vertical="top" wrapText="1" readingOrder="1"/>
      <protection locked="0"/>
    </xf>
    <xf numFmtId="165" fontId="1" fillId="0" borderId="25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5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26" xfId="3" applyFont="1" applyFill="1" applyBorder="1" applyAlignment="1">
      <alignment horizontal="center" vertical="top" wrapText="1"/>
    </xf>
    <xf numFmtId="0" fontId="13" fillId="0" borderId="26" xfId="3" applyFont="1" applyFill="1" applyBorder="1" applyAlignment="1">
      <alignment wrapText="1"/>
    </xf>
    <xf numFmtId="0" fontId="13" fillId="0" borderId="26" xfId="3" applyFont="1" applyFill="1" applyBorder="1" applyAlignment="1">
      <alignment horizontal="center" vertical="top" wrapText="1"/>
    </xf>
    <xf numFmtId="4" fontId="13" fillId="0" borderId="26" xfId="3" applyNumberFormat="1" applyFont="1" applyFill="1" applyBorder="1" applyAlignment="1">
      <alignment horizontal="center" vertical="top" wrapText="1"/>
    </xf>
    <xf numFmtId="4" fontId="3" fillId="0" borderId="27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top" wrapText="1" shrinkToFit="1"/>
    </xf>
    <xf numFmtId="0" fontId="26" fillId="0" borderId="9" xfId="3" applyFont="1" applyFill="1" applyBorder="1" applyAlignment="1">
      <alignment horizontal="center" vertical="top" wrapText="1"/>
    </xf>
    <xf numFmtId="0" fontId="1" fillId="0" borderId="15" xfId="3" applyFont="1" applyBorder="1" applyAlignment="1">
      <alignment horizontal="center" vertical="top" wrapText="1" shrinkToFit="1"/>
    </xf>
    <xf numFmtId="0" fontId="10" fillId="0" borderId="15" xfId="3" applyFont="1" applyBorder="1" applyAlignment="1">
      <alignment horizontal="center" vertical="top" wrapText="1" shrinkToFit="1"/>
    </xf>
    <xf numFmtId="0" fontId="7" fillId="0" borderId="15" xfId="3" applyBorder="1"/>
    <xf numFmtId="14" fontId="1" fillId="0" borderId="15" xfId="3" applyNumberFormat="1" applyFont="1" applyFill="1" applyBorder="1" applyAlignment="1">
      <alignment horizontal="center" vertical="top" wrapText="1"/>
    </xf>
    <xf numFmtId="0" fontId="1" fillId="0" borderId="15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4" fillId="0" borderId="0" xfId="3" applyFont="1" applyFill="1" applyAlignment="1">
      <alignment wrapText="1"/>
    </xf>
    <xf numFmtId="0" fontId="0" fillId="0" borderId="0" xfId="0" applyAlignment="1">
      <alignment wrapText="1"/>
    </xf>
    <xf numFmtId="0" fontId="4" fillId="0" borderId="0" xfId="3" applyFont="1" applyFill="1" applyAlignment="1">
      <alignment horizontal="center" wrapText="1"/>
    </xf>
    <xf numFmtId="0" fontId="1" fillId="0" borderId="15" xfId="3" applyFont="1" applyFill="1" applyBorder="1" applyAlignment="1">
      <alignment horizontal="center" vertical="top" wrapText="1" shrinkToFit="1"/>
    </xf>
    <xf numFmtId="0" fontId="1" fillId="0" borderId="15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1" fillId="0" borderId="11" xfId="3" applyFont="1" applyFill="1" applyBorder="1" applyAlignment="1">
      <alignment horizontal="center" vertical="top" wrapText="1" shrinkToFit="1"/>
    </xf>
    <xf numFmtId="0" fontId="1" fillId="0" borderId="1" xfId="3" applyFont="1" applyFill="1" applyBorder="1" applyAlignment="1">
      <alignment horizontal="center" vertical="top" wrapText="1" shrinkToFit="1"/>
    </xf>
    <xf numFmtId="0" fontId="4" fillId="0" borderId="1" xfId="3" applyFont="1" applyBorder="1" applyAlignment="1">
      <alignment horizontal="center" vertical="top" wrapText="1" shrinkToFit="1"/>
    </xf>
    <xf numFmtId="0" fontId="4" fillId="0" borderId="11" xfId="3" applyFont="1" applyBorder="1" applyAlignment="1">
      <alignment horizontal="center" vertical="top" wrapText="1" shrinkToFit="1"/>
    </xf>
    <xf numFmtId="0" fontId="1" fillId="0" borderId="1" xfId="3" applyFont="1" applyBorder="1" applyAlignment="1">
      <alignment horizontal="center" vertical="top" wrapText="1" shrinkToFit="1"/>
    </xf>
    <xf numFmtId="0" fontId="1" fillId="0" borderId="11" xfId="3" applyFont="1" applyBorder="1" applyAlignment="1">
      <alignment horizontal="center" vertical="top"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11" xfId="0" applyFont="1" applyBorder="1" applyAlignment="1">
      <alignment horizontal="center" vertical="top" wrapText="1" shrinkToFit="1"/>
    </xf>
  </cellXfs>
  <cellStyles count="5">
    <cellStyle name="Excel Built-in Normal" xfId="1" xr:uid="{00000000-0005-0000-0000-000000000000}"/>
    <cellStyle name="Гиперссылка 2" xfId="4" xr:uid="{F15187FD-4C23-4209-864C-822083FB156D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" name="Изображение 2" descr="http://grls.rosminzdrav.ru/gfx/blank.gif">
          <a:extLst>
            <a:ext uri="{FF2B5EF4-FFF2-40B4-BE49-F238E27FC236}">
              <a16:creationId xmlns:a16="http://schemas.microsoft.com/office/drawing/2014/main" id="{EAE06DE4-AFB1-4362-AD64-9A1CEE95C5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3" name="Изображение 2" descr="http://grls.rosminzdrav.ru/gfx/blank.gif">
          <a:extLst>
            <a:ext uri="{FF2B5EF4-FFF2-40B4-BE49-F238E27FC236}">
              <a16:creationId xmlns:a16="http://schemas.microsoft.com/office/drawing/2014/main" id="{3C74355A-62BB-4F55-AF9C-E9B5B0B9C1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4" name="Изображение 2" descr="http://grls.rosminzdrav.ru/gfx/blank.gif">
          <a:extLst>
            <a:ext uri="{FF2B5EF4-FFF2-40B4-BE49-F238E27FC236}">
              <a16:creationId xmlns:a16="http://schemas.microsoft.com/office/drawing/2014/main" id="{B58017AB-06E6-476B-924F-F05C409195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5" name="Изображение 2" descr="http://grls.rosminzdrav.ru/gfx/blank.gif">
          <a:extLst>
            <a:ext uri="{FF2B5EF4-FFF2-40B4-BE49-F238E27FC236}">
              <a16:creationId xmlns:a16="http://schemas.microsoft.com/office/drawing/2014/main" id="{2D3C07A0-4391-4C49-A9DF-213C2BFBCB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6" name="Изображение 2" descr="http://grls.rosminzdrav.ru/gfx/blank.gif">
          <a:extLst>
            <a:ext uri="{FF2B5EF4-FFF2-40B4-BE49-F238E27FC236}">
              <a16:creationId xmlns:a16="http://schemas.microsoft.com/office/drawing/2014/main" id="{33562CC2-79F9-4BDE-A4C5-E5253651D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7" name="Изображение 2" descr="http://grls.rosminzdrav.ru/gfx/blank.gif">
          <a:extLst>
            <a:ext uri="{FF2B5EF4-FFF2-40B4-BE49-F238E27FC236}">
              <a16:creationId xmlns:a16="http://schemas.microsoft.com/office/drawing/2014/main" id="{E121DEA5-41A6-456B-BC9F-DDD5746E59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id="{B57A63AD-0079-4EE4-8181-1FB9C8D2AD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id="{165C88BC-BC80-470B-A36E-A955812043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0" name="Изображение 2" descr="http://grls.rosminzdrav.ru/gfx/blank.gif">
          <a:extLst>
            <a:ext uri="{FF2B5EF4-FFF2-40B4-BE49-F238E27FC236}">
              <a16:creationId xmlns:a16="http://schemas.microsoft.com/office/drawing/2014/main" id="{80B94535-6F93-4B73-9930-7D720638F0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1" name="Изображение 2" descr="http://grls.rosminzdrav.ru/gfx/blank.gif">
          <a:extLst>
            <a:ext uri="{FF2B5EF4-FFF2-40B4-BE49-F238E27FC236}">
              <a16:creationId xmlns:a16="http://schemas.microsoft.com/office/drawing/2014/main" id="{47975C62-C9F8-4ACA-856F-765FDB5CB7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2" name="Изображение 2" descr="http://grls.rosminzdrav.ru/gfx/blank.gif">
          <a:extLst>
            <a:ext uri="{FF2B5EF4-FFF2-40B4-BE49-F238E27FC236}">
              <a16:creationId xmlns:a16="http://schemas.microsoft.com/office/drawing/2014/main" id="{8241B93C-BD37-47FC-AEED-427F2233E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3" name="Изображение 2" descr="http://grls.rosminzdrav.ru/gfx/blank.gif">
          <a:extLst>
            <a:ext uri="{FF2B5EF4-FFF2-40B4-BE49-F238E27FC236}">
              <a16:creationId xmlns:a16="http://schemas.microsoft.com/office/drawing/2014/main" id="{058198C1-6C6C-43DA-B918-3E82F296C9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4" name="Изображение 2" descr="http://grls.rosminzdrav.ru/gfx/blank.gif">
          <a:extLst>
            <a:ext uri="{FF2B5EF4-FFF2-40B4-BE49-F238E27FC236}">
              <a16:creationId xmlns:a16="http://schemas.microsoft.com/office/drawing/2014/main" id="{5EB5A548-542E-4072-8C35-10907E14D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5" name="Изображение 2" descr="http://grls.rosminzdrav.ru/gfx/blank.gif">
          <a:extLst>
            <a:ext uri="{FF2B5EF4-FFF2-40B4-BE49-F238E27FC236}">
              <a16:creationId xmlns:a16="http://schemas.microsoft.com/office/drawing/2014/main" id="{B38A1FAE-93A5-490B-A74E-3C81C0B9C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12</xdr:row>
      <xdr:rowOff>0</xdr:rowOff>
    </xdr:from>
    <xdr:ext cx="9525" cy="9525"/>
    <xdr:pic>
      <xdr:nvPicPr>
        <xdr:cNvPr id="16" name="Изображение 2" descr="http://grls.rosminzdrav.ru/gfx/blank.gif">
          <a:extLst>
            <a:ext uri="{FF2B5EF4-FFF2-40B4-BE49-F238E27FC236}">
              <a16:creationId xmlns:a16="http://schemas.microsoft.com/office/drawing/2014/main" id="{8375F7F5-19B1-4258-931B-1E22DC7431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86996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7" name="Изображение 2" descr="http://grls.rosminzdrav.ru/gfx/blank.gif">
          <a:extLst>
            <a:ext uri="{FF2B5EF4-FFF2-40B4-BE49-F238E27FC236}">
              <a16:creationId xmlns:a16="http://schemas.microsoft.com/office/drawing/2014/main" id="{C5E74D62-10FA-48BD-86F9-F200CABE11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8" name="Изображение 2" descr="http://grls.rosminzdrav.ru/gfx/blank.gif">
          <a:extLst>
            <a:ext uri="{FF2B5EF4-FFF2-40B4-BE49-F238E27FC236}">
              <a16:creationId xmlns:a16="http://schemas.microsoft.com/office/drawing/2014/main" id="{B1852C5C-098B-42D7-8AA3-4433401B64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12</xdr:row>
      <xdr:rowOff>0</xdr:rowOff>
    </xdr:from>
    <xdr:ext cx="9525" cy="9525"/>
    <xdr:pic>
      <xdr:nvPicPr>
        <xdr:cNvPr id="19" name="Изображение 2" descr="http://grls.rosminzdrav.ru/gfx/blank.gif">
          <a:extLst>
            <a:ext uri="{FF2B5EF4-FFF2-40B4-BE49-F238E27FC236}">
              <a16:creationId xmlns:a16="http://schemas.microsoft.com/office/drawing/2014/main" id="{FC19137C-1D4B-4FA7-8FA7-614F850CC0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5759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0" name="Изображение 2" descr="http://grls.rosminzdrav.ru/gfx/blank.gif">
          <a:extLst>
            <a:ext uri="{FF2B5EF4-FFF2-40B4-BE49-F238E27FC236}">
              <a16:creationId xmlns:a16="http://schemas.microsoft.com/office/drawing/2014/main" id="{C6E0118F-B58A-4029-8512-460D63A0D2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12</xdr:row>
      <xdr:rowOff>0</xdr:rowOff>
    </xdr:from>
    <xdr:ext cx="9525" cy="9525"/>
    <xdr:pic>
      <xdr:nvPicPr>
        <xdr:cNvPr id="21" name="Изображение 2" descr="http://grls.rosminzdrav.ru/gfx/blank.gif">
          <a:extLst>
            <a:ext uri="{FF2B5EF4-FFF2-40B4-BE49-F238E27FC236}">
              <a16:creationId xmlns:a16="http://schemas.microsoft.com/office/drawing/2014/main" id="{0D66C672-D755-4587-8EAE-2BA19278BC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9525" cy="9525"/>
    <xdr:pic>
      <xdr:nvPicPr>
        <xdr:cNvPr id="22" name="Изображение 2" descr="http://grls.rosminzdrav.ru/gfx/blank.gif">
          <a:extLst>
            <a:ext uri="{FF2B5EF4-FFF2-40B4-BE49-F238E27FC236}">
              <a16:creationId xmlns:a16="http://schemas.microsoft.com/office/drawing/2014/main" id="{E95C33D8-782C-45A7-B541-251C1DF1B2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3" name="Изображение 2" descr="http://grls.rosminzdrav.ru/gfx/blank.gif">
          <a:extLst>
            <a:ext uri="{FF2B5EF4-FFF2-40B4-BE49-F238E27FC236}">
              <a16:creationId xmlns:a16="http://schemas.microsoft.com/office/drawing/2014/main" id="{77425A95-020F-410E-A7CD-12FE6569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90AE-19FE-4DC1-9F27-D70B5B983153}">
  <sheetPr>
    <pageSetUpPr fitToPage="1"/>
  </sheetPr>
  <dimension ref="A1:Q18"/>
  <sheetViews>
    <sheetView tabSelected="1" workbookViewId="0">
      <selection activeCell="M4" sqref="M4"/>
    </sheetView>
  </sheetViews>
  <sheetFormatPr defaultRowHeight="15" x14ac:dyDescent="0.25"/>
  <cols>
    <col min="2" max="2" width="18.5703125" customWidth="1"/>
    <col min="4" max="4" width="14.28515625" customWidth="1"/>
    <col min="8" max="8" width="8.7109375" customWidth="1"/>
    <col min="12" max="12" width="9.7109375" customWidth="1"/>
    <col min="14" max="14" width="10.5703125" customWidth="1"/>
    <col min="17" max="17" width="12.42578125" customWidth="1"/>
  </cols>
  <sheetData>
    <row r="1" spans="1:17" ht="22.5" x14ac:dyDescent="0.25">
      <c r="A1" s="66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47.25" x14ac:dyDescent="0.25">
      <c r="A2" s="72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35" x14ac:dyDescent="0.25">
      <c r="A3" s="185" t="s">
        <v>4</v>
      </c>
      <c r="B3" s="74" t="s">
        <v>3</v>
      </c>
      <c r="C3" s="74" t="s">
        <v>30</v>
      </c>
      <c r="D3" s="185" t="s">
        <v>10</v>
      </c>
      <c r="E3" s="185" t="s">
        <v>2</v>
      </c>
      <c r="F3" s="185" t="s">
        <v>11</v>
      </c>
      <c r="G3" s="185" t="s">
        <v>12</v>
      </c>
      <c r="H3" s="185" t="s">
        <v>45</v>
      </c>
      <c r="I3" s="75" t="s">
        <v>17</v>
      </c>
      <c r="J3" s="76" t="s">
        <v>22</v>
      </c>
      <c r="K3" s="185" t="s">
        <v>13</v>
      </c>
      <c r="L3" s="185" t="s">
        <v>9</v>
      </c>
      <c r="M3" s="185" t="s">
        <v>28</v>
      </c>
      <c r="N3" s="185" t="s">
        <v>14</v>
      </c>
      <c r="O3" s="185" t="s">
        <v>15</v>
      </c>
      <c r="P3" s="185" t="s">
        <v>16</v>
      </c>
      <c r="Q3" s="75" t="s">
        <v>29</v>
      </c>
    </row>
    <row r="4" spans="1:17" ht="54" customHeight="1" x14ac:dyDescent="0.25">
      <c r="A4" s="184">
        <v>1</v>
      </c>
      <c r="B4" s="139" t="s">
        <v>61</v>
      </c>
      <c r="C4" s="137" t="s">
        <v>75</v>
      </c>
      <c r="D4" s="138" t="s">
        <v>89</v>
      </c>
      <c r="E4" s="139" t="s">
        <v>60</v>
      </c>
      <c r="F4" s="166">
        <v>8000</v>
      </c>
      <c r="G4" s="130" t="s">
        <v>56</v>
      </c>
      <c r="H4" s="184">
        <v>100</v>
      </c>
      <c r="I4" s="184">
        <f>'Тарифный метод'!O5</f>
        <v>0.63</v>
      </c>
      <c r="J4" s="88">
        <f>'Метод сопоставимых цен'!K5</f>
        <v>1.02</v>
      </c>
      <c r="K4" s="108" t="str">
        <f>'Расчет средневзвешенной цены'!K6</f>
        <v>нет</v>
      </c>
      <c r="L4" s="89" t="s">
        <v>18</v>
      </c>
      <c r="M4" s="88">
        <f>MIN(I4:L4)</f>
        <v>0.63</v>
      </c>
      <c r="N4" s="90"/>
      <c r="O4" s="91">
        <v>10</v>
      </c>
      <c r="P4" s="92">
        <f>ROUND(M4*((100+N4)/100)*((100+O4)/100),2)</f>
        <v>0.69</v>
      </c>
      <c r="Q4" s="92">
        <f>ROUND((F4*P4),2)</f>
        <v>5520</v>
      </c>
    </row>
    <row r="5" spans="1:17" ht="67.5" x14ac:dyDescent="0.25">
      <c r="A5" s="184">
        <v>2</v>
      </c>
      <c r="B5" s="139" t="s">
        <v>62</v>
      </c>
      <c r="C5" s="137" t="s">
        <v>76</v>
      </c>
      <c r="D5" s="138" t="s">
        <v>90</v>
      </c>
      <c r="E5" s="139" t="s">
        <v>91</v>
      </c>
      <c r="F5" s="166">
        <v>1000</v>
      </c>
      <c r="G5" s="90" t="s">
        <v>56</v>
      </c>
      <c r="H5" s="184">
        <v>2</v>
      </c>
      <c r="I5" s="92">
        <f>'Тарифный метод'!O9</f>
        <v>3.09</v>
      </c>
      <c r="J5" s="88">
        <f>'Метод сопоставимых цен'!K6</f>
        <v>6.46</v>
      </c>
      <c r="K5" s="108" t="str">
        <f>'Расчет средневзвешенной цены'!K7</f>
        <v>нет</v>
      </c>
      <c r="L5" s="89" t="s">
        <v>18</v>
      </c>
      <c r="M5" s="88">
        <f t="shared" ref="M5:M17" si="0">MIN(I5:L5)</f>
        <v>3.09</v>
      </c>
      <c r="N5" s="90"/>
      <c r="O5" s="91">
        <v>10</v>
      </c>
      <c r="P5" s="92">
        <f t="shared" ref="P5:P17" si="1">ROUND(M5*((100+N5)/100)*((100+O5)/100),2)</f>
        <v>3.4</v>
      </c>
      <c r="Q5" s="92">
        <f t="shared" ref="Q5:Q17" si="2">ROUND((F5*P5),2)</f>
        <v>3400</v>
      </c>
    </row>
    <row r="6" spans="1:17" ht="67.5" x14ac:dyDescent="0.25">
      <c r="A6" s="184">
        <v>3</v>
      </c>
      <c r="B6" s="139" t="s">
        <v>63</v>
      </c>
      <c r="C6" s="137" t="s">
        <v>77</v>
      </c>
      <c r="D6" s="138" t="s">
        <v>92</v>
      </c>
      <c r="E6" s="139" t="s">
        <v>93</v>
      </c>
      <c r="F6" s="166">
        <v>30000</v>
      </c>
      <c r="G6" s="90" t="s">
        <v>56</v>
      </c>
      <c r="H6" s="184">
        <v>120</v>
      </c>
      <c r="I6" s="184">
        <f>'Тарифный метод'!O13</f>
        <v>1.73</v>
      </c>
      <c r="J6" s="88">
        <f>'Метод сопоставимых цен'!K7</f>
        <v>2.3199999999999998</v>
      </c>
      <c r="K6" s="108" t="str">
        <f>'Расчет средневзвешенной цены'!K8</f>
        <v>нет</v>
      </c>
      <c r="L6" s="89" t="s">
        <v>18</v>
      </c>
      <c r="M6" s="88">
        <f t="shared" si="0"/>
        <v>1.73</v>
      </c>
      <c r="N6" s="90"/>
      <c r="O6" s="91">
        <v>10</v>
      </c>
      <c r="P6" s="92">
        <f t="shared" si="1"/>
        <v>1.9</v>
      </c>
      <c r="Q6" s="92">
        <f t="shared" si="2"/>
        <v>57000</v>
      </c>
    </row>
    <row r="7" spans="1:17" ht="67.5" x14ac:dyDescent="0.25">
      <c r="A7" s="184">
        <v>4</v>
      </c>
      <c r="B7" s="139" t="s">
        <v>64</v>
      </c>
      <c r="C7" s="137" t="s">
        <v>78</v>
      </c>
      <c r="D7" s="138" t="s">
        <v>89</v>
      </c>
      <c r="E7" s="139" t="s">
        <v>60</v>
      </c>
      <c r="F7" s="166">
        <v>163200</v>
      </c>
      <c r="G7" s="90" t="s">
        <v>56</v>
      </c>
      <c r="H7" s="184">
        <v>400</v>
      </c>
      <c r="I7" s="184">
        <f>'Тарифный метод'!O16</f>
        <v>0.06</v>
      </c>
      <c r="J7" s="88">
        <f>'Метод сопоставимых цен'!K8</f>
        <v>0.18</v>
      </c>
      <c r="K7" s="108" t="str">
        <f>'Расчет средневзвешенной цены'!K9</f>
        <v>нет</v>
      </c>
      <c r="L7" s="89" t="s">
        <v>18</v>
      </c>
      <c r="M7" s="88">
        <f t="shared" si="0"/>
        <v>0.06</v>
      </c>
      <c r="N7" s="90"/>
      <c r="O7" s="91">
        <v>10</v>
      </c>
      <c r="P7" s="92">
        <f t="shared" si="1"/>
        <v>7.0000000000000007E-2</v>
      </c>
      <c r="Q7" s="92">
        <f t="shared" si="2"/>
        <v>11424</v>
      </c>
    </row>
    <row r="8" spans="1:17" ht="67.5" x14ac:dyDescent="0.25">
      <c r="A8" s="184">
        <v>5</v>
      </c>
      <c r="B8" s="139" t="s">
        <v>66</v>
      </c>
      <c r="C8" s="137" t="s">
        <v>79</v>
      </c>
      <c r="D8" s="138" t="s">
        <v>54</v>
      </c>
      <c r="E8" s="139" t="s">
        <v>94</v>
      </c>
      <c r="F8" s="166">
        <v>100</v>
      </c>
      <c r="G8" s="90" t="s">
        <v>56</v>
      </c>
      <c r="H8" s="184">
        <v>1</v>
      </c>
      <c r="I8" s="184">
        <f>'Тарифный метод'!O19</f>
        <v>6.65</v>
      </c>
      <c r="J8" s="88">
        <f>'Метод сопоставимых цен'!K9</f>
        <v>8.3699999999999992</v>
      </c>
      <c r="K8" s="108" t="str">
        <f>'Расчет средневзвешенной цены'!K10</f>
        <v>нет</v>
      </c>
      <c r="L8" s="89" t="s">
        <v>18</v>
      </c>
      <c r="M8" s="88">
        <f t="shared" si="0"/>
        <v>6.65</v>
      </c>
      <c r="N8" s="90"/>
      <c r="O8" s="91">
        <v>10</v>
      </c>
      <c r="P8" s="92">
        <f t="shared" si="1"/>
        <v>7.32</v>
      </c>
      <c r="Q8" s="92">
        <f t="shared" si="2"/>
        <v>732</v>
      </c>
    </row>
    <row r="9" spans="1:17" ht="67.5" x14ac:dyDescent="0.25">
      <c r="A9" s="184">
        <v>6</v>
      </c>
      <c r="B9" s="139" t="s">
        <v>67</v>
      </c>
      <c r="C9" s="137" t="s">
        <v>80</v>
      </c>
      <c r="D9" s="138" t="s">
        <v>95</v>
      </c>
      <c r="E9" s="139" t="s">
        <v>96</v>
      </c>
      <c r="F9" s="166">
        <v>2010</v>
      </c>
      <c r="G9" s="90" t="s">
        <v>57</v>
      </c>
      <c r="H9" s="184"/>
      <c r="I9" s="184">
        <f>'Тарифный метод'!O23</f>
        <v>0.8</v>
      </c>
      <c r="J9" s="88">
        <f>'Метод сопоставимых цен'!K10</f>
        <v>6.42</v>
      </c>
      <c r="K9" s="108" t="str">
        <f>'Расчет средневзвешенной цены'!K11</f>
        <v>нет</v>
      </c>
      <c r="L9" s="89" t="s">
        <v>18</v>
      </c>
      <c r="M9" s="88">
        <f t="shared" si="0"/>
        <v>0.8</v>
      </c>
      <c r="N9" s="90"/>
      <c r="O9" s="91">
        <v>10</v>
      </c>
      <c r="P9" s="92">
        <f t="shared" si="1"/>
        <v>0.88</v>
      </c>
      <c r="Q9" s="92">
        <f t="shared" si="2"/>
        <v>1768.8</v>
      </c>
    </row>
    <row r="10" spans="1:17" ht="67.5" x14ac:dyDescent="0.25">
      <c r="A10" s="184">
        <v>7</v>
      </c>
      <c r="B10" s="139" t="s">
        <v>68</v>
      </c>
      <c r="C10" s="137" t="s">
        <v>81</v>
      </c>
      <c r="D10" s="138" t="s">
        <v>92</v>
      </c>
      <c r="E10" s="139" t="s">
        <v>97</v>
      </c>
      <c r="F10" s="166">
        <v>75000</v>
      </c>
      <c r="G10" s="90" t="s">
        <v>56</v>
      </c>
      <c r="H10" s="184">
        <v>100</v>
      </c>
      <c r="I10" s="184">
        <f>'Тарифный метод'!O27</f>
        <v>0.05</v>
      </c>
      <c r="J10" s="88">
        <f>'Метод сопоставимых цен'!K11</f>
        <v>0.88</v>
      </c>
      <c r="K10" s="108" t="str">
        <f>'Расчет средневзвешенной цены'!K12</f>
        <v>нет</v>
      </c>
      <c r="L10" s="89" t="s">
        <v>18</v>
      </c>
      <c r="M10" s="88">
        <f t="shared" si="0"/>
        <v>0.05</v>
      </c>
      <c r="N10" s="90"/>
      <c r="O10" s="91">
        <v>10</v>
      </c>
      <c r="P10" s="92">
        <f t="shared" si="1"/>
        <v>0.06</v>
      </c>
      <c r="Q10" s="92">
        <f t="shared" si="2"/>
        <v>4500</v>
      </c>
    </row>
    <row r="11" spans="1:17" ht="67.5" x14ac:dyDescent="0.25">
      <c r="A11" s="184">
        <v>8</v>
      </c>
      <c r="B11" s="139" t="s">
        <v>69</v>
      </c>
      <c r="C11" s="137" t="s">
        <v>82</v>
      </c>
      <c r="D11" s="138" t="s">
        <v>55</v>
      </c>
      <c r="E11" s="139" t="s">
        <v>98</v>
      </c>
      <c r="F11" s="166">
        <v>500</v>
      </c>
      <c r="G11" s="90" t="s">
        <v>57</v>
      </c>
      <c r="H11" s="184"/>
      <c r="I11" s="184">
        <f>'Тарифный метод'!O31</f>
        <v>0.74</v>
      </c>
      <c r="J11" s="88">
        <f>'Метод сопоставимых цен'!K12</f>
        <v>1.1100000000000001</v>
      </c>
      <c r="K11" s="108" t="str">
        <f>'Расчет средневзвешенной цены'!K13</f>
        <v>нет</v>
      </c>
      <c r="L11" s="89" t="s">
        <v>18</v>
      </c>
      <c r="M11" s="88">
        <f t="shared" si="0"/>
        <v>0.74</v>
      </c>
      <c r="N11" s="90"/>
      <c r="O11" s="91">
        <v>10</v>
      </c>
      <c r="P11" s="92">
        <f t="shared" si="1"/>
        <v>0.81</v>
      </c>
      <c r="Q11" s="92">
        <f t="shared" si="2"/>
        <v>405</v>
      </c>
    </row>
    <row r="12" spans="1:17" ht="67.5" x14ac:dyDescent="0.25">
      <c r="A12" s="184">
        <v>9</v>
      </c>
      <c r="B12" s="139" t="s">
        <v>70</v>
      </c>
      <c r="C12" s="137" t="s">
        <v>83</v>
      </c>
      <c r="D12" s="138" t="s">
        <v>99</v>
      </c>
      <c r="E12" s="139" t="s">
        <v>100</v>
      </c>
      <c r="F12" s="166">
        <v>200</v>
      </c>
      <c r="G12" s="90" t="s">
        <v>56</v>
      </c>
      <c r="H12" s="184">
        <v>5</v>
      </c>
      <c r="I12" s="184">
        <f>'Тарифный метод'!O36</f>
        <v>0.99</v>
      </c>
      <c r="J12" s="88">
        <f>'Метод сопоставимых цен'!K13</f>
        <v>1.85</v>
      </c>
      <c r="K12" s="108" t="str">
        <f>'Расчет средневзвешенной цены'!K14</f>
        <v>нет</v>
      </c>
      <c r="L12" s="89" t="s">
        <v>18</v>
      </c>
      <c r="M12" s="88">
        <f t="shared" si="0"/>
        <v>0.99</v>
      </c>
      <c r="N12" s="90"/>
      <c r="O12" s="91">
        <v>10</v>
      </c>
      <c r="P12" s="92">
        <f t="shared" si="1"/>
        <v>1.0900000000000001</v>
      </c>
      <c r="Q12" s="92">
        <f t="shared" si="2"/>
        <v>218</v>
      </c>
    </row>
    <row r="13" spans="1:17" ht="67.5" x14ac:dyDescent="0.25">
      <c r="A13" s="184">
        <v>10</v>
      </c>
      <c r="B13" s="139" t="s">
        <v>71</v>
      </c>
      <c r="C13" s="137" t="s">
        <v>84</v>
      </c>
      <c r="D13" s="138" t="s">
        <v>90</v>
      </c>
      <c r="E13" s="139" t="s">
        <v>101</v>
      </c>
      <c r="F13" s="166">
        <v>600</v>
      </c>
      <c r="G13" s="90" t="s">
        <v>56</v>
      </c>
      <c r="H13" s="184">
        <v>2</v>
      </c>
      <c r="I13" s="184">
        <f>'Тарифный метод'!O41</f>
        <v>17.739999999999998</v>
      </c>
      <c r="J13" s="88">
        <f>'Метод сопоставимых цен'!K14</f>
        <v>19.5</v>
      </c>
      <c r="K13" s="108" t="str">
        <f>'Расчет средневзвешенной цены'!K15</f>
        <v>нет</v>
      </c>
      <c r="L13" s="89" t="s">
        <v>18</v>
      </c>
      <c r="M13" s="88">
        <f t="shared" si="0"/>
        <v>17.739999999999998</v>
      </c>
      <c r="N13" s="90"/>
      <c r="O13" s="91">
        <v>10</v>
      </c>
      <c r="P13" s="92">
        <f t="shared" si="1"/>
        <v>19.510000000000002</v>
      </c>
      <c r="Q13" s="92">
        <f t="shared" si="2"/>
        <v>11706</v>
      </c>
    </row>
    <row r="14" spans="1:17" ht="52.5" x14ac:dyDescent="0.25">
      <c r="A14" s="184">
        <v>11</v>
      </c>
      <c r="B14" s="139" t="s">
        <v>72</v>
      </c>
      <c r="C14" s="137" t="s">
        <v>85</v>
      </c>
      <c r="D14" s="138" t="s">
        <v>55</v>
      </c>
      <c r="E14" s="139" t="s">
        <v>102</v>
      </c>
      <c r="F14" s="166">
        <v>2400</v>
      </c>
      <c r="G14" s="165" t="s">
        <v>57</v>
      </c>
      <c r="H14" s="184">
        <v>250</v>
      </c>
      <c r="I14" s="184">
        <f>'Тарифный метод'!O55</f>
        <v>4.0599999999999996</v>
      </c>
      <c r="J14" s="88">
        <f>'Метод сопоставимых цен'!K15</f>
        <v>5.48</v>
      </c>
      <c r="K14" s="108">
        <f>'Расчет средневзвешенной цены'!K16</f>
        <v>138.9</v>
      </c>
      <c r="L14" s="88">
        <f>'Референтный метод'!G14</f>
        <v>5.24</v>
      </c>
      <c r="M14" s="88">
        <f t="shared" si="0"/>
        <v>4.0599999999999996</v>
      </c>
      <c r="N14" s="90"/>
      <c r="O14" s="91">
        <v>10</v>
      </c>
      <c r="P14" s="92">
        <f t="shared" si="1"/>
        <v>4.47</v>
      </c>
      <c r="Q14" s="92">
        <f t="shared" si="2"/>
        <v>10728</v>
      </c>
    </row>
    <row r="15" spans="1:17" ht="67.5" x14ac:dyDescent="0.25">
      <c r="A15" s="184">
        <v>12</v>
      </c>
      <c r="B15" s="139" t="s">
        <v>73</v>
      </c>
      <c r="C15" s="137" t="s">
        <v>86</v>
      </c>
      <c r="D15" s="138" t="s">
        <v>89</v>
      </c>
      <c r="E15" s="139" t="s">
        <v>103</v>
      </c>
      <c r="F15" s="166">
        <v>14000</v>
      </c>
      <c r="G15" s="90" t="s">
        <v>56</v>
      </c>
      <c r="H15" s="184">
        <v>250</v>
      </c>
      <c r="I15" s="184">
        <f>'Тарифный метод'!O59</f>
        <v>0.42</v>
      </c>
      <c r="J15" s="88">
        <f>'Метод сопоставимых цен'!K16</f>
        <v>0.45</v>
      </c>
      <c r="K15" s="108" t="str">
        <f>'Расчет средневзвешенной цены'!K17</f>
        <v>нет</v>
      </c>
      <c r="L15" s="89" t="s">
        <v>18</v>
      </c>
      <c r="M15" s="88">
        <f t="shared" si="0"/>
        <v>0.42</v>
      </c>
      <c r="N15" s="90"/>
      <c r="O15" s="91">
        <v>10</v>
      </c>
      <c r="P15" s="92">
        <f t="shared" si="1"/>
        <v>0.46</v>
      </c>
      <c r="Q15" s="92">
        <f t="shared" si="2"/>
        <v>6440</v>
      </c>
    </row>
    <row r="16" spans="1:17" ht="67.5" x14ac:dyDescent="0.25">
      <c r="A16" s="184">
        <v>13</v>
      </c>
      <c r="B16" s="139" t="s">
        <v>74</v>
      </c>
      <c r="C16" s="137" t="s">
        <v>87</v>
      </c>
      <c r="D16" s="138" t="s">
        <v>104</v>
      </c>
      <c r="E16" s="139" t="s">
        <v>105</v>
      </c>
      <c r="F16" s="166">
        <v>600</v>
      </c>
      <c r="G16" s="90" t="s">
        <v>106</v>
      </c>
      <c r="H16" s="184">
        <v>200</v>
      </c>
      <c r="I16" s="184">
        <f>'Тарифный метод'!O62</f>
        <v>0.5</v>
      </c>
      <c r="J16" s="88">
        <f>'Метод сопоставимых цен'!K17</f>
        <v>0.85</v>
      </c>
      <c r="K16" s="108" t="str">
        <f>'Расчет средневзвешенной цены'!K18</f>
        <v>нет</v>
      </c>
      <c r="L16" s="89" t="s">
        <v>18</v>
      </c>
      <c r="M16" s="88">
        <f t="shared" si="0"/>
        <v>0.5</v>
      </c>
      <c r="N16" s="90"/>
      <c r="O16" s="91">
        <v>10</v>
      </c>
      <c r="P16" s="92">
        <f t="shared" si="1"/>
        <v>0.55000000000000004</v>
      </c>
      <c r="Q16" s="92">
        <f t="shared" si="2"/>
        <v>330</v>
      </c>
    </row>
    <row r="17" spans="1:17" ht="67.5" x14ac:dyDescent="0.25">
      <c r="A17" s="184">
        <v>14</v>
      </c>
      <c r="B17" s="139" t="s">
        <v>65</v>
      </c>
      <c r="C17" s="137" t="s">
        <v>88</v>
      </c>
      <c r="D17" s="138" t="s">
        <v>54</v>
      </c>
      <c r="E17" s="139" t="s">
        <v>93</v>
      </c>
      <c r="F17" s="166">
        <v>400</v>
      </c>
      <c r="G17" s="90" t="s">
        <v>56</v>
      </c>
      <c r="H17" s="71">
        <v>2</v>
      </c>
      <c r="I17" s="184">
        <f>'Тарифный метод'!O67</f>
        <v>1.1399999999999999</v>
      </c>
      <c r="J17" s="88">
        <f>'Метод сопоставимых цен'!K18</f>
        <v>4.38</v>
      </c>
      <c r="K17" s="108" t="str">
        <f>'Расчет средневзвешенной цены'!K19</f>
        <v>нет</v>
      </c>
      <c r="L17" s="89" t="s">
        <v>18</v>
      </c>
      <c r="M17" s="88">
        <f t="shared" si="0"/>
        <v>1.1399999999999999</v>
      </c>
      <c r="N17" s="90"/>
      <c r="O17" s="91">
        <v>10</v>
      </c>
      <c r="P17" s="92">
        <f t="shared" si="1"/>
        <v>1.25</v>
      </c>
      <c r="Q17" s="92">
        <f t="shared" si="2"/>
        <v>500</v>
      </c>
    </row>
    <row r="18" spans="1:17" ht="15.75" x14ac:dyDescent="0.25">
      <c r="A18" s="79"/>
      <c r="B18" s="80" t="s">
        <v>50</v>
      </c>
      <c r="C18" s="71"/>
      <c r="D18" s="71"/>
      <c r="E18" s="71"/>
      <c r="F18" s="81"/>
      <c r="G18" s="71"/>
      <c r="H18" s="71"/>
      <c r="I18" s="93"/>
      <c r="J18" s="81"/>
      <c r="K18" s="81"/>
      <c r="L18" s="81"/>
      <c r="M18" s="81"/>
      <c r="N18" s="81"/>
      <c r="O18" s="81"/>
      <c r="P18" s="81"/>
      <c r="Q18" s="82">
        <f>SUM(Q4:Q17)</f>
        <v>114671.8</v>
      </c>
    </row>
  </sheetData>
  <conditionalFormatting sqref="Q4">
    <cfRule type="cellIs" dxfId="5" priority="2" operator="greaterThan">
      <formula>1000000</formula>
    </cfRule>
  </conditionalFormatting>
  <conditionalFormatting sqref="Q5:Q17">
    <cfRule type="cellIs" dxfId="4" priority="1" operator="greaterThan">
      <formula>1000000</formula>
    </cfRule>
  </conditionalFormatting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BEA6-E8B6-4556-ACA6-B1C29708A6A6}">
  <sheetPr>
    <pageSetUpPr fitToPage="1"/>
  </sheetPr>
  <dimension ref="A1:IW2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defaultColWidth="9.5703125" defaultRowHeight="39.950000000000003" customHeight="1" x14ac:dyDescent="0.25"/>
  <cols>
    <col min="1" max="1" width="5.140625" style="67" customWidth="1"/>
    <col min="2" max="2" width="24" style="70" customWidth="1"/>
    <col min="3" max="3" width="14.140625" style="70" customWidth="1"/>
    <col min="4" max="4" width="21.5703125" style="70" customWidth="1"/>
    <col min="5" max="5" width="14.7109375" style="70" customWidth="1"/>
    <col min="6" max="6" width="12.140625" style="70" customWidth="1"/>
    <col min="7" max="8" width="16.28515625" style="70" customWidth="1"/>
    <col min="9" max="9" width="15.28515625" style="70" customWidth="1"/>
    <col min="10" max="10" width="17.28515625" style="70" customWidth="1"/>
    <col min="11" max="11" width="13.140625" style="70" customWidth="1"/>
    <col min="12" max="12" width="14.5703125" style="70" customWidth="1"/>
    <col min="13" max="13" width="15.140625" style="70" customWidth="1"/>
    <col min="14" max="14" width="12.140625" style="70" customWidth="1"/>
    <col min="15" max="15" width="10.28515625" style="70" customWidth="1"/>
    <col min="16" max="16" width="13" style="70" customWidth="1"/>
    <col min="17" max="17" width="18.7109375" style="70" customWidth="1"/>
    <col min="18" max="18" width="16.5703125" style="84" hidden="1" customWidth="1"/>
    <col min="19" max="257" width="9.5703125" style="70" customWidth="1"/>
    <col min="258" max="16384" width="9.5703125" style="71"/>
  </cols>
  <sheetData>
    <row r="1" spans="1:18" ht="33.75" customHeight="1" x14ac:dyDescent="0.25">
      <c r="A1" s="66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</row>
    <row r="2" spans="1:18" ht="55.5" customHeight="1" x14ac:dyDescent="0.25">
      <c r="A2" s="72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3"/>
    </row>
    <row r="3" spans="1:18" ht="110.25" customHeight="1" x14ac:dyDescent="0.25">
      <c r="A3" s="65" t="s">
        <v>4</v>
      </c>
      <c r="B3" s="74" t="s">
        <v>3</v>
      </c>
      <c r="C3" s="74" t="s">
        <v>30</v>
      </c>
      <c r="D3" s="65" t="s">
        <v>10</v>
      </c>
      <c r="E3" s="65" t="s">
        <v>2</v>
      </c>
      <c r="F3" s="65" t="s">
        <v>11</v>
      </c>
      <c r="G3" s="65" t="s">
        <v>12</v>
      </c>
      <c r="H3" s="65" t="s">
        <v>45</v>
      </c>
      <c r="I3" s="75" t="s">
        <v>17</v>
      </c>
      <c r="J3" s="76" t="s">
        <v>22</v>
      </c>
      <c r="K3" s="65" t="s">
        <v>13</v>
      </c>
      <c r="L3" s="65" t="s">
        <v>9</v>
      </c>
      <c r="M3" s="65" t="s">
        <v>28</v>
      </c>
      <c r="N3" s="65" t="s">
        <v>14</v>
      </c>
      <c r="O3" s="65" t="s">
        <v>15</v>
      </c>
      <c r="P3" s="65" t="s">
        <v>16</v>
      </c>
      <c r="Q3" s="75" t="s">
        <v>29</v>
      </c>
      <c r="R3" s="77" t="s">
        <v>51</v>
      </c>
    </row>
    <row r="4" spans="1:18" ht="51" customHeight="1" x14ac:dyDescent="0.25">
      <c r="A4" s="87">
        <v>1</v>
      </c>
      <c r="B4" s="139" t="s">
        <v>61</v>
      </c>
      <c r="C4" s="137" t="s">
        <v>75</v>
      </c>
      <c r="D4" s="138" t="s">
        <v>89</v>
      </c>
      <c r="E4" s="139" t="s">
        <v>60</v>
      </c>
      <c r="F4" s="166">
        <v>8000</v>
      </c>
      <c r="G4" s="130" t="s">
        <v>56</v>
      </c>
      <c r="H4" s="87">
        <v>100</v>
      </c>
      <c r="I4" s="87">
        <f>'Тарифный метод'!O5</f>
        <v>0.63</v>
      </c>
      <c r="J4" s="88">
        <f>'Метод сопоставимых цен'!K5</f>
        <v>1.02</v>
      </c>
      <c r="K4" s="108" t="str">
        <f>'Расчет средневзвешенной цены'!K6</f>
        <v>нет</v>
      </c>
      <c r="L4" s="89" t="s">
        <v>18</v>
      </c>
      <c r="M4" s="88">
        <f>MIN(I4:L4)</f>
        <v>0.63</v>
      </c>
      <c r="N4" s="90"/>
      <c r="O4" s="91">
        <v>10</v>
      </c>
      <c r="P4" s="92">
        <f>ROUND(M4*((100+N4)/100)*((100+O4)/100),2)</f>
        <v>0.69</v>
      </c>
      <c r="Q4" s="92">
        <f>ROUND((F4*P4),2)</f>
        <v>5520</v>
      </c>
      <c r="R4" s="86"/>
    </row>
    <row r="5" spans="1:18" ht="46.5" customHeight="1" x14ac:dyDescent="0.25">
      <c r="A5" s="87">
        <v>2</v>
      </c>
      <c r="B5" s="139" t="s">
        <v>62</v>
      </c>
      <c r="C5" s="137" t="s">
        <v>76</v>
      </c>
      <c r="D5" s="138" t="s">
        <v>90</v>
      </c>
      <c r="E5" s="139" t="s">
        <v>91</v>
      </c>
      <c r="F5" s="166">
        <v>1000</v>
      </c>
      <c r="G5" s="90" t="s">
        <v>56</v>
      </c>
      <c r="H5" s="87">
        <v>2</v>
      </c>
      <c r="I5" s="92">
        <f>'Тарифный метод'!O9</f>
        <v>3.09</v>
      </c>
      <c r="J5" s="88">
        <f>'Метод сопоставимых цен'!K6</f>
        <v>6.46</v>
      </c>
      <c r="K5" s="108" t="str">
        <f>'Расчет средневзвешенной цены'!K7</f>
        <v>нет</v>
      </c>
      <c r="L5" s="89" t="s">
        <v>18</v>
      </c>
      <c r="M5" s="88">
        <f t="shared" ref="M5:M17" si="0">MIN(I5:L5)</f>
        <v>3.09</v>
      </c>
      <c r="N5" s="90"/>
      <c r="O5" s="91">
        <v>10</v>
      </c>
      <c r="P5" s="92">
        <f t="shared" ref="P5:P17" si="1">ROUND(M5*((100+N5)/100)*((100+O5)/100),2)</f>
        <v>3.4</v>
      </c>
      <c r="Q5" s="92">
        <f t="shared" ref="Q5:Q17" si="2">ROUND((F5*P5),2)</f>
        <v>3400</v>
      </c>
      <c r="R5" s="86"/>
    </row>
    <row r="6" spans="1:18" ht="45.75" customHeight="1" x14ac:dyDescent="0.25">
      <c r="A6" s="87">
        <v>3</v>
      </c>
      <c r="B6" s="139" t="s">
        <v>63</v>
      </c>
      <c r="C6" s="137" t="s">
        <v>77</v>
      </c>
      <c r="D6" s="138" t="s">
        <v>92</v>
      </c>
      <c r="E6" s="139" t="s">
        <v>93</v>
      </c>
      <c r="F6" s="166">
        <v>30000</v>
      </c>
      <c r="G6" s="90" t="s">
        <v>56</v>
      </c>
      <c r="H6" s="87">
        <v>120</v>
      </c>
      <c r="I6" s="87">
        <f>'Тарифный метод'!O13</f>
        <v>1.73</v>
      </c>
      <c r="J6" s="88">
        <f>'Метод сопоставимых цен'!K7</f>
        <v>2.3199999999999998</v>
      </c>
      <c r="K6" s="108" t="str">
        <f>'Расчет средневзвешенной цены'!K8</f>
        <v>нет</v>
      </c>
      <c r="L6" s="89" t="s">
        <v>18</v>
      </c>
      <c r="M6" s="88">
        <f t="shared" si="0"/>
        <v>1.73</v>
      </c>
      <c r="N6" s="90"/>
      <c r="O6" s="91">
        <v>10</v>
      </c>
      <c r="P6" s="92">
        <f t="shared" si="1"/>
        <v>1.9</v>
      </c>
      <c r="Q6" s="92">
        <f t="shared" si="2"/>
        <v>57000</v>
      </c>
      <c r="R6" s="86"/>
    </row>
    <row r="7" spans="1:18" ht="61.5" customHeight="1" x14ac:dyDescent="0.25">
      <c r="A7" s="87">
        <v>4</v>
      </c>
      <c r="B7" s="139" t="s">
        <v>64</v>
      </c>
      <c r="C7" s="137" t="s">
        <v>78</v>
      </c>
      <c r="D7" s="138" t="s">
        <v>89</v>
      </c>
      <c r="E7" s="139" t="s">
        <v>60</v>
      </c>
      <c r="F7" s="166">
        <v>163200</v>
      </c>
      <c r="G7" s="90" t="s">
        <v>56</v>
      </c>
      <c r="H7" s="87">
        <v>400</v>
      </c>
      <c r="I7" s="87">
        <f>'Тарифный метод'!O16</f>
        <v>0.06</v>
      </c>
      <c r="J7" s="88">
        <f>'Метод сопоставимых цен'!K8</f>
        <v>0.18</v>
      </c>
      <c r="K7" s="108" t="str">
        <f>'Расчет средневзвешенной цены'!K9</f>
        <v>нет</v>
      </c>
      <c r="L7" s="89" t="s">
        <v>18</v>
      </c>
      <c r="M7" s="88">
        <f t="shared" si="0"/>
        <v>0.06</v>
      </c>
      <c r="N7" s="90"/>
      <c r="O7" s="91">
        <v>10</v>
      </c>
      <c r="P7" s="92">
        <f t="shared" si="1"/>
        <v>7.0000000000000007E-2</v>
      </c>
      <c r="Q7" s="92">
        <f t="shared" si="2"/>
        <v>11424</v>
      </c>
      <c r="R7" s="86"/>
    </row>
    <row r="8" spans="1:18" ht="61.5" customHeight="1" x14ac:dyDescent="0.25">
      <c r="A8" s="87">
        <v>5</v>
      </c>
      <c r="B8" s="139" t="s">
        <v>66</v>
      </c>
      <c r="C8" s="137" t="s">
        <v>79</v>
      </c>
      <c r="D8" s="138" t="s">
        <v>54</v>
      </c>
      <c r="E8" s="139" t="s">
        <v>94</v>
      </c>
      <c r="F8" s="166">
        <v>100</v>
      </c>
      <c r="G8" s="90" t="s">
        <v>56</v>
      </c>
      <c r="H8" s="87">
        <v>1</v>
      </c>
      <c r="I8" s="87">
        <f>'Тарифный метод'!O19</f>
        <v>6.65</v>
      </c>
      <c r="J8" s="88">
        <f>'Метод сопоставимых цен'!K9</f>
        <v>8.3699999999999992</v>
      </c>
      <c r="K8" s="108" t="str">
        <f>'Расчет средневзвешенной цены'!K10</f>
        <v>нет</v>
      </c>
      <c r="L8" s="89" t="s">
        <v>18</v>
      </c>
      <c r="M8" s="88">
        <f t="shared" si="0"/>
        <v>6.65</v>
      </c>
      <c r="N8" s="90"/>
      <c r="O8" s="91">
        <v>10</v>
      </c>
      <c r="P8" s="92">
        <f t="shared" si="1"/>
        <v>7.32</v>
      </c>
      <c r="Q8" s="92">
        <f t="shared" si="2"/>
        <v>732</v>
      </c>
      <c r="R8" s="86"/>
    </row>
    <row r="9" spans="1:18" ht="61.5" customHeight="1" x14ac:dyDescent="0.25">
      <c r="A9" s="87">
        <v>6</v>
      </c>
      <c r="B9" s="139" t="s">
        <v>67</v>
      </c>
      <c r="C9" s="137" t="s">
        <v>80</v>
      </c>
      <c r="D9" s="138" t="s">
        <v>95</v>
      </c>
      <c r="E9" s="139" t="s">
        <v>96</v>
      </c>
      <c r="F9" s="166">
        <v>2010</v>
      </c>
      <c r="G9" s="90" t="s">
        <v>57</v>
      </c>
      <c r="H9" s="87"/>
      <c r="I9" s="87">
        <f>'Тарифный метод'!O23</f>
        <v>0.8</v>
      </c>
      <c r="J9" s="88">
        <f>'Метод сопоставимых цен'!K10</f>
        <v>6.42</v>
      </c>
      <c r="K9" s="108" t="str">
        <f>'Расчет средневзвешенной цены'!K11</f>
        <v>нет</v>
      </c>
      <c r="L9" s="89" t="s">
        <v>18</v>
      </c>
      <c r="M9" s="88">
        <f t="shared" si="0"/>
        <v>0.8</v>
      </c>
      <c r="N9" s="90"/>
      <c r="O9" s="91">
        <v>10</v>
      </c>
      <c r="P9" s="92">
        <f t="shared" si="1"/>
        <v>0.88</v>
      </c>
      <c r="Q9" s="92">
        <f t="shared" si="2"/>
        <v>1768.8</v>
      </c>
      <c r="R9" s="86"/>
    </row>
    <row r="10" spans="1:18" ht="61.5" customHeight="1" x14ac:dyDescent="0.25">
      <c r="A10" s="87">
        <v>7</v>
      </c>
      <c r="B10" s="139" t="s">
        <v>68</v>
      </c>
      <c r="C10" s="137" t="s">
        <v>81</v>
      </c>
      <c r="D10" s="138" t="s">
        <v>92</v>
      </c>
      <c r="E10" s="139" t="s">
        <v>97</v>
      </c>
      <c r="F10" s="166">
        <v>75000</v>
      </c>
      <c r="G10" s="90" t="s">
        <v>56</v>
      </c>
      <c r="H10" s="87">
        <v>100</v>
      </c>
      <c r="I10" s="87">
        <f>'Тарифный метод'!O27</f>
        <v>0.05</v>
      </c>
      <c r="J10" s="88">
        <f>'Метод сопоставимых цен'!K11</f>
        <v>0.88</v>
      </c>
      <c r="K10" s="108" t="str">
        <f>'Расчет средневзвешенной цены'!K12</f>
        <v>нет</v>
      </c>
      <c r="L10" s="89" t="s">
        <v>18</v>
      </c>
      <c r="M10" s="88">
        <f t="shared" si="0"/>
        <v>0.05</v>
      </c>
      <c r="N10" s="90"/>
      <c r="O10" s="91">
        <v>10</v>
      </c>
      <c r="P10" s="92">
        <f t="shared" si="1"/>
        <v>0.06</v>
      </c>
      <c r="Q10" s="92">
        <f t="shared" si="2"/>
        <v>4500</v>
      </c>
      <c r="R10" s="86"/>
    </row>
    <row r="11" spans="1:18" ht="61.5" customHeight="1" x14ac:dyDescent="0.25">
      <c r="A11" s="87">
        <v>8</v>
      </c>
      <c r="B11" s="139" t="s">
        <v>69</v>
      </c>
      <c r="C11" s="137" t="s">
        <v>82</v>
      </c>
      <c r="D11" s="138" t="s">
        <v>55</v>
      </c>
      <c r="E11" s="139" t="s">
        <v>98</v>
      </c>
      <c r="F11" s="166">
        <v>500</v>
      </c>
      <c r="G11" s="90" t="s">
        <v>57</v>
      </c>
      <c r="H11" s="87"/>
      <c r="I11" s="87">
        <f>'Тарифный метод'!O31</f>
        <v>0.74</v>
      </c>
      <c r="J11" s="88">
        <f>'Метод сопоставимых цен'!K12</f>
        <v>1.1100000000000001</v>
      </c>
      <c r="K11" s="108" t="str">
        <f>'Расчет средневзвешенной цены'!K13</f>
        <v>нет</v>
      </c>
      <c r="L11" s="89" t="s">
        <v>18</v>
      </c>
      <c r="M11" s="88">
        <f t="shared" si="0"/>
        <v>0.74</v>
      </c>
      <c r="N11" s="90"/>
      <c r="O11" s="91">
        <v>10</v>
      </c>
      <c r="P11" s="92">
        <f t="shared" si="1"/>
        <v>0.81</v>
      </c>
      <c r="Q11" s="92">
        <f t="shared" si="2"/>
        <v>405</v>
      </c>
      <c r="R11" s="86"/>
    </row>
    <row r="12" spans="1:18" ht="61.5" customHeight="1" x14ac:dyDescent="0.25">
      <c r="A12" s="87">
        <v>9</v>
      </c>
      <c r="B12" s="139" t="s">
        <v>70</v>
      </c>
      <c r="C12" s="137" t="s">
        <v>83</v>
      </c>
      <c r="D12" s="138" t="s">
        <v>99</v>
      </c>
      <c r="E12" s="139" t="s">
        <v>100</v>
      </c>
      <c r="F12" s="166">
        <v>200</v>
      </c>
      <c r="G12" s="90" t="s">
        <v>56</v>
      </c>
      <c r="H12" s="87">
        <v>5</v>
      </c>
      <c r="I12" s="87">
        <f>'Тарифный метод'!O36</f>
        <v>0.99</v>
      </c>
      <c r="J12" s="88">
        <f>'Метод сопоставимых цен'!K13</f>
        <v>1.85</v>
      </c>
      <c r="K12" s="108" t="str">
        <f>'Расчет средневзвешенной цены'!K14</f>
        <v>нет</v>
      </c>
      <c r="L12" s="89" t="s">
        <v>18</v>
      </c>
      <c r="M12" s="88">
        <f t="shared" si="0"/>
        <v>0.99</v>
      </c>
      <c r="N12" s="90"/>
      <c r="O12" s="91">
        <v>10</v>
      </c>
      <c r="P12" s="92">
        <f t="shared" si="1"/>
        <v>1.0900000000000001</v>
      </c>
      <c r="Q12" s="92">
        <f t="shared" si="2"/>
        <v>218</v>
      </c>
      <c r="R12" s="86"/>
    </row>
    <row r="13" spans="1:18" ht="61.5" customHeight="1" x14ac:dyDescent="0.25">
      <c r="A13" s="87">
        <v>10</v>
      </c>
      <c r="B13" s="139" t="s">
        <v>71</v>
      </c>
      <c r="C13" s="137" t="s">
        <v>84</v>
      </c>
      <c r="D13" s="138" t="s">
        <v>90</v>
      </c>
      <c r="E13" s="139" t="s">
        <v>101</v>
      </c>
      <c r="F13" s="166">
        <v>600</v>
      </c>
      <c r="G13" s="90" t="s">
        <v>56</v>
      </c>
      <c r="H13" s="87">
        <v>2</v>
      </c>
      <c r="I13" s="87">
        <f>'Тарифный метод'!O41</f>
        <v>17.739999999999998</v>
      </c>
      <c r="J13" s="88">
        <f>'Метод сопоставимых цен'!K14</f>
        <v>19.5</v>
      </c>
      <c r="K13" s="108" t="str">
        <f>'Расчет средневзвешенной цены'!K15</f>
        <v>нет</v>
      </c>
      <c r="L13" s="89" t="s">
        <v>18</v>
      </c>
      <c r="M13" s="88">
        <f t="shared" si="0"/>
        <v>17.739999999999998</v>
      </c>
      <c r="N13" s="90"/>
      <c r="O13" s="91">
        <v>10</v>
      </c>
      <c r="P13" s="92">
        <f t="shared" si="1"/>
        <v>19.510000000000002</v>
      </c>
      <c r="Q13" s="92">
        <f t="shared" si="2"/>
        <v>11706</v>
      </c>
      <c r="R13" s="86"/>
    </row>
    <row r="14" spans="1:18" ht="61.5" customHeight="1" x14ac:dyDescent="0.25">
      <c r="A14" s="87">
        <v>11</v>
      </c>
      <c r="B14" s="139" t="s">
        <v>72</v>
      </c>
      <c r="C14" s="137" t="s">
        <v>85</v>
      </c>
      <c r="D14" s="138" t="s">
        <v>55</v>
      </c>
      <c r="E14" s="139" t="s">
        <v>102</v>
      </c>
      <c r="F14" s="166">
        <v>2400</v>
      </c>
      <c r="G14" s="165" t="s">
        <v>57</v>
      </c>
      <c r="H14" s="87">
        <v>250</v>
      </c>
      <c r="I14" s="87">
        <f>'Тарифный метод'!O55</f>
        <v>4.0599999999999996</v>
      </c>
      <c r="J14" s="88">
        <f>'Метод сопоставимых цен'!K15</f>
        <v>5.48</v>
      </c>
      <c r="K14" s="108">
        <f>'Расчет средневзвешенной цены'!K16</f>
        <v>138.9</v>
      </c>
      <c r="L14" s="88">
        <f>'Референтный метод'!G14</f>
        <v>5.24</v>
      </c>
      <c r="M14" s="88">
        <f t="shared" si="0"/>
        <v>4.0599999999999996</v>
      </c>
      <c r="N14" s="90"/>
      <c r="O14" s="91">
        <v>10</v>
      </c>
      <c r="P14" s="92">
        <f t="shared" si="1"/>
        <v>4.47</v>
      </c>
      <c r="Q14" s="92">
        <f t="shared" si="2"/>
        <v>10728</v>
      </c>
      <c r="R14" s="86"/>
    </row>
    <row r="15" spans="1:18" ht="61.5" customHeight="1" x14ac:dyDescent="0.25">
      <c r="A15" s="87">
        <v>12</v>
      </c>
      <c r="B15" s="139" t="s">
        <v>73</v>
      </c>
      <c r="C15" s="137" t="s">
        <v>86</v>
      </c>
      <c r="D15" s="138" t="s">
        <v>89</v>
      </c>
      <c r="E15" s="139" t="s">
        <v>103</v>
      </c>
      <c r="F15" s="166">
        <v>14000</v>
      </c>
      <c r="G15" s="90" t="s">
        <v>56</v>
      </c>
      <c r="H15" s="87">
        <v>250</v>
      </c>
      <c r="I15" s="87">
        <f>'Тарифный метод'!O59</f>
        <v>0.42</v>
      </c>
      <c r="J15" s="88">
        <f>'Метод сопоставимых цен'!K16</f>
        <v>0.45</v>
      </c>
      <c r="K15" s="108" t="str">
        <f>'Расчет средневзвешенной цены'!K17</f>
        <v>нет</v>
      </c>
      <c r="L15" s="89" t="s">
        <v>18</v>
      </c>
      <c r="M15" s="88">
        <f t="shared" si="0"/>
        <v>0.42</v>
      </c>
      <c r="N15" s="90"/>
      <c r="O15" s="91">
        <v>10</v>
      </c>
      <c r="P15" s="92">
        <f t="shared" si="1"/>
        <v>0.46</v>
      </c>
      <c r="Q15" s="92">
        <f t="shared" si="2"/>
        <v>6440</v>
      </c>
      <c r="R15" s="86"/>
    </row>
    <row r="16" spans="1:18" ht="61.5" customHeight="1" x14ac:dyDescent="0.25">
      <c r="A16" s="87">
        <v>13</v>
      </c>
      <c r="B16" s="139" t="s">
        <v>74</v>
      </c>
      <c r="C16" s="137" t="s">
        <v>87</v>
      </c>
      <c r="D16" s="138" t="s">
        <v>104</v>
      </c>
      <c r="E16" s="139" t="s">
        <v>105</v>
      </c>
      <c r="F16" s="166">
        <v>600</v>
      </c>
      <c r="G16" s="90" t="s">
        <v>106</v>
      </c>
      <c r="H16" s="87">
        <v>200</v>
      </c>
      <c r="I16" s="87">
        <f>'Тарифный метод'!O62</f>
        <v>0.5</v>
      </c>
      <c r="J16" s="88">
        <f>'Метод сопоставимых цен'!K17</f>
        <v>0.85</v>
      </c>
      <c r="K16" s="108" t="str">
        <f>'Расчет средневзвешенной цены'!K18</f>
        <v>нет</v>
      </c>
      <c r="L16" s="89" t="s">
        <v>18</v>
      </c>
      <c r="M16" s="88">
        <f t="shared" si="0"/>
        <v>0.5</v>
      </c>
      <c r="N16" s="90"/>
      <c r="O16" s="91">
        <v>10</v>
      </c>
      <c r="P16" s="92">
        <f t="shared" si="1"/>
        <v>0.55000000000000004</v>
      </c>
      <c r="Q16" s="92">
        <f t="shared" si="2"/>
        <v>330</v>
      </c>
      <c r="R16" s="86"/>
    </row>
    <row r="17" spans="1:18" ht="61.5" customHeight="1" x14ac:dyDescent="0.25">
      <c r="A17" s="87">
        <v>14</v>
      </c>
      <c r="B17" s="139" t="s">
        <v>65</v>
      </c>
      <c r="C17" s="137" t="s">
        <v>88</v>
      </c>
      <c r="D17" s="138" t="s">
        <v>54</v>
      </c>
      <c r="E17" s="139" t="s">
        <v>93</v>
      </c>
      <c r="F17" s="166">
        <v>400</v>
      </c>
      <c r="G17" s="90" t="s">
        <v>56</v>
      </c>
      <c r="H17" s="71">
        <v>2</v>
      </c>
      <c r="I17" s="87">
        <f>'Тарифный метод'!O67</f>
        <v>1.1399999999999999</v>
      </c>
      <c r="J17" s="88">
        <f>'Метод сопоставимых цен'!K18</f>
        <v>4.38</v>
      </c>
      <c r="K17" s="108" t="str">
        <f>'Расчет средневзвешенной цены'!K19</f>
        <v>нет</v>
      </c>
      <c r="L17" s="89" t="s">
        <v>18</v>
      </c>
      <c r="M17" s="88">
        <f t="shared" si="0"/>
        <v>1.1399999999999999</v>
      </c>
      <c r="N17" s="90"/>
      <c r="O17" s="91">
        <v>10</v>
      </c>
      <c r="P17" s="92">
        <f t="shared" si="1"/>
        <v>1.25</v>
      </c>
      <c r="Q17" s="92">
        <f t="shared" si="2"/>
        <v>500</v>
      </c>
      <c r="R17" s="86"/>
    </row>
    <row r="18" spans="1:18" ht="39.950000000000003" customHeight="1" x14ac:dyDescent="0.25">
      <c r="A18" s="79"/>
      <c r="B18" s="80" t="s">
        <v>50</v>
      </c>
      <c r="C18" s="71"/>
      <c r="D18" s="71"/>
      <c r="E18" s="71"/>
      <c r="F18" s="81"/>
      <c r="G18" s="71"/>
      <c r="H18" s="71"/>
      <c r="I18" s="93"/>
      <c r="J18" s="81"/>
      <c r="K18" s="81"/>
      <c r="L18" s="81"/>
      <c r="M18" s="81"/>
      <c r="N18" s="81"/>
      <c r="O18" s="81"/>
      <c r="P18" s="81"/>
      <c r="Q18" s="82">
        <f>SUM(Q4:Q17)</f>
        <v>114671.8</v>
      </c>
      <c r="R18" s="83"/>
    </row>
    <row r="19" spans="1:18" ht="39.950000000000003" customHeight="1" x14ac:dyDescent="0.25">
      <c r="D19" s="71"/>
      <c r="E19" s="90"/>
    </row>
    <row r="20" spans="1:18" ht="39.950000000000003" customHeight="1" x14ac:dyDescent="0.25">
      <c r="B20" s="186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</row>
    <row r="22" spans="1:18" ht="39.950000000000003" customHeight="1" x14ac:dyDescent="0.25">
      <c r="B22" s="188" t="s">
        <v>53</v>
      </c>
      <c r="C22" s="188"/>
      <c r="D22" s="188"/>
      <c r="E22" s="188"/>
      <c r="F22" s="188"/>
      <c r="G22" s="188"/>
      <c r="H22" s="188"/>
      <c r="I22" s="188"/>
    </row>
  </sheetData>
  <sheetProtection selectLockedCells="1" selectUnlockedCells="1"/>
  <autoFilter ref="B3:R17" xr:uid="{CF32BEA6-E8B6-4556-ACA6-B1C29708A6A6}"/>
  <mergeCells count="2">
    <mergeCell ref="B20:Q20"/>
    <mergeCell ref="B22:I22"/>
  </mergeCells>
  <conditionalFormatting sqref="Q4:R4 R5:R17">
    <cfRule type="cellIs" dxfId="3" priority="8" operator="greaterThan">
      <formula>1000000</formula>
    </cfRule>
  </conditionalFormatting>
  <conditionalFormatting sqref="Q5:Q17">
    <cfRule type="cellIs" dxfId="2" priority="1" operator="greaterThan">
      <formula>1000000</formula>
    </cfRule>
  </conditionalFormatting>
  <printOptions horizontalCentered="1"/>
  <pageMargins left="0.31496062992125984" right="0.39370078740157483" top="0.43307086614173229" bottom="0.43307086614173229" header="0" footer="0"/>
  <pageSetup paperSize="9" firstPageNumber="0" fitToWidth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L8" sqref="L8"/>
    </sheetView>
  </sheetViews>
  <sheetFormatPr defaultColWidth="8.7109375" defaultRowHeight="15.75" x14ac:dyDescent="0.25"/>
  <cols>
    <col min="1" max="1" width="4.140625" style="23" bestFit="1" customWidth="1"/>
    <col min="2" max="2" width="23.85546875" style="16" customWidth="1"/>
    <col min="3" max="3" width="21.28515625" style="16" customWidth="1"/>
    <col min="4" max="4" width="13.42578125" style="16" customWidth="1"/>
    <col min="5" max="6" width="11.7109375" style="16" customWidth="1"/>
    <col min="7" max="7" width="16.42578125" style="17" customWidth="1"/>
    <col min="8" max="8" width="16.7109375" style="17" customWidth="1"/>
    <col min="9" max="9" width="19.42578125" style="17" customWidth="1"/>
    <col min="10" max="11" width="20" style="17" customWidth="1"/>
    <col min="12" max="12" width="15.28515625" style="16" customWidth="1"/>
    <col min="13" max="13" width="15.85546875" style="16" customWidth="1"/>
    <col min="14" max="16384" width="8.7109375" style="17"/>
  </cols>
  <sheetData>
    <row r="1" spans="1:13" ht="37.5" customHeight="1" x14ac:dyDescent="0.25">
      <c r="A1" s="25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25" customHeight="1" x14ac:dyDescent="0.25">
      <c r="A2" s="22"/>
      <c r="B2" s="14"/>
      <c r="C2" s="14"/>
      <c r="D2" s="14"/>
      <c r="E2" s="14"/>
      <c r="F2" s="14"/>
      <c r="G2" s="13"/>
      <c r="H2" s="13"/>
      <c r="I2" s="13"/>
      <c r="J2" s="13"/>
      <c r="K2" s="13"/>
      <c r="L2" s="15"/>
      <c r="M2" s="15"/>
    </row>
    <row r="3" spans="1:13" ht="42" customHeight="1" x14ac:dyDescent="0.25">
      <c r="A3" s="189" t="s">
        <v>4</v>
      </c>
      <c r="B3" s="189" t="s">
        <v>26</v>
      </c>
      <c r="C3" s="189" t="s">
        <v>1</v>
      </c>
      <c r="D3" s="189" t="s">
        <v>2</v>
      </c>
      <c r="E3" s="189" t="s">
        <v>12</v>
      </c>
      <c r="F3" s="189" t="s">
        <v>45</v>
      </c>
      <c r="G3" s="189" t="s">
        <v>58</v>
      </c>
      <c r="H3" s="189"/>
      <c r="I3" s="189"/>
      <c r="J3" s="190" t="s">
        <v>27</v>
      </c>
      <c r="K3" s="190" t="s">
        <v>46</v>
      </c>
      <c r="L3" s="190" t="s">
        <v>24</v>
      </c>
      <c r="M3" s="189" t="s">
        <v>25</v>
      </c>
    </row>
    <row r="4" spans="1:13" ht="47.25" customHeight="1" x14ac:dyDescent="0.25">
      <c r="A4" s="189"/>
      <c r="B4" s="189"/>
      <c r="C4" s="189"/>
      <c r="D4" s="189"/>
      <c r="E4" s="189"/>
      <c r="F4" s="189"/>
      <c r="G4" s="178" t="s">
        <v>324</v>
      </c>
      <c r="H4" s="178" t="s">
        <v>325</v>
      </c>
      <c r="I4" s="178" t="s">
        <v>326</v>
      </c>
      <c r="J4" s="190"/>
      <c r="K4" s="190"/>
      <c r="L4" s="190"/>
      <c r="M4" s="189"/>
    </row>
    <row r="5" spans="1:13" ht="39.950000000000003" customHeight="1" x14ac:dyDescent="0.25">
      <c r="A5" s="87">
        <v>1</v>
      </c>
      <c r="B5" s="87" t="s">
        <v>61</v>
      </c>
      <c r="C5" s="94" t="s">
        <v>89</v>
      </c>
      <c r="D5" s="87" t="s">
        <v>60</v>
      </c>
      <c r="E5" s="90" t="s">
        <v>56</v>
      </c>
      <c r="F5" s="87">
        <v>100</v>
      </c>
      <c r="G5" s="106">
        <v>1.02</v>
      </c>
      <c r="H5" s="106">
        <v>1.04</v>
      </c>
      <c r="I5" s="106">
        <v>1.04</v>
      </c>
      <c r="J5" s="106">
        <f>ROUND(((G5+H5+I5)/3),2)</f>
        <v>1.03</v>
      </c>
      <c r="K5" s="106">
        <f>MIN(G5:I5)</f>
        <v>1.02</v>
      </c>
      <c r="L5" s="106">
        <f>STDEV(G5:I5)</f>
        <v>1.1547005383792525E-2</v>
      </c>
      <c r="M5" s="106">
        <f>L5/J5*100</f>
        <v>1.1210684838633518</v>
      </c>
    </row>
    <row r="6" spans="1:13" ht="39.950000000000003" customHeight="1" x14ac:dyDescent="0.25">
      <c r="A6" s="87">
        <v>2</v>
      </c>
      <c r="B6" s="87" t="s">
        <v>62</v>
      </c>
      <c r="C6" s="94" t="s">
        <v>90</v>
      </c>
      <c r="D6" s="87" t="s">
        <v>91</v>
      </c>
      <c r="E6" s="90" t="s">
        <v>56</v>
      </c>
      <c r="F6" s="87">
        <v>2</v>
      </c>
      <c r="G6" s="106">
        <v>6.46</v>
      </c>
      <c r="H6" s="106">
        <v>6.46</v>
      </c>
      <c r="I6" s="106">
        <v>6.47</v>
      </c>
      <c r="J6" s="106">
        <f>ROUND(((G6+H6+I6)/3),2)</f>
        <v>6.46</v>
      </c>
      <c r="K6" s="106">
        <f>MIN(G6:I6)</f>
        <v>6.46</v>
      </c>
      <c r="L6" s="106">
        <f>STDEV(G6:I6)</f>
        <v>5.7735026918961348E-3</v>
      </c>
      <c r="M6" s="106">
        <f>L6/J6*100</f>
        <v>8.9373106685698672E-2</v>
      </c>
    </row>
    <row r="7" spans="1:13" ht="39.950000000000003" customHeight="1" x14ac:dyDescent="0.25">
      <c r="A7" s="87">
        <v>3</v>
      </c>
      <c r="B7" s="87" t="s">
        <v>63</v>
      </c>
      <c r="C7" s="94" t="s">
        <v>92</v>
      </c>
      <c r="D7" s="87" t="s">
        <v>93</v>
      </c>
      <c r="E7" s="90" t="s">
        <v>56</v>
      </c>
      <c r="F7" s="87">
        <v>120</v>
      </c>
      <c r="G7" s="106">
        <v>2.3199999999999998</v>
      </c>
      <c r="H7" s="106">
        <v>2.3199999999999998</v>
      </c>
      <c r="I7" s="106">
        <v>2.3199999999999998</v>
      </c>
      <c r="J7" s="106">
        <f>ROUND(((G7+H7+I7)/3),2)</f>
        <v>2.3199999999999998</v>
      </c>
      <c r="K7" s="106">
        <f>MIN(G7:I7)</f>
        <v>2.3199999999999998</v>
      </c>
      <c r="L7" s="106">
        <f>STDEV(G7:I7)</f>
        <v>0</v>
      </c>
      <c r="M7" s="106">
        <f>L7/J7*100</f>
        <v>0</v>
      </c>
    </row>
    <row r="8" spans="1:13" ht="39.950000000000003" customHeight="1" x14ac:dyDescent="0.25">
      <c r="A8" s="87">
        <v>4</v>
      </c>
      <c r="B8" s="87" t="s">
        <v>64</v>
      </c>
      <c r="C8" s="94" t="s">
        <v>89</v>
      </c>
      <c r="D8" s="87" t="s">
        <v>60</v>
      </c>
      <c r="E8" s="90" t="s">
        <v>56</v>
      </c>
      <c r="F8" s="87">
        <v>400</v>
      </c>
      <c r="G8" s="106">
        <v>0.18</v>
      </c>
      <c r="H8" s="106">
        <v>0.18</v>
      </c>
      <c r="I8" s="106">
        <v>0.18</v>
      </c>
      <c r="J8" s="106">
        <f t="shared" ref="J8:J18" si="0">ROUND(((G8+H8+I8)/3),2)</f>
        <v>0.18</v>
      </c>
      <c r="K8" s="106">
        <f t="shared" ref="K8:K18" si="1">MIN(G8:I8)</f>
        <v>0.18</v>
      </c>
      <c r="L8" s="106">
        <f t="shared" ref="L8:L18" si="2">STDEV(G8:I8)</f>
        <v>3.3993498887762956E-17</v>
      </c>
      <c r="M8" s="106">
        <f t="shared" ref="M8:M18" si="3">L8/J8*100</f>
        <v>1.8885277159868311E-14</v>
      </c>
    </row>
    <row r="9" spans="1:13" x14ac:dyDescent="0.25">
      <c r="A9" s="87">
        <v>5</v>
      </c>
      <c r="B9" s="87" t="s">
        <v>66</v>
      </c>
      <c r="C9" s="94" t="s">
        <v>54</v>
      </c>
      <c r="D9" s="87" t="s">
        <v>94</v>
      </c>
      <c r="E9" s="90" t="s">
        <v>56</v>
      </c>
      <c r="F9" s="87">
        <v>1</v>
      </c>
      <c r="G9" s="106">
        <v>8.3699999999999992</v>
      </c>
      <c r="H9" s="106">
        <v>8.5299999999999994</v>
      </c>
      <c r="I9" s="106">
        <v>8.5299999999999994</v>
      </c>
      <c r="J9" s="106">
        <f>ROUND(((G9+H9+I9)/3),2)</f>
        <v>8.48</v>
      </c>
      <c r="K9" s="106">
        <f>MIN(G9:I9)</f>
        <v>8.3699999999999992</v>
      </c>
      <c r="L9" s="106">
        <f>STDEV(G9:I9)</f>
        <v>9.2376043070340197E-2</v>
      </c>
      <c r="M9" s="106">
        <f>L9/J9*100</f>
        <v>1.0893401305464645</v>
      </c>
    </row>
    <row r="10" spans="1:13" ht="39.950000000000003" customHeight="1" x14ac:dyDescent="0.25">
      <c r="A10" s="87">
        <v>6</v>
      </c>
      <c r="B10" s="87" t="s">
        <v>67</v>
      </c>
      <c r="C10" s="94" t="s">
        <v>95</v>
      </c>
      <c r="D10" s="87" t="s">
        <v>96</v>
      </c>
      <c r="E10" s="90" t="s">
        <v>57</v>
      </c>
      <c r="F10" s="87"/>
      <c r="G10" s="106">
        <v>6.42</v>
      </c>
      <c r="H10" s="106">
        <v>6.42</v>
      </c>
      <c r="I10" s="106">
        <v>6.43</v>
      </c>
      <c r="J10" s="106">
        <f t="shared" si="0"/>
        <v>6.42</v>
      </c>
      <c r="K10" s="106">
        <f t="shared" si="1"/>
        <v>6.42</v>
      </c>
      <c r="L10" s="106">
        <f t="shared" si="2"/>
        <v>5.7735026918961348E-3</v>
      </c>
      <c r="M10" s="106">
        <f t="shared" si="3"/>
        <v>8.9929948471902416E-2</v>
      </c>
    </row>
    <row r="11" spans="1:13" ht="25.5" x14ac:dyDescent="0.25">
      <c r="A11" s="87">
        <v>7</v>
      </c>
      <c r="B11" s="87" t="s">
        <v>68</v>
      </c>
      <c r="C11" s="94" t="s">
        <v>92</v>
      </c>
      <c r="D11" s="87" t="s">
        <v>97</v>
      </c>
      <c r="E11" s="90" t="s">
        <v>56</v>
      </c>
      <c r="F11" s="87">
        <v>100</v>
      </c>
      <c r="G11" s="106">
        <v>0.88</v>
      </c>
      <c r="H11" s="106">
        <v>0.88</v>
      </c>
      <c r="I11" s="106">
        <v>0.88</v>
      </c>
      <c r="J11" s="106">
        <f t="shared" si="0"/>
        <v>0.88</v>
      </c>
      <c r="K11" s="106">
        <f t="shared" si="1"/>
        <v>0.88</v>
      </c>
      <c r="L11" s="106">
        <f t="shared" si="2"/>
        <v>0</v>
      </c>
      <c r="M11" s="106">
        <f t="shared" si="3"/>
        <v>0</v>
      </c>
    </row>
    <row r="12" spans="1:13" x14ac:dyDescent="0.25">
      <c r="A12" s="87">
        <v>8</v>
      </c>
      <c r="B12" s="87" t="s">
        <v>69</v>
      </c>
      <c r="C12" s="94" t="s">
        <v>55</v>
      </c>
      <c r="D12" s="87" t="s">
        <v>98</v>
      </c>
      <c r="E12" s="90" t="s">
        <v>57</v>
      </c>
      <c r="F12" s="87"/>
      <c r="G12" s="106">
        <v>1.1100000000000001</v>
      </c>
      <c r="H12" s="106">
        <v>1.24</v>
      </c>
      <c r="I12" s="106">
        <v>1.24</v>
      </c>
      <c r="J12" s="106">
        <f t="shared" si="0"/>
        <v>1.2</v>
      </c>
      <c r="K12" s="106">
        <f t="shared" si="1"/>
        <v>1.1100000000000001</v>
      </c>
      <c r="L12" s="106">
        <f t="shared" si="2"/>
        <v>7.5055534994651285E-2</v>
      </c>
      <c r="M12" s="106">
        <f t="shared" si="3"/>
        <v>6.2546279162209411</v>
      </c>
    </row>
    <row r="13" spans="1:13" ht="25.5" x14ac:dyDescent="0.25">
      <c r="A13" s="87">
        <v>9</v>
      </c>
      <c r="B13" s="87" t="s">
        <v>70</v>
      </c>
      <c r="C13" s="94" t="s">
        <v>99</v>
      </c>
      <c r="D13" s="87" t="s">
        <v>100</v>
      </c>
      <c r="E13" s="90" t="s">
        <v>56</v>
      </c>
      <c r="F13" s="87">
        <v>5</v>
      </c>
      <c r="G13" s="106">
        <v>1.85</v>
      </c>
      <c r="H13" s="106">
        <v>2.4500000000000002</v>
      </c>
      <c r="I13" s="106">
        <v>2.4500000000000002</v>
      </c>
      <c r="J13" s="106">
        <f t="shared" si="0"/>
        <v>2.25</v>
      </c>
      <c r="K13" s="106">
        <f t="shared" si="1"/>
        <v>1.85</v>
      </c>
      <c r="L13" s="106">
        <f t="shared" si="2"/>
        <v>0.34641016151377307</v>
      </c>
      <c r="M13" s="106">
        <f t="shared" si="3"/>
        <v>15.396007178389915</v>
      </c>
    </row>
    <row r="14" spans="1:13" ht="51" x14ac:dyDescent="0.25">
      <c r="A14" s="87">
        <v>10</v>
      </c>
      <c r="B14" s="87" t="s">
        <v>71</v>
      </c>
      <c r="C14" s="94" t="s">
        <v>90</v>
      </c>
      <c r="D14" s="87" t="s">
        <v>101</v>
      </c>
      <c r="E14" s="90" t="s">
        <v>56</v>
      </c>
      <c r="F14" s="87">
        <v>2</v>
      </c>
      <c r="G14" s="106">
        <v>19.5</v>
      </c>
      <c r="H14" s="106">
        <v>21.22</v>
      </c>
      <c r="I14" s="106">
        <v>21.21</v>
      </c>
      <c r="J14" s="106">
        <f t="shared" si="0"/>
        <v>20.64</v>
      </c>
      <c r="K14" s="106">
        <f t="shared" si="1"/>
        <v>19.5</v>
      </c>
      <c r="L14" s="106">
        <f t="shared" si="2"/>
        <v>0.99016833585675379</v>
      </c>
      <c r="M14" s="106">
        <f t="shared" si="3"/>
        <v>4.7973272086083032</v>
      </c>
    </row>
    <row r="15" spans="1:13" x14ac:dyDescent="0.25">
      <c r="A15" s="87">
        <v>11</v>
      </c>
      <c r="B15" s="87" t="s">
        <v>72</v>
      </c>
      <c r="C15" s="94" t="s">
        <v>55</v>
      </c>
      <c r="D15" s="87" t="s">
        <v>102</v>
      </c>
      <c r="E15" s="90" t="s">
        <v>57</v>
      </c>
      <c r="F15" s="87">
        <v>250</v>
      </c>
      <c r="G15" s="106">
        <v>5.48</v>
      </c>
      <c r="H15" s="106">
        <v>5.48</v>
      </c>
      <c r="I15" s="106">
        <v>5.48</v>
      </c>
      <c r="J15" s="106">
        <f t="shared" si="0"/>
        <v>5.48</v>
      </c>
      <c r="K15" s="106">
        <f t="shared" si="1"/>
        <v>5.48</v>
      </c>
      <c r="L15" s="106">
        <f t="shared" si="2"/>
        <v>0</v>
      </c>
      <c r="M15" s="106">
        <f t="shared" si="3"/>
        <v>0</v>
      </c>
    </row>
    <row r="16" spans="1:13" x14ac:dyDescent="0.25">
      <c r="A16" s="87">
        <v>12</v>
      </c>
      <c r="B16" s="87" t="s">
        <v>73</v>
      </c>
      <c r="C16" s="94" t="s">
        <v>89</v>
      </c>
      <c r="D16" s="87" t="s">
        <v>103</v>
      </c>
      <c r="E16" s="90" t="s">
        <v>56</v>
      </c>
      <c r="F16" s="87">
        <v>250</v>
      </c>
      <c r="G16" s="106">
        <v>0.45</v>
      </c>
      <c r="H16" s="106">
        <v>0.46</v>
      </c>
      <c r="I16" s="106">
        <v>0.46</v>
      </c>
      <c r="J16" s="106">
        <f t="shared" si="0"/>
        <v>0.46</v>
      </c>
      <c r="K16" s="106">
        <f t="shared" si="1"/>
        <v>0.45</v>
      </c>
      <c r="L16" s="106">
        <f t="shared" si="2"/>
        <v>5.7735026918962623E-3</v>
      </c>
      <c r="M16" s="106">
        <f t="shared" si="3"/>
        <v>1.2551092808470135</v>
      </c>
    </row>
    <row r="17" spans="1:13" ht="38.25" x14ac:dyDescent="0.25">
      <c r="A17" s="87">
        <v>13</v>
      </c>
      <c r="B17" s="87" t="s">
        <v>74</v>
      </c>
      <c r="C17" s="94" t="s">
        <v>104</v>
      </c>
      <c r="D17" s="87" t="s">
        <v>105</v>
      </c>
      <c r="E17" s="90" t="s">
        <v>106</v>
      </c>
      <c r="F17" s="87">
        <v>200</v>
      </c>
      <c r="G17" s="106">
        <v>0.85</v>
      </c>
      <c r="H17" s="106">
        <v>0.85</v>
      </c>
      <c r="I17" s="106">
        <v>0.85</v>
      </c>
      <c r="J17" s="106">
        <f t="shared" si="0"/>
        <v>0.85</v>
      </c>
      <c r="K17" s="106">
        <f t="shared" si="1"/>
        <v>0.85</v>
      </c>
      <c r="L17" s="106">
        <f t="shared" si="2"/>
        <v>0</v>
      </c>
      <c r="M17" s="106">
        <f t="shared" si="3"/>
        <v>0</v>
      </c>
    </row>
    <row r="18" spans="1:13" x14ac:dyDescent="0.25">
      <c r="A18" s="87">
        <v>14</v>
      </c>
      <c r="B18" s="87" t="s">
        <v>65</v>
      </c>
      <c r="C18" s="94" t="s">
        <v>54</v>
      </c>
      <c r="D18" s="87" t="s">
        <v>93</v>
      </c>
      <c r="E18" s="90" t="s">
        <v>56</v>
      </c>
      <c r="F18" s="87">
        <v>2</v>
      </c>
      <c r="G18" s="106">
        <v>4.38</v>
      </c>
      <c r="H18" s="106">
        <v>4.38</v>
      </c>
      <c r="I18" s="106">
        <v>4.38</v>
      </c>
      <c r="J18" s="106">
        <f t="shared" si="0"/>
        <v>4.38</v>
      </c>
      <c r="K18" s="106">
        <f t="shared" si="1"/>
        <v>4.38</v>
      </c>
      <c r="L18" s="106">
        <f t="shared" si="2"/>
        <v>0</v>
      </c>
      <c r="M18" s="106">
        <f t="shared" si="3"/>
        <v>0</v>
      </c>
    </row>
    <row r="19" spans="1:13" x14ac:dyDescent="0.25">
      <c r="H19" s="177"/>
    </row>
  </sheetData>
  <sheetProtection selectLockedCells="1" selectUnlockedCells="1"/>
  <autoFilter ref="B3:M10" xr:uid="{00000000-0001-0000-0200-000000000000}">
    <filterColumn colId="5" showButton="0"/>
    <filterColumn colId="6" showButton="0"/>
    <filterColumn colId="7" showButton="0"/>
  </autoFilter>
  <mergeCells count="11">
    <mergeCell ref="A3:A4"/>
    <mergeCell ref="L3:L4"/>
    <mergeCell ref="M3:M4"/>
    <mergeCell ref="C3:C4"/>
    <mergeCell ref="D3:D4"/>
    <mergeCell ref="B3:B4"/>
    <mergeCell ref="E3:E4"/>
    <mergeCell ref="G3:I3"/>
    <mergeCell ref="J3:J4"/>
    <mergeCell ref="F3:F4"/>
    <mergeCell ref="K3:K4"/>
  </mergeCells>
  <phoneticPr fontId="21" type="noConversion"/>
  <conditionalFormatting sqref="M1:M2 M5:M10 M19:M1048576">
    <cfRule type="cellIs" dxfId="1" priority="7" operator="greaterThan">
      <formula>33</formula>
    </cfRule>
  </conditionalFormatting>
  <conditionalFormatting sqref="M11:M18">
    <cfRule type="cellIs" dxfId="0" priority="1" operator="greaterThan">
      <formula>33</formula>
    </cfRule>
  </conditionalFormatting>
  <printOptions horizontalCentered="1"/>
  <pageMargins left="0.31496062992125984" right="0.31496062992125984" top="0.23622047244094491" bottom="0.19685039370078741" header="0.19685039370078741" footer="0.19685039370078741"/>
  <pageSetup paperSize="9" scale="72" firstPageNumber="0" fitToHeight="1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workbookViewId="0">
      <pane xSplit="2" ySplit="4" topLeftCell="D29" activePane="bottomRight" state="frozen"/>
      <selection pane="topRight" activeCell="B1" sqref="B1"/>
      <selection pane="bottomLeft" activeCell="A5" sqref="A5"/>
      <selection pane="bottomRight" activeCell="E32" sqref="E32"/>
    </sheetView>
  </sheetViews>
  <sheetFormatPr defaultColWidth="11.5703125" defaultRowHeight="60" customHeight="1" x14ac:dyDescent="0.2"/>
  <cols>
    <col min="1" max="1" width="6.7109375" style="58" customWidth="1"/>
    <col min="2" max="2" width="7.140625" style="58" hidden="1" customWidth="1"/>
    <col min="3" max="3" width="12.42578125" style="58" hidden="1" customWidth="1"/>
    <col min="4" max="4" width="20.5703125" style="43" customWidth="1"/>
    <col min="5" max="5" width="12.140625" style="43" customWidth="1"/>
    <col min="6" max="6" width="19.140625" style="48" customWidth="1"/>
    <col min="7" max="7" width="27.85546875" style="48" customWidth="1"/>
    <col min="8" max="8" width="33.42578125" style="48" customWidth="1"/>
    <col min="9" max="9" width="17.5703125" style="48" customWidth="1"/>
    <col min="10" max="10" width="18.85546875" style="48" customWidth="1"/>
    <col min="11" max="11" width="12.85546875" style="58" customWidth="1"/>
    <col min="12" max="12" width="12.7109375" style="47" customWidth="1"/>
    <col min="13" max="13" width="5.5703125" style="48" bestFit="1" customWidth="1"/>
    <col min="14" max="14" width="14.42578125" style="47" customWidth="1"/>
    <col min="15" max="15" width="11.5703125" style="48"/>
    <col min="16" max="16384" width="11.5703125" style="59"/>
  </cols>
  <sheetData>
    <row r="1" spans="1:15" ht="24" customHeight="1" x14ac:dyDescent="0.2">
      <c r="A1" s="40" t="s">
        <v>20</v>
      </c>
      <c r="C1" s="56"/>
      <c r="D1" s="40"/>
      <c r="E1" s="40"/>
      <c r="F1" s="40"/>
      <c r="G1" s="40"/>
      <c r="H1" s="40"/>
      <c r="I1" s="40"/>
      <c r="J1" s="40"/>
      <c r="K1" s="56"/>
      <c r="L1" s="41"/>
      <c r="M1" s="53"/>
      <c r="N1" s="41"/>
      <c r="O1" s="42"/>
    </row>
    <row r="2" spans="1:15" ht="18" customHeight="1" x14ac:dyDescent="0.25">
      <c r="A2" s="44"/>
      <c r="B2" s="44"/>
      <c r="C2" s="44"/>
      <c r="D2" s="45"/>
      <c r="E2" s="45"/>
      <c r="F2" s="44"/>
      <c r="G2" s="44"/>
      <c r="H2" s="46"/>
      <c r="I2" s="46"/>
      <c r="J2" s="44"/>
      <c r="K2" s="44"/>
    </row>
    <row r="3" spans="1:15" ht="30.95" customHeight="1" x14ac:dyDescent="0.2">
      <c r="A3" s="193" t="s">
        <v>4</v>
      </c>
      <c r="B3" s="193" t="s">
        <v>4</v>
      </c>
      <c r="C3" s="193" t="s">
        <v>52</v>
      </c>
      <c r="D3" s="191" t="s">
        <v>3</v>
      </c>
      <c r="E3" s="191" t="s">
        <v>42</v>
      </c>
      <c r="F3" s="29" t="s">
        <v>0</v>
      </c>
      <c r="G3" s="30"/>
      <c r="H3" s="30"/>
      <c r="I3" s="30"/>
      <c r="J3" s="30"/>
      <c r="K3" s="30"/>
      <c r="L3" s="32"/>
      <c r="M3" s="54"/>
      <c r="N3" s="32"/>
      <c r="O3" s="49"/>
    </row>
    <row r="4" spans="1:15" ht="94.5" customHeight="1" x14ac:dyDescent="0.2">
      <c r="A4" s="193"/>
      <c r="B4" s="193"/>
      <c r="C4" s="193"/>
      <c r="D4" s="193"/>
      <c r="E4" s="192"/>
      <c r="F4" s="26" t="s">
        <v>31</v>
      </c>
      <c r="G4" s="26" t="s">
        <v>38</v>
      </c>
      <c r="H4" s="26" t="s">
        <v>39</v>
      </c>
      <c r="I4" s="26" t="s">
        <v>47</v>
      </c>
      <c r="J4" s="26" t="s">
        <v>40</v>
      </c>
      <c r="K4" s="26" t="s">
        <v>49</v>
      </c>
      <c r="L4" s="33" t="s">
        <v>48</v>
      </c>
      <c r="N4" s="33" t="s">
        <v>41</v>
      </c>
      <c r="O4" s="28" t="s">
        <v>44</v>
      </c>
    </row>
    <row r="5" spans="1:15" ht="60" customHeight="1" x14ac:dyDescent="0.2">
      <c r="A5" s="60">
        <v>1</v>
      </c>
      <c r="B5" s="95"/>
      <c r="C5" s="60"/>
      <c r="D5" s="139" t="s">
        <v>61</v>
      </c>
      <c r="E5" s="50" t="s">
        <v>56</v>
      </c>
      <c r="F5" s="98" t="s">
        <v>61</v>
      </c>
      <c r="G5" s="99" t="s">
        <v>107</v>
      </c>
      <c r="H5" s="100" t="s">
        <v>108</v>
      </c>
      <c r="I5" s="101" t="s">
        <v>109</v>
      </c>
      <c r="J5" s="101" t="s">
        <v>110</v>
      </c>
      <c r="K5" s="102">
        <v>1</v>
      </c>
      <c r="L5" s="103">
        <v>63.13</v>
      </c>
      <c r="M5" s="101">
        <v>100</v>
      </c>
      <c r="N5" s="97">
        <f t="shared" ref="N5:N12" si="0">ROUND(L5/K5/M5,2)</f>
        <v>0.63</v>
      </c>
      <c r="O5" s="109">
        <f>MIN(N5:N8)</f>
        <v>0.63</v>
      </c>
    </row>
    <row r="6" spans="1:15" ht="60" customHeight="1" x14ac:dyDescent="0.2">
      <c r="A6" s="60"/>
      <c r="B6" s="64"/>
      <c r="C6" s="55"/>
      <c r="D6" s="50"/>
      <c r="E6" s="50"/>
      <c r="F6" s="35" t="s">
        <v>61</v>
      </c>
      <c r="G6" s="37" t="s">
        <v>111</v>
      </c>
      <c r="H6" s="39" t="s">
        <v>112</v>
      </c>
      <c r="I6" s="36" t="s">
        <v>113</v>
      </c>
      <c r="J6" s="36" t="s">
        <v>114</v>
      </c>
      <c r="K6" s="57">
        <v>1</v>
      </c>
      <c r="L6" s="38">
        <v>80</v>
      </c>
      <c r="M6" s="36">
        <v>100</v>
      </c>
      <c r="N6" s="34">
        <f t="shared" si="0"/>
        <v>0.8</v>
      </c>
      <c r="O6" s="52"/>
    </row>
    <row r="7" spans="1:15" ht="60" customHeight="1" thickBot="1" x14ac:dyDescent="0.25">
      <c r="A7" s="60"/>
      <c r="B7" s="156"/>
      <c r="C7" s="157"/>
      <c r="D7" s="50"/>
      <c r="E7" s="50"/>
      <c r="F7" s="158" t="s">
        <v>119</v>
      </c>
      <c r="G7" s="159" t="s">
        <v>120</v>
      </c>
      <c r="H7" s="160" t="s">
        <v>121</v>
      </c>
      <c r="I7" s="161" t="s">
        <v>122</v>
      </c>
      <c r="J7" s="161" t="s">
        <v>118</v>
      </c>
      <c r="K7" s="162">
        <v>1</v>
      </c>
      <c r="L7" s="163">
        <v>89.2</v>
      </c>
      <c r="M7" s="161">
        <v>100</v>
      </c>
      <c r="N7" s="120">
        <f t="shared" si="0"/>
        <v>0.89</v>
      </c>
      <c r="O7" s="52"/>
    </row>
    <row r="8" spans="1:15" ht="60" customHeight="1" thickBot="1" x14ac:dyDescent="0.25">
      <c r="A8" s="110"/>
      <c r="B8" s="111"/>
      <c r="C8" s="112"/>
      <c r="D8" s="113"/>
      <c r="E8" s="113"/>
      <c r="F8" s="114" t="s">
        <v>61</v>
      </c>
      <c r="G8" s="115" t="s">
        <v>115</v>
      </c>
      <c r="H8" s="116" t="s">
        <v>116</v>
      </c>
      <c r="I8" s="117" t="s">
        <v>117</v>
      </c>
      <c r="J8" s="117" t="s">
        <v>118</v>
      </c>
      <c r="K8" s="118">
        <v>1</v>
      </c>
      <c r="L8" s="119">
        <v>87.15</v>
      </c>
      <c r="M8" s="117">
        <v>100</v>
      </c>
      <c r="N8" s="120">
        <f t="shared" si="0"/>
        <v>0.87</v>
      </c>
      <c r="O8" s="121"/>
    </row>
    <row r="9" spans="1:15" ht="60" customHeight="1" x14ac:dyDescent="0.2">
      <c r="A9" s="60">
        <v>2</v>
      </c>
      <c r="B9" s="95"/>
      <c r="C9" s="60"/>
      <c r="D9" s="139" t="s">
        <v>62</v>
      </c>
      <c r="E9" s="50" t="s">
        <v>56</v>
      </c>
      <c r="F9" s="122" t="s">
        <v>62</v>
      </c>
      <c r="G9" s="123" t="s">
        <v>123</v>
      </c>
      <c r="H9" s="124" t="s">
        <v>124</v>
      </c>
      <c r="I9" s="125" t="s">
        <v>125</v>
      </c>
      <c r="J9" s="125" t="s">
        <v>126</v>
      </c>
      <c r="K9" s="126">
        <v>10</v>
      </c>
      <c r="L9" s="127">
        <v>104.75</v>
      </c>
      <c r="M9" s="125">
        <v>2</v>
      </c>
      <c r="N9" s="97">
        <f t="shared" si="0"/>
        <v>5.24</v>
      </c>
      <c r="O9" s="97">
        <f>MIN(N9:N12)</f>
        <v>3.09</v>
      </c>
    </row>
    <row r="10" spans="1:15" ht="60" customHeight="1" x14ac:dyDescent="0.2">
      <c r="A10" s="60"/>
      <c r="B10" s="95"/>
      <c r="C10" s="60"/>
      <c r="D10" s="96"/>
      <c r="E10" s="50"/>
      <c r="F10" s="52" t="s">
        <v>62</v>
      </c>
      <c r="G10" s="150" t="s">
        <v>123</v>
      </c>
      <c r="H10" s="151" t="s">
        <v>127</v>
      </c>
      <c r="I10" s="152" t="s">
        <v>128</v>
      </c>
      <c r="J10" s="152" t="s">
        <v>129</v>
      </c>
      <c r="K10" s="153">
        <v>10</v>
      </c>
      <c r="L10" s="154">
        <v>61.72</v>
      </c>
      <c r="M10" s="152">
        <v>2</v>
      </c>
      <c r="N10" s="155">
        <f t="shared" si="0"/>
        <v>3.09</v>
      </c>
      <c r="O10" s="155"/>
    </row>
    <row r="11" spans="1:15" ht="60" customHeight="1" x14ac:dyDescent="0.2">
      <c r="A11" s="60"/>
      <c r="B11" s="95"/>
      <c r="C11" s="60"/>
      <c r="D11" s="96"/>
      <c r="E11" s="50"/>
      <c r="F11" s="52" t="s">
        <v>62</v>
      </c>
      <c r="G11" s="150" t="s">
        <v>130</v>
      </c>
      <c r="H11" s="151" t="s">
        <v>131</v>
      </c>
      <c r="I11" s="152" t="s">
        <v>132</v>
      </c>
      <c r="J11" s="152" t="s">
        <v>133</v>
      </c>
      <c r="K11" s="153">
        <v>10</v>
      </c>
      <c r="L11" s="154">
        <v>80</v>
      </c>
      <c r="M11" s="152">
        <v>2</v>
      </c>
      <c r="N11" s="155">
        <f t="shared" si="0"/>
        <v>4</v>
      </c>
      <c r="O11" s="155"/>
    </row>
    <row r="12" spans="1:15" ht="60" customHeight="1" thickBot="1" x14ac:dyDescent="0.25">
      <c r="A12" s="110"/>
      <c r="B12" s="141"/>
      <c r="C12" s="142"/>
      <c r="D12" s="113"/>
      <c r="E12" s="113"/>
      <c r="F12" s="143" t="s">
        <v>62</v>
      </c>
      <c r="G12" s="144" t="s">
        <v>123</v>
      </c>
      <c r="H12" s="145" t="s">
        <v>134</v>
      </c>
      <c r="I12" s="146" t="s">
        <v>135</v>
      </c>
      <c r="J12" s="146" t="s">
        <v>136</v>
      </c>
      <c r="K12" s="147">
        <v>10</v>
      </c>
      <c r="L12" s="148">
        <v>117.4</v>
      </c>
      <c r="M12" s="128">
        <v>2</v>
      </c>
      <c r="N12" s="149">
        <f t="shared" si="0"/>
        <v>5.87</v>
      </c>
      <c r="O12" s="143"/>
    </row>
    <row r="13" spans="1:15" ht="60" customHeight="1" x14ac:dyDescent="0.2">
      <c r="A13" s="85">
        <v>3</v>
      </c>
      <c r="B13" s="78"/>
      <c r="C13" s="85"/>
      <c r="D13" s="139" t="s">
        <v>63</v>
      </c>
      <c r="E13" s="105" t="s">
        <v>56</v>
      </c>
      <c r="F13" s="104" t="s">
        <v>137</v>
      </c>
      <c r="G13" s="37" t="s">
        <v>138</v>
      </c>
      <c r="H13" s="39" t="s">
        <v>139</v>
      </c>
      <c r="I13" s="36" t="s">
        <v>140</v>
      </c>
      <c r="J13" s="36" t="s">
        <v>141</v>
      </c>
      <c r="K13" s="57">
        <v>1</v>
      </c>
      <c r="L13" s="38">
        <v>253.51</v>
      </c>
      <c r="M13" s="51">
        <v>120</v>
      </c>
      <c r="N13" s="34">
        <f t="shared" ref="N13:N69" si="1">ROUND(L13/K13/M13,2)</f>
        <v>2.11</v>
      </c>
      <c r="O13" s="27">
        <f>MIN(N13:N15)</f>
        <v>1.73</v>
      </c>
    </row>
    <row r="14" spans="1:15" ht="60" customHeight="1" x14ac:dyDescent="0.2">
      <c r="A14" s="60"/>
      <c r="B14" s="64"/>
      <c r="C14" s="55"/>
      <c r="D14" s="50"/>
      <c r="E14" s="50"/>
      <c r="F14" s="35" t="s">
        <v>142</v>
      </c>
      <c r="G14" s="37" t="s">
        <v>143</v>
      </c>
      <c r="H14" s="39" t="s">
        <v>144</v>
      </c>
      <c r="I14" s="36" t="s">
        <v>145</v>
      </c>
      <c r="J14" s="36" t="s">
        <v>146</v>
      </c>
      <c r="K14" s="57">
        <v>25</v>
      </c>
      <c r="L14" s="38">
        <v>5203.54</v>
      </c>
      <c r="M14" s="36">
        <v>120</v>
      </c>
      <c r="N14" s="34">
        <f t="shared" si="1"/>
        <v>1.73</v>
      </c>
      <c r="O14" s="52"/>
    </row>
    <row r="15" spans="1:15" ht="60" customHeight="1" thickBot="1" x14ac:dyDescent="0.25">
      <c r="A15" s="110"/>
      <c r="B15" s="141"/>
      <c r="C15" s="142"/>
      <c r="D15" s="113"/>
      <c r="E15" s="113"/>
      <c r="F15" s="143" t="s">
        <v>142</v>
      </c>
      <c r="G15" s="144" t="s">
        <v>147</v>
      </c>
      <c r="H15" s="145" t="s">
        <v>144</v>
      </c>
      <c r="I15" s="146" t="s">
        <v>145</v>
      </c>
      <c r="J15" s="146" t="s">
        <v>146</v>
      </c>
      <c r="K15" s="147">
        <v>1</v>
      </c>
      <c r="L15" s="148">
        <v>208.25</v>
      </c>
      <c r="M15" s="146">
        <v>120</v>
      </c>
      <c r="N15" s="149">
        <f t="shared" si="1"/>
        <v>1.74</v>
      </c>
      <c r="O15" s="121"/>
    </row>
    <row r="16" spans="1:15" ht="60" customHeight="1" x14ac:dyDescent="0.2">
      <c r="A16" s="60">
        <v>4</v>
      </c>
      <c r="B16" s="95"/>
      <c r="C16" s="60"/>
      <c r="D16" s="139" t="s">
        <v>64</v>
      </c>
      <c r="E16" s="50" t="s">
        <v>56</v>
      </c>
      <c r="F16" s="98" t="s">
        <v>150</v>
      </c>
      <c r="G16" s="99" t="s">
        <v>333</v>
      </c>
      <c r="H16" s="100" t="s">
        <v>290</v>
      </c>
      <c r="I16" s="101" t="s">
        <v>334</v>
      </c>
      <c r="J16" s="101" t="s">
        <v>335</v>
      </c>
      <c r="K16" s="102">
        <v>1</v>
      </c>
      <c r="L16" s="103">
        <v>92.52</v>
      </c>
      <c r="M16" s="101">
        <v>400</v>
      </c>
      <c r="N16" s="97">
        <f t="shared" ref="N16:N18" si="2">ROUND(L16/K16/M16,2)</f>
        <v>0.23</v>
      </c>
      <c r="O16" s="109">
        <f>MIN(N16:N18)</f>
        <v>0.06</v>
      </c>
    </row>
    <row r="17" spans="1:15" ht="60" customHeight="1" x14ac:dyDescent="0.2">
      <c r="A17" s="60"/>
      <c r="B17" s="64"/>
      <c r="C17" s="55"/>
      <c r="D17" s="50"/>
      <c r="E17" s="50"/>
      <c r="F17" s="35" t="s">
        <v>150</v>
      </c>
      <c r="G17" s="37" t="s">
        <v>154</v>
      </c>
      <c r="H17" s="39" t="s">
        <v>151</v>
      </c>
      <c r="I17" s="36" t="s">
        <v>152</v>
      </c>
      <c r="J17" s="36" t="s">
        <v>153</v>
      </c>
      <c r="K17" s="57">
        <v>1</v>
      </c>
      <c r="L17" s="38">
        <v>23.29</v>
      </c>
      <c r="M17" s="36">
        <v>400</v>
      </c>
      <c r="N17" s="34">
        <f t="shared" si="2"/>
        <v>0.06</v>
      </c>
      <c r="O17" s="52"/>
    </row>
    <row r="18" spans="1:15" ht="60" customHeight="1" thickBot="1" x14ac:dyDescent="0.25">
      <c r="A18" s="110"/>
      <c r="B18" s="141"/>
      <c r="C18" s="142"/>
      <c r="D18" s="113"/>
      <c r="E18" s="113"/>
      <c r="F18" s="143" t="s">
        <v>336</v>
      </c>
      <c r="G18" s="144" t="s">
        <v>337</v>
      </c>
      <c r="H18" s="145" t="s">
        <v>108</v>
      </c>
      <c r="I18" s="146" t="s">
        <v>338</v>
      </c>
      <c r="J18" s="146" t="s">
        <v>339</v>
      </c>
      <c r="K18" s="147">
        <v>1</v>
      </c>
      <c r="L18" s="148">
        <v>75.25</v>
      </c>
      <c r="M18" s="146">
        <v>400</v>
      </c>
      <c r="N18" s="149">
        <f t="shared" si="2"/>
        <v>0.19</v>
      </c>
      <c r="O18" s="121"/>
    </row>
    <row r="19" spans="1:15" ht="60" customHeight="1" x14ac:dyDescent="0.2">
      <c r="A19" s="60">
        <v>5</v>
      </c>
      <c r="B19" s="95"/>
      <c r="C19" s="60"/>
      <c r="D19" s="139" t="s">
        <v>66</v>
      </c>
      <c r="E19" s="50" t="s">
        <v>56</v>
      </c>
      <c r="F19" s="167" t="s">
        <v>155</v>
      </c>
      <c r="G19" s="168" t="s">
        <v>156</v>
      </c>
      <c r="H19" s="169" t="s">
        <v>157</v>
      </c>
      <c r="I19" s="170" t="s">
        <v>158</v>
      </c>
      <c r="J19" s="170" t="s">
        <v>159</v>
      </c>
      <c r="K19" s="171">
        <v>10</v>
      </c>
      <c r="L19" s="172">
        <v>72.97</v>
      </c>
      <c r="M19" s="170">
        <v>1</v>
      </c>
      <c r="N19" s="140">
        <f t="shared" si="1"/>
        <v>7.3</v>
      </c>
      <c r="O19" s="109">
        <f>MIN(N19:N22)</f>
        <v>6.65</v>
      </c>
    </row>
    <row r="20" spans="1:15" ht="60" customHeight="1" x14ac:dyDescent="0.2">
      <c r="A20" s="60"/>
      <c r="B20" s="64"/>
      <c r="C20" s="55"/>
      <c r="D20" s="50"/>
      <c r="E20" s="50"/>
      <c r="F20" s="35" t="s">
        <v>160</v>
      </c>
      <c r="G20" s="37" t="s">
        <v>161</v>
      </c>
      <c r="H20" s="39" t="s">
        <v>148</v>
      </c>
      <c r="I20" s="36" t="s">
        <v>162</v>
      </c>
      <c r="J20" s="36" t="s">
        <v>163</v>
      </c>
      <c r="K20" s="57">
        <v>10</v>
      </c>
      <c r="L20" s="38">
        <v>91.53</v>
      </c>
      <c r="M20" s="125">
        <v>1</v>
      </c>
      <c r="N20" s="34">
        <f t="shared" si="1"/>
        <v>9.15</v>
      </c>
      <c r="O20" s="52"/>
    </row>
    <row r="21" spans="1:15" ht="60" customHeight="1" x14ac:dyDescent="0.2">
      <c r="A21" s="60"/>
      <c r="B21" s="156"/>
      <c r="C21" s="157"/>
      <c r="D21" s="50"/>
      <c r="E21" s="50"/>
      <c r="F21" s="158" t="s">
        <v>160</v>
      </c>
      <c r="G21" s="159" t="s">
        <v>164</v>
      </c>
      <c r="H21" s="160" t="s">
        <v>149</v>
      </c>
      <c r="I21" s="161" t="s">
        <v>162</v>
      </c>
      <c r="J21" s="161" t="s">
        <v>165</v>
      </c>
      <c r="K21" s="162">
        <v>10</v>
      </c>
      <c r="L21" s="163">
        <v>87.74</v>
      </c>
      <c r="M21" s="125">
        <v>1</v>
      </c>
      <c r="N21" s="164">
        <f t="shared" si="1"/>
        <v>8.77</v>
      </c>
      <c r="O21" s="52"/>
    </row>
    <row r="22" spans="1:15" ht="60" customHeight="1" thickBot="1" x14ac:dyDescent="0.25">
      <c r="A22" s="110"/>
      <c r="B22" s="141"/>
      <c r="C22" s="142"/>
      <c r="D22" s="113"/>
      <c r="E22" s="113"/>
      <c r="F22" s="143" t="s">
        <v>155</v>
      </c>
      <c r="G22" s="144" t="s">
        <v>156</v>
      </c>
      <c r="H22" s="145" t="s">
        <v>157</v>
      </c>
      <c r="I22" s="146" t="s">
        <v>158</v>
      </c>
      <c r="J22" s="146" t="s">
        <v>166</v>
      </c>
      <c r="K22" s="147">
        <v>10</v>
      </c>
      <c r="L22" s="148">
        <v>66.45</v>
      </c>
      <c r="M22" s="128">
        <v>1</v>
      </c>
      <c r="N22" s="149">
        <f t="shared" si="1"/>
        <v>6.65</v>
      </c>
      <c r="O22" s="121"/>
    </row>
    <row r="23" spans="1:15" ht="60" customHeight="1" x14ac:dyDescent="0.2">
      <c r="A23" s="58">
        <v>6</v>
      </c>
      <c r="D23" s="139" t="s">
        <v>67</v>
      </c>
      <c r="E23" s="43" t="s">
        <v>57</v>
      </c>
      <c r="F23" s="48" t="s">
        <v>67</v>
      </c>
      <c r="G23" s="48" t="s">
        <v>167</v>
      </c>
      <c r="H23" s="48" t="s">
        <v>168</v>
      </c>
      <c r="I23" s="48" t="s">
        <v>169</v>
      </c>
      <c r="J23" s="48" t="s">
        <v>170</v>
      </c>
      <c r="K23" s="58">
        <v>30</v>
      </c>
      <c r="L23" s="58">
        <v>23.91</v>
      </c>
      <c r="M23" s="58">
        <v>1</v>
      </c>
      <c r="N23" s="58">
        <f t="shared" si="1"/>
        <v>0.8</v>
      </c>
      <c r="O23" s="109">
        <f>MIN(N23:N26)</f>
        <v>0.8</v>
      </c>
    </row>
    <row r="24" spans="1:15" ht="60" customHeight="1" x14ac:dyDescent="0.2">
      <c r="F24" s="48" t="s">
        <v>171</v>
      </c>
      <c r="G24" s="48" t="s">
        <v>172</v>
      </c>
      <c r="H24" s="48" t="s">
        <v>173</v>
      </c>
      <c r="I24" s="48" t="s">
        <v>174</v>
      </c>
      <c r="J24" s="48" t="s">
        <v>175</v>
      </c>
      <c r="K24" s="58">
        <v>30</v>
      </c>
      <c r="L24" s="47">
        <v>326.14</v>
      </c>
      <c r="M24" s="48">
        <v>1</v>
      </c>
      <c r="N24" s="47">
        <f t="shared" si="1"/>
        <v>10.87</v>
      </c>
    </row>
    <row r="25" spans="1:15" ht="60" customHeight="1" x14ac:dyDescent="0.2">
      <c r="F25" s="48" t="s">
        <v>176</v>
      </c>
      <c r="G25" s="48" t="s">
        <v>177</v>
      </c>
      <c r="H25" s="48" t="s">
        <v>178</v>
      </c>
      <c r="I25" s="48" t="s">
        <v>179</v>
      </c>
      <c r="J25" s="48" t="s">
        <v>180</v>
      </c>
      <c r="K25" s="58">
        <v>30</v>
      </c>
      <c r="L25" s="47">
        <v>88.25</v>
      </c>
      <c r="M25" s="48">
        <v>1</v>
      </c>
      <c r="N25" s="47">
        <f t="shared" si="1"/>
        <v>2.94</v>
      </c>
    </row>
    <row r="26" spans="1:15" ht="60" customHeight="1" thickBot="1" x14ac:dyDescent="0.25">
      <c r="A26" s="173"/>
      <c r="B26" s="173"/>
      <c r="C26" s="173"/>
      <c r="D26" s="174"/>
      <c r="E26" s="174"/>
      <c r="F26" s="175" t="s">
        <v>181</v>
      </c>
      <c r="G26" s="175" t="s">
        <v>182</v>
      </c>
      <c r="H26" s="175" t="s">
        <v>183</v>
      </c>
      <c r="I26" s="175" t="s">
        <v>184</v>
      </c>
      <c r="J26" s="175" t="s">
        <v>185</v>
      </c>
      <c r="K26" s="173">
        <v>30</v>
      </c>
      <c r="L26" s="176">
        <v>369.05</v>
      </c>
      <c r="M26" s="175">
        <v>1</v>
      </c>
      <c r="N26" s="176">
        <f t="shared" si="1"/>
        <v>12.3</v>
      </c>
      <c r="O26" s="175"/>
    </row>
    <row r="27" spans="1:15" ht="60" customHeight="1" x14ac:dyDescent="0.2">
      <c r="A27" s="58">
        <v>7</v>
      </c>
      <c r="D27" s="139" t="s">
        <v>68</v>
      </c>
      <c r="E27" s="43" t="s">
        <v>56</v>
      </c>
      <c r="F27" s="48" t="s">
        <v>186</v>
      </c>
      <c r="G27" s="48" t="s">
        <v>187</v>
      </c>
      <c r="H27" s="48" t="s">
        <v>188</v>
      </c>
      <c r="I27" s="48" t="s">
        <v>189</v>
      </c>
      <c r="J27" s="48" t="s">
        <v>190</v>
      </c>
      <c r="K27" s="58">
        <v>1</v>
      </c>
      <c r="L27" s="47">
        <v>8.33</v>
      </c>
      <c r="M27" s="48">
        <v>100</v>
      </c>
      <c r="N27" s="47">
        <f t="shared" si="1"/>
        <v>0.08</v>
      </c>
      <c r="O27" s="109">
        <f>MIN(N27:N30)</f>
        <v>0.05</v>
      </c>
    </row>
    <row r="28" spans="1:15" ht="60" customHeight="1" x14ac:dyDescent="0.2">
      <c r="F28" s="48" t="s">
        <v>186</v>
      </c>
      <c r="G28" s="48" t="s">
        <v>191</v>
      </c>
      <c r="H28" s="48" t="s">
        <v>188</v>
      </c>
      <c r="I28" s="48" t="s">
        <v>189</v>
      </c>
      <c r="J28" s="48" t="s">
        <v>190</v>
      </c>
      <c r="K28" s="58">
        <v>1</v>
      </c>
      <c r="L28" s="47">
        <v>7.64</v>
      </c>
      <c r="M28" s="48">
        <v>100</v>
      </c>
      <c r="N28" s="47">
        <f t="shared" si="1"/>
        <v>0.08</v>
      </c>
    </row>
    <row r="29" spans="1:15" ht="60" customHeight="1" x14ac:dyDescent="0.2">
      <c r="F29" s="48" t="s">
        <v>186</v>
      </c>
      <c r="G29" s="48" t="s">
        <v>192</v>
      </c>
      <c r="H29" s="48" t="s">
        <v>193</v>
      </c>
      <c r="I29" s="48" t="s">
        <v>194</v>
      </c>
      <c r="J29" s="48" t="s">
        <v>195</v>
      </c>
      <c r="K29" s="58">
        <v>30</v>
      </c>
      <c r="L29" s="47">
        <v>316.06299999999999</v>
      </c>
      <c r="M29" s="48">
        <v>100</v>
      </c>
      <c r="N29" s="47">
        <f t="shared" si="1"/>
        <v>0.11</v>
      </c>
    </row>
    <row r="30" spans="1:15" ht="60" customHeight="1" thickBot="1" x14ac:dyDescent="0.25">
      <c r="A30" s="173"/>
      <c r="B30" s="173"/>
      <c r="C30" s="173"/>
      <c r="D30" s="174"/>
      <c r="E30" s="174"/>
      <c r="F30" s="175" t="s">
        <v>196</v>
      </c>
      <c r="G30" s="175" t="s">
        <v>197</v>
      </c>
      <c r="H30" s="175" t="s">
        <v>198</v>
      </c>
      <c r="I30" s="175" t="s">
        <v>199</v>
      </c>
      <c r="J30" s="175" t="s">
        <v>200</v>
      </c>
      <c r="K30" s="173">
        <v>1</v>
      </c>
      <c r="L30" s="176">
        <v>4.91</v>
      </c>
      <c r="M30" s="175">
        <v>100</v>
      </c>
      <c r="N30" s="176">
        <f t="shared" si="1"/>
        <v>0.05</v>
      </c>
      <c r="O30" s="175"/>
    </row>
    <row r="31" spans="1:15" ht="60" customHeight="1" x14ac:dyDescent="0.2">
      <c r="A31" s="58">
        <v>8</v>
      </c>
      <c r="D31" s="139" t="s">
        <v>69</v>
      </c>
      <c r="E31" s="43" t="s">
        <v>57</v>
      </c>
      <c r="F31" s="48" t="s">
        <v>201</v>
      </c>
      <c r="G31" s="48" t="s">
        <v>202</v>
      </c>
      <c r="H31" s="48" t="s">
        <v>203</v>
      </c>
      <c r="I31" s="48" t="s">
        <v>204</v>
      </c>
      <c r="J31" s="48" t="s">
        <v>205</v>
      </c>
      <c r="K31" s="58">
        <v>20</v>
      </c>
      <c r="L31" s="47">
        <v>21.3</v>
      </c>
      <c r="M31" s="48">
        <v>1</v>
      </c>
      <c r="N31" s="47">
        <f t="shared" si="1"/>
        <v>1.07</v>
      </c>
      <c r="O31" s="109">
        <f>MIN(N31:N35)</f>
        <v>0.74</v>
      </c>
    </row>
    <row r="32" spans="1:15" ht="60" customHeight="1" x14ac:dyDescent="0.2">
      <c r="F32" s="48" t="s">
        <v>201</v>
      </c>
      <c r="G32" s="48" t="s">
        <v>202</v>
      </c>
      <c r="H32" s="48" t="s">
        <v>203</v>
      </c>
      <c r="I32" s="48" t="s">
        <v>204</v>
      </c>
      <c r="J32" s="48" t="s">
        <v>206</v>
      </c>
      <c r="K32" s="58">
        <v>20</v>
      </c>
      <c r="L32" s="47">
        <v>19.600000000000001</v>
      </c>
      <c r="M32" s="48">
        <v>1</v>
      </c>
      <c r="N32" s="47">
        <f t="shared" si="1"/>
        <v>0.98</v>
      </c>
    </row>
    <row r="33" spans="1:15" ht="60" customHeight="1" x14ac:dyDescent="0.2">
      <c r="F33" s="48" t="s">
        <v>201</v>
      </c>
      <c r="G33" s="48" t="s">
        <v>202</v>
      </c>
      <c r="H33" s="48" t="s">
        <v>203</v>
      </c>
      <c r="I33" s="48" t="s">
        <v>204</v>
      </c>
      <c r="J33" s="48" t="s">
        <v>207</v>
      </c>
      <c r="K33" s="58">
        <v>20</v>
      </c>
      <c r="L33" s="47">
        <v>20.48</v>
      </c>
      <c r="M33" s="48">
        <v>1</v>
      </c>
      <c r="N33" s="47">
        <f t="shared" si="1"/>
        <v>1.02</v>
      </c>
    </row>
    <row r="34" spans="1:15" ht="60" customHeight="1" x14ac:dyDescent="0.2">
      <c r="F34" s="48" t="s">
        <v>208</v>
      </c>
      <c r="G34" s="48" t="s">
        <v>209</v>
      </c>
      <c r="H34" s="48" t="s">
        <v>210</v>
      </c>
      <c r="I34" s="48" t="s">
        <v>211</v>
      </c>
      <c r="J34" s="48" t="s">
        <v>212</v>
      </c>
      <c r="K34" s="58">
        <v>20</v>
      </c>
      <c r="L34" s="47">
        <v>15.64</v>
      </c>
      <c r="M34" s="48">
        <v>1</v>
      </c>
      <c r="N34" s="47">
        <f t="shared" si="1"/>
        <v>0.78</v>
      </c>
    </row>
    <row r="35" spans="1:15" ht="60" customHeight="1" thickBot="1" x14ac:dyDescent="0.25">
      <c r="A35" s="173"/>
      <c r="B35" s="173"/>
      <c r="C35" s="173"/>
      <c r="D35" s="174"/>
      <c r="E35" s="174"/>
      <c r="F35" s="175" t="s">
        <v>208</v>
      </c>
      <c r="G35" s="175" t="s">
        <v>209</v>
      </c>
      <c r="H35" s="175" t="s">
        <v>210</v>
      </c>
      <c r="I35" s="175" t="s">
        <v>213</v>
      </c>
      <c r="J35" s="175" t="s">
        <v>214</v>
      </c>
      <c r="K35" s="173">
        <v>20</v>
      </c>
      <c r="L35" s="176">
        <v>14.82</v>
      </c>
      <c r="M35" s="175">
        <v>1</v>
      </c>
      <c r="N35" s="176">
        <f t="shared" si="1"/>
        <v>0.74</v>
      </c>
      <c r="O35" s="175"/>
    </row>
    <row r="36" spans="1:15" ht="60" customHeight="1" x14ac:dyDescent="0.2">
      <c r="A36" s="58">
        <v>9</v>
      </c>
      <c r="D36" s="139" t="s">
        <v>70</v>
      </c>
      <c r="E36" s="43" t="s">
        <v>56</v>
      </c>
      <c r="F36" s="48" t="s">
        <v>70</v>
      </c>
      <c r="G36" s="48" t="s">
        <v>215</v>
      </c>
      <c r="H36" s="48" t="s">
        <v>148</v>
      </c>
      <c r="I36" s="48" t="s">
        <v>216</v>
      </c>
      <c r="J36" s="48" t="s">
        <v>217</v>
      </c>
      <c r="K36" s="58">
        <v>10</v>
      </c>
      <c r="L36" s="47">
        <v>81.59</v>
      </c>
      <c r="M36" s="48">
        <v>5</v>
      </c>
      <c r="N36" s="47">
        <f t="shared" si="1"/>
        <v>1.63</v>
      </c>
      <c r="O36" s="109">
        <f>MIN(N36:N40)</f>
        <v>0.99</v>
      </c>
    </row>
    <row r="37" spans="1:15" ht="60" customHeight="1" x14ac:dyDescent="0.2">
      <c r="F37" s="48" t="s">
        <v>218</v>
      </c>
      <c r="G37" s="48" t="s">
        <v>215</v>
      </c>
      <c r="H37" s="48" t="s">
        <v>183</v>
      </c>
      <c r="I37" s="48" t="s">
        <v>219</v>
      </c>
      <c r="J37" s="48" t="s">
        <v>220</v>
      </c>
      <c r="K37" s="58">
        <v>10</v>
      </c>
      <c r="L37" s="47">
        <v>116.95</v>
      </c>
      <c r="M37" s="48">
        <v>5</v>
      </c>
      <c r="N37" s="47">
        <f t="shared" si="1"/>
        <v>2.34</v>
      </c>
    </row>
    <row r="38" spans="1:15" ht="60" customHeight="1" x14ac:dyDescent="0.2">
      <c r="F38" s="48" t="s">
        <v>70</v>
      </c>
      <c r="G38" s="48" t="s">
        <v>221</v>
      </c>
      <c r="H38" s="48" t="s">
        <v>131</v>
      </c>
      <c r="I38" s="48" t="s">
        <v>222</v>
      </c>
      <c r="J38" s="48" t="s">
        <v>223</v>
      </c>
      <c r="K38" s="58">
        <v>10</v>
      </c>
      <c r="L38" s="47">
        <v>109.5</v>
      </c>
      <c r="M38" s="48">
        <v>5</v>
      </c>
      <c r="N38" s="47">
        <f t="shared" si="1"/>
        <v>2.19</v>
      </c>
    </row>
    <row r="39" spans="1:15" ht="60" customHeight="1" x14ac:dyDescent="0.2">
      <c r="F39" s="48" t="s">
        <v>70</v>
      </c>
      <c r="G39" s="48" t="s">
        <v>215</v>
      </c>
      <c r="H39" s="48" t="s">
        <v>148</v>
      </c>
      <c r="I39" s="48" t="s">
        <v>216</v>
      </c>
      <c r="J39" s="48" t="s">
        <v>224</v>
      </c>
      <c r="K39" s="58">
        <v>10</v>
      </c>
      <c r="L39" s="47">
        <v>78.569999999999993</v>
      </c>
      <c r="M39" s="48">
        <v>5</v>
      </c>
      <c r="N39" s="47">
        <f t="shared" si="1"/>
        <v>1.57</v>
      </c>
    </row>
    <row r="40" spans="1:15" ht="60" customHeight="1" thickBot="1" x14ac:dyDescent="0.25">
      <c r="A40" s="173"/>
      <c r="B40" s="173"/>
      <c r="C40" s="173"/>
      <c r="D40" s="174"/>
      <c r="E40" s="174"/>
      <c r="F40" s="175" t="s">
        <v>70</v>
      </c>
      <c r="G40" s="175" t="s">
        <v>225</v>
      </c>
      <c r="H40" s="175" t="s">
        <v>127</v>
      </c>
      <c r="I40" s="175" t="s">
        <v>226</v>
      </c>
      <c r="J40" s="175" t="s">
        <v>227</v>
      </c>
      <c r="K40" s="173">
        <v>10</v>
      </c>
      <c r="L40" s="176">
        <v>49.61</v>
      </c>
      <c r="M40" s="175">
        <v>5</v>
      </c>
      <c r="N40" s="176">
        <f t="shared" si="1"/>
        <v>0.99</v>
      </c>
      <c r="O40" s="175"/>
    </row>
    <row r="41" spans="1:15" ht="60" customHeight="1" x14ac:dyDescent="0.2">
      <c r="A41" s="58">
        <v>10</v>
      </c>
      <c r="D41" s="139" t="s">
        <v>71</v>
      </c>
      <c r="E41" s="43" t="s">
        <v>56</v>
      </c>
      <c r="F41" s="48" t="s">
        <v>228</v>
      </c>
      <c r="G41" s="48" t="s">
        <v>229</v>
      </c>
      <c r="H41" s="48" t="s">
        <v>157</v>
      </c>
      <c r="I41" s="48" t="s">
        <v>230</v>
      </c>
      <c r="J41" s="48" t="s">
        <v>231</v>
      </c>
      <c r="K41" s="58">
        <v>5</v>
      </c>
      <c r="L41" s="47">
        <v>189.34</v>
      </c>
      <c r="M41" s="48">
        <v>2</v>
      </c>
      <c r="N41" s="47">
        <f t="shared" si="1"/>
        <v>18.93</v>
      </c>
      <c r="O41" s="109">
        <f>MIN(N41:N54)</f>
        <v>17.739999999999998</v>
      </c>
    </row>
    <row r="42" spans="1:15" ht="60" customHeight="1" x14ac:dyDescent="0.2">
      <c r="F42" s="48" t="s">
        <v>228</v>
      </c>
      <c r="G42" s="48" t="s">
        <v>232</v>
      </c>
      <c r="H42" s="48" t="s">
        <v>157</v>
      </c>
      <c r="I42" s="48" t="s">
        <v>233</v>
      </c>
      <c r="J42" s="48" t="s">
        <v>231</v>
      </c>
      <c r="K42" s="58">
        <v>10</v>
      </c>
      <c r="L42" s="47">
        <v>378.63</v>
      </c>
      <c r="M42" s="48">
        <v>2</v>
      </c>
      <c r="N42" s="47">
        <f t="shared" si="1"/>
        <v>18.93</v>
      </c>
    </row>
    <row r="43" spans="1:15" ht="60" customHeight="1" x14ac:dyDescent="0.2">
      <c r="F43" s="48" t="s">
        <v>237</v>
      </c>
      <c r="G43" s="48" t="s">
        <v>234</v>
      </c>
      <c r="H43" s="48" t="s">
        <v>127</v>
      </c>
      <c r="I43" s="48" t="s">
        <v>235</v>
      </c>
      <c r="J43" s="48" t="s">
        <v>236</v>
      </c>
      <c r="K43" s="58">
        <v>5</v>
      </c>
      <c r="L43" s="47">
        <v>182.04</v>
      </c>
      <c r="M43" s="48">
        <v>2</v>
      </c>
      <c r="N43" s="47">
        <f t="shared" si="1"/>
        <v>18.2</v>
      </c>
    </row>
    <row r="44" spans="1:15" ht="60" customHeight="1" x14ac:dyDescent="0.2">
      <c r="F44" s="48" t="s">
        <v>237</v>
      </c>
      <c r="G44" s="48" t="s">
        <v>238</v>
      </c>
      <c r="H44" s="48" t="s">
        <v>127</v>
      </c>
      <c r="I44" s="48" t="s">
        <v>235</v>
      </c>
      <c r="J44" s="48" t="s">
        <v>236</v>
      </c>
      <c r="K44" s="58">
        <v>20</v>
      </c>
      <c r="L44" s="47">
        <v>719.19</v>
      </c>
      <c r="M44" s="48">
        <v>2</v>
      </c>
      <c r="N44" s="47">
        <f t="shared" si="1"/>
        <v>17.98</v>
      </c>
    </row>
    <row r="45" spans="1:15" ht="60" customHeight="1" x14ac:dyDescent="0.2">
      <c r="F45" s="48" t="s">
        <v>239</v>
      </c>
      <c r="G45" s="48" t="s">
        <v>240</v>
      </c>
      <c r="H45" s="48" t="s">
        <v>241</v>
      </c>
      <c r="I45" s="48" t="s">
        <v>242</v>
      </c>
      <c r="J45" s="48" t="s">
        <v>243</v>
      </c>
      <c r="K45" s="58">
        <v>10</v>
      </c>
      <c r="L45" s="47">
        <v>378.7</v>
      </c>
      <c r="M45" s="48">
        <v>2</v>
      </c>
      <c r="N45" s="47">
        <f t="shared" si="1"/>
        <v>18.940000000000001</v>
      </c>
    </row>
    <row r="46" spans="1:15" ht="60" customHeight="1" x14ac:dyDescent="0.2">
      <c r="F46" s="48" t="s">
        <v>71</v>
      </c>
      <c r="G46" s="48" t="s">
        <v>244</v>
      </c>
      <c r="H46" s="48" t="s">
        <v>108</v>
      </c>
      <c r="I46" s="48" t="s">
        <v>245</v>
      </c>
      <c r="J46" s="48" t="s">
        <v>246</v>
      </c>
      <c r="K46" s="58">
        <v>50</v>
      </c>
      <c r="L46" s="47">
        <v>1894.63</v>
      </c>
      <c r="M46" s="48">
        <v>2</v>
      </c>
      <c r="N46" s="47">
        <f t="shared" si="1"/>
        <v>18.95</v>
      </c>
    </row>
    <row r="47" spans="1:15" ht="60" customHeight="1" x14ac:dyDescent="0.2">
      <c r="F47" s="48" t="s">
        <v>71</v>
      </c>
      <c r="G47" s="48" t="s">
        <v>247</v>
      </c>
      <c r="H47" s="48" t="s">
        <v>108</v>
      </c>
      <c r="I47" s="48" t="s">
        <v>245</v>
      </c>
      <c r="J47" s="48" t="s">
        <v>246</v>
      </c>
      <c r="K47" s="58">
        <v>20</v>
      </c>
      <c r="L47" s="47">
        <v>759.72</v>
      </c>
      <c r="M47" s="48">
        <v>2</v>
      </c>
      <c r="N47" s="47">
        <f t="shared" si="1"/>
        <v>18.989999999999998</v>
      </c>
    </row>
    <row r="48" spans="1:15" ht="60" customHeight="1" x14ac:dyDescent="0.2">
      <c r="F48" s="48" t="s">
        <v>248</v>
      </c>
      <c r="G48" s="48" t="s">
        <v>249</v>
      </c>
      <c r="H48" s="48" t="s">
        <v>250</v>
      </c>
      <c r="I48" s="48" t="s">
        <v>251</v>
      </c>
      <c r="J48" s="48" t="s">
        <v>252</v>
      </c>
      <c r="K48" s="58">
        <v>5</v>
      </c>
      <c r="L48" s="47">
        <v>177.35</v>
      </c>
      <c r="M48" s="48">
        <v>2</v>
      </c>
      <c r="N48" s="47">
        <f t="shared" si="1"/>
        <v>17.739999999999998</v>
      </c>
    </row>
    <row r="49" spans="1:15" ht="60" customHeight="1" x14ac:dyDescent="0.2">
      <c r="F49" s="48" t="s">
        <v>253</v>
      </c>
      <c r="G49" s="48" t="s">
        <v>254</v>
      </c>
      <c r="H49" s="48" t="s">
        <v>255</v>
      </c>
      <c r="I49" s="48" t="s">
        <v>256</v>
      </c>
      <c r="J49" s="48" t="s">
        <v>257</v>
      </c>
      <c r="K49" s="58">
        <v>5</v>
      </c>
      <c r="L49" s="47">
        <v>192.91</v>
      </c>
      <c r="M49" s="48">
        <v>2</v>
      </c>
      <c r="N49" s="47">
        <f t="shared" si="1"/>
        <v>19.29</v>
      </c>
    </row>
    <row r="50" spans="1:15" ht="60" customHeight="1" x14ac:dyDescent="0.2">
      <c r="F50" s="48" t="s">
        <v>71</v>
      </c>
      <c r="G50" s="48" t="s">
        <v>258</v>
      </c>
      <c r="H50" s="48" t="s">
        <v>108</v>
      </c>
      <c r="I50" s="48" t="s">
        <v>245</v>
      </c>
      <c r="J50" s="48" t="s">
        <v>259</v>
      </c>
      <c r="K50" s="58">
        <v>10</v>
      </c>
      <c r="L50" s="47">
        <v>399.86</v>
      </c>
      <c r="M50" s="48">
        <v>2</v>
      </c>
      <c r="N50" s="47">
        <f t="shared" si="1"/>
        <v>19.989999999999998</v>
      </c>
    </row>
    <row r="51" spans="1:15" ht="60" customHeight="1" x14ac:dyDescent="0.2">
      <c r="F51" s="48" t="s">
        <v>71</v>
      </c>
      <c r="G51" s="48" t="s">
        <v>260</v>
      </c>
      <c r="H51" s="48" t="s">
        <v>108</v>
      </c>
      <c r="I51" s="48" t="s">
        <v>245</v>
      </c>
      <c r="J51" s="48" t="s">
        <v>259</v>
      </c>
      <c r="K51" s="58">
        <v>5</v>
      </c>
      <c r="L51" s="47">
        <v>199.96</v>
      </c>
      <c r="M51" s="48">
        <v>2</v>
      </c>
      <c r="N51" s="47">
        <f t="shared" si="1"/>
        <v>20</v>
      </c>
    </row>
    <row r="52" spans="1:15" ht="60" customHeight="1" x14ac:dyDescent="0.2">
      <c r="F52" s="48" t="s">
        <v>261</v>
      </c>
      <c r="G52" s="48" t="s">
        <v>229</v>
      </c>
      <c r="H52" s="48" t="s">
        <v>262</v>
      </c>
      <c r="I52" s="48" t="s">
        <v>263</v>
      </c>
      <c r="J52" s="48" t="s">
        <v>264</v>
      </c>
      <c r="K52" s="58">
        <v>5</v>
      </c>
      <c r="L52" s="47">
        <v>214.1</v>
      </c>
      <c r="M52" s="48">
        <v>2</v>
      </c>
      <c r="N52" s="47">
        <f t="shared" si="1"/>
        <v>21.41</v>
      </c>
    </row>
    <row r="53" spans="1:15" ht="60" customHeight="1" x14ac:dyDescent="0.2">
      <c r="F53" s="48" t="s">
        <v>265</v>
      </c>
      <c r="G53" s="48" t="s">
        <v>266</v>
      </c>
      <c r="H53" s="48" t="s">
        <v>267</v>
      </c>
      <c r="I53" s="48" t="s">
        <v>268</v>
      </c>
      <c r="J53" s="48" t="s">
        <v>269</v>
      </c>
      <c r="K53" s="58">
        <v>6</v>
      </c>
      <c r="L53" s="47">
        <v>218.46</v>
      </c>
      <c r="M53" s="48">
        <v>2</v>
      </c>
      <c r="N53" s="47">
        <f t="shared" si="1"/>
        <v>18.21</v>
      </c>
    </row>
    <row r="54" spans="1:15" ht="60" customHeight="1" thickBot="1" x14ac:dyDescent="0.25">
      <c r="A54" s="173"/>
      <c r="B54" s="173"/>
      <c r="C54" s="173"/>
      <c r="D54" s="174"/>
      <c r="E54" s="174"/>
      <c r="F54" s="175" t="s">
        <v>270</v>
      </c>
      <c r="G54" s="175" t="s">
        <v>229</v>
      </c>
      <c r="H54" s="175" t="s">
        <v>271</v>
      </c>
      <c r="I54" s="175" t="s">
        <v>272</v>
      </c>
      <c r="J54" s="175" t="s">
        <v>273</v>
      </c>
      <c r="K54" s="173">
        <v>5</v>
      </c>
      <c r="L54" s="176">
        <v>222.5</v>
      </c>
      <c r="M54" s="175">
        <v>2</v>
      </c>
      <c r="N54" s="176">
        <f t="shared" si="1"/>
        <v>22.25</v>
      </c>
      <c r="O54" s="175"/>
    </row>
    <row r="55" spans="1:15" ht="60" customHeight="1" x14ac:dyDescent="0.2">
      <c r="A55" s="58">
        <v>11</v>
      </c>
      <c r="D55" s="139" t="s">
        <v>72</v>
      </c>
      <c r="E55" s="43" t="s">
        <v>57</v>
      </c>
      <c r="F55" s="48" t="s">
        <v>72</v>
      </c>
      <c r="G55" s="48" t="s">
        <v>275</v>
      </c>
      <c r="H55" s="48" t="s">
        <v>276</v>
      </c>
      <c r="I55" s="48" t="s">
        <v>277</v>
      </c>
      <c r="J55" s="48" t="s">
        <v>278</v>
      </c>
      <c r="K55" s="58">
        <v>100</v>
      </c>
      <c r="L55" s="47">
        <v>524.92999999999995</v>
      </c>
      <c r="M55" s="48">
        <v>1</v>
      </c>
      <c r="N55" s="47">
        <f t="shared" si="1"/>
        <v>5.25</v>
      </c>
      <c r="O55" s="109">
        <f>MIN(N55:N58)</f>
        <v>4.0599999999999996</v>
      </c>
    </row>
    <row r="56" spans="1:15" ht="60" customHeight="1" x14ac:dyDescent="0.2">
      <c r="F56" s="48" t="s">
        <v>72</v>
      </c>
      <c r="G56" s="48" t="s">
        <v>275</v>
      </c>
      <c r="H56" s="48" t="s">
        <v>276</v>
      </c>
      <c r="I56" s="48" t="s">
        <v>277</v>
      </c>
      <c r="J56" s="48" t="s">
        <v>279</v>
      </c>
      <c r="K56" s="58">
        <v>100</v>
      </c>
      <c r="L56" s="47">
        <v>507.67</v>
      </c>
      <c r="M56" s="48">
        <v>1</v>
      </c>
      <c r="N56" s="47">
        <f t="shared" si="1"/>
        <v>5.08</v>
      </c>
    </row>
    <row r="57" spans="1:15" ht="60" customHeight="1" x14ac:dyDescent="0.2">
      <c r="F57" s="48" t="s">
        <v>280</v>
      </c>
      <c r="G57" s="48" t="s">
        <v>281</v>
      </c>
      <c r="H57" s="48" t="s">
        <v>274</v>
      </c>
      <c r="I57" s="48" t="s">
        <v>282</v>
      </c>
      <c r="J57" s="48" t="s">
        <v>283</v>
      </c>
      <c r="K57" s="58">
        <v>30</v>
      </c>
      <c r="L57" s="47">
        <v>135.1</v>
      </c>
      <c r="M57" s="48">
        <v>1</v>
      </c>
      <c r="N57" s="47">
        <f t="shared" si="1"/>
        <v>4.5</v>
      </c>
    </row>
    <row r="58" spans="1:15" ht="60" customHeight="1" thickBot="1" x14ac:dyDescent="0.25">
      <c r="A58" s="173"/>
      <c r="B58" s="173"/>
      <c r="C58" s="173"/>
      <c r="D58" s="174"/>
      <c r="E58" s="174"/>
      <c r="F58" s="175" t="s">
        <v>72</v>
      </c>
      <c r="G58" s="175" t="s">
        <v>284</v>
      </c>
      <c r="H58" s="175" t="s">
        <v>285</v>
      </c>
      <c r="I58" s="175" t="s">
        <v>286</v>
      </c>
      <c r="J58" s="175" t="s">
        <v>287</v>
      </c>
      <c r="K58" s="173">
        <v>100</v>
      </c>
      <c r="L58" s="176">
        <v>406.23</v>
      </c>
      <c r="M58" s="175">
        <v>1</v>
      </c>
      <c r="N58" s="176">
        <f t="shared" si="1"/>
        <v>4.0599999999999996</v>
      </c>
      <c r="O58" s="175"/>
    </row>
    <row r="59" spans="1:15" ht="60" customHeight="1" x14ac:dyDescent="0.2">
      <c r="A59" s="58">
        <v>12</v>
      </c>
      <c r="D59" s="179" t="s">
        <v>73</v>
      </c>
      <c r="E59" s="43" t="s">
        <v>56</v>
      </c>
      <c r="F59" s="48" t="s">
        <v>73</v>
      </c>
      <c r="G59" s="48" t="s">
        <v>327</v>
      </c>
      <c r="H59" s="48" t="s">
        <v>108</v>
      </c>
      <c r="I59" s="48" t="s">
        <v>288</v>
      </c>
      <c r="J59" s="48" t="s">
        <v>289</v>
      </c>
      <c r="K59" s="58">
        <v>28</v>
      </c>
      <c r="L59" s="47">
        <v>2940</v>
      </c>
      <c r="M59" s="48">
        <v>250</v>
      </c>
      <c r="N59" s="47">
        <f t="shared" si="1"/>
        <v>0.42</v>
      </c>
      <c r="O59" s="109">
        <f>MIN(N59:N61)</f>
        <v>0.42</v>
      </c>
    </row>
    <row r="60" spans="1:15" ht="60" customHeight="1" x14ac:dyDescent="0.2">
      <c r="F60" s="48" t="s">
        <v>328</v>
      </c>
      <c r="G60" s="48" t="s">
        <v>329</v>
      </c>
      <c r="H60" s="48" t="s">
        <v>108</v>
      </c>
      <c r="I60" s="48" t="s">
        <v>288</v>
      </c>
      <c r="J60" s="48" t="s">
        <v>289</v>
      </c>
      <c r="K60" s="58">
        <v>1</v>
      </c>
      <c r="L60" s="47">
        <v>105</v>
      </c>
      <c r="M60" s="48">
        <v>250</v>
      </c>
      <c r="N60" s="47">
        <f t="shared" si="1"/>
        <v>0.42</v>
      </c>
    </row>
    <row r="61" spans="1:15" ht="60" customHeight="1" thickBot="1" x14ac:dyDescent="0.25">
      <c r="A61" s="173"/>
      <c r="B61" s="173"/>
      <c r="C61" s="173"/>
      <c r="D61" s="174"/>
      <c r="E61" s="174"/>
      <c r="F61" s="175" t="s">
        <v>73</v>
      </c>
      <c r="G61" s="175" t="s">
        <v>330</v>
      </c>
      <c r="H61" s="175" t="s">
        <v>290</v>
      </c>
      <c r="I61" s="175" t="s">
        <v>291</v>
      </c>
      <c r="J61" s="175" t="s">
        <v>292</v>
      </c>
      <c r="K61" s="173">
        <v>1</v>
      </c>
      <c r="L61" s="176">
        <v>105</v>
      </c>
      <c r="M61" s="175">
        <v>250</v>
      </c>
      <c r="N61" s="176">
        <f t="shared" si="1"/>
        <v>0.42</v>
      </c>
      <c r="O61" s="175"/>
    </row>
    <row r="62" spans="1:15" ht="60" customHeight="1" thickBot="1" x14ac:dyDescent="0.25">
      <c r="A62" s="58">
        <v>13</v>
      </c>
      <c r="D62" s="139" t="s">
        <v>74</v>
      </c>
      <c r="E62" s="43" t="s">
        <v>56</v>
      </c>
      <c r="F62" s="48" t="s">
        <v>293</v>
      </c>
      <c r="G62" s="48" t="s">
        <v>294</v>
      </c>
      <c r="H62" s="48" t="s">
        <v>295</v>
      </c>
      <c r="I62" s="48" t="s">
        <v>296</v>
      </c>
      <c r="J62" s="48" t="s">
        <v>297</v>
      </c>
      <c r="K62" s="58">
        <v>1</v>
      </c>
      <c r="L62" s="47">
        <v>135.53</v>
      </c>
      <c r="M62" s="48">
        <v>200</v>
      </c>
      <c r="N62" s="176">
        <f t="shared" si="1"/>
        <v>0.68</v>
      </c>
      <c r="O62" s="109">
        <f>MIN(N62:N66)</f>
        <v>0.5</v>
      </c>
    </row>
    <row r="63" spans="1:15" ht="60" customHeight="1" x14ac:dyDescent="0.2">
      <c r="F63" s="48" t="s">
        <v>300</v>
      </c>
      <c r="G63" s="48" t="s">
        <v>298</v>
      </c>
      <c r="H63" s="48" t="s">
        <v>299</v>
      </c>
      <c r="I63" s="48" t="s">
        <v>301</v>
      </c>
      <c r="J63" s="48" t="s">
        <v>297</v>
      </c>
      <c r="K63" s="58">
        <v>1</v>
      </c>
      <c r="L63" s="47">
        <v>141.44</v>
      </c>
      <c r="M63" s="48">
        <v>200</v>
      </c>
      <c r="N63" s="47">
        <f t="shared" si="1"/>
        <v>0.71</v>
      </c>
    </row>
    <row r="64" spans="1:15" ht="60" customHeight="1" x14ac:dyDescent="0.2">
      <c r="F64" s="48" t="s">
        <v>302</v>
      </c>
      <c r="G64" s="48" t="s">
        <v>303</v>
      </c>
      <c r="H64" s="48" t="s">
        <v>157</v>
      </c>
      <c r="I64" s="48" t="s">
        <v>304</v>
      </c>
      <c r="J64" s="48" t="s">
        <v>305</v>
      </c>
      <c r="K64" s="58">
        <v>1</v>
      </c>
      <c r="L64" s="47">
        <v>133.69999999999999</v>
      </c>
      <c r="M64" s="48">
        <v>200</v>
      </c>
      <c r="N64" s="47">
        <f t="shared" si="1"/>
        <v>0.67</v>
      </c>
    </row>
    <row r="65" spans="1:15" ht="60" customHeight="1" x14ac:dyDescent="0.2">
      <c r="F65" s="48" t="s">
        <v>306</v>
      </c>
      <c r="G65" s="48" t="s">
        <v>307</v>
      </c>
      <c r="H65" s="48" t="s">
        <v>308</v>
      </c>
      <c r="I65" s="48" t="s">
        <v>309</v>
      </c>
      <c r="J65" s="48" t="s">
        <v>310</v>
      </c>
      <c r="K65" s="58">
        <v>1</v>
      </c>
      <c r="L65" s="47">
        <v>120.5</v>
      </c>
      <c r="M65" s="48">
        <v>200</v>
      </c>
      <c r="N65" s="47">
        <f t="shared" si="1"/>
        <v>0.6</v>
      </c>
    </row>
    <row r="66" spans="1:15" ht="60" customHeight="1" thickBot="1" x14ac:dyDescent="0.25">
      <c r="A66" s="173"/>
      <c r="B66" s="173"/>
      <c r="C66" s="173"/>
      <c r="D66" s="174"/>
      <c r="E66" s="174"/>
      <c r="F66" s="175" t="s">
        <v>311</v>
      </c>
      <c r="G66" s="175" t="s">
        <v>298</v>
      </c>
      <c r="H66" s="175" t="s">
        <v>312</v>
      </c>
      <c r="I66" s="175" t="s">
        <v>313</v>
      </c>
      <c r="J66" s="175" t="s">
        <v>314</v>
      </c>
      <c r="K66" s="173">
        <v>1</v>
      </c>
      <c r="L66" s="176">
        <v>99.53</v>
      </c>
      <c r="M66" s="175">
        <v>200</v>
      </c>
      <c r="N66" s="176">
        <f t="shared" si="1"/>
        <v>0.5</v>
      </c>
      <c r="O66" s="175"/>
    </row>
    <row r="67" spans="1:15" ht="60" customHeight="1" x14ac:dyDescent="0.2">
      <c r="A67" s="58">
        <v>14</v>
      </c>
      <c r="D67" s="139" t="s">
        <v>65</v>
      </c>
      <c r="E67" s="43" t="s">
        <v>56</v>
      </c>
      <c r="F67" s="48" t="s">
        <v>65</v>
      </c>
      <c r="G67" s="48" t="s">
        <v>315</v>
      </c>
      <c r="H67" s="48" t="s">
        <v>127</v>
      </c>
      <c r="I67" s="48" t="s">
        <v>316</v>
      </c>
      <c r="J67" s="48" t="s">
        <v>317</v>
      </c>
      <c r="K67" s="58">
        <v>10</v>
      </c>
      <c r="L67" s="47">
        <v>22.72</v>
      </c>
      <c r="M67" s="48">
        <v>2</v>
      </c>
      <c r="N67" s="47">
        <f t="shared" si="1"/>
        <v>1.1399999999999999</v>
      </c>
      <c r="O67" s="109">
        <f>MIN(N67:N69)</f>
        <v>1.1399999999999999</v>
      </c>
    </row>
    <row r="68" spans="1:15" ht="60" customHeight="1" x14ac:dyDescent="0.2">
      <c r="F68" s="48" t="s">
        <v>318</v>
      </c>
      <c r="G68" s="48" t="s">
        <v>319</v>
      </c>
      <c r="H68" s="48" t="s">
        <v>183</v>
      </c>
      <c r="I68" s="48" t="s">
        <v>320</v>
      </c>
      <c r="J68" s="48" t="s">
        <v>321</v>
      </c>
      <c r="K68" s="58">
        <v>10</v>
      </c>
      <c r="L68" s="47">
        <v>129.63999999999999</v>
      </c>
      <c r="M68" s="48">
        <v>2</v>
      </c>
      <c r="N68" s="47">
        <f t="shared" si="1"/>
        <v>6.48</v>
      </c>
    </row>
    <row r="69" spans="1:15" ht="60" customHeight="1" thickBot="1" x14ac:dyDescent="0.25">
      <c r="A69" s="173"/>
      <c r="B69" s="173"/>
      <c r="C69" s="173"/>
      <c r="D69" s="174"/>
      <c r="E69" s="174"/>
      <c r="F69" s="175" t="s">
        <v>65</v>
      </c>
      <c r="G69" s="175" t="s">
        <v>319</v>
      </c>
      <c r="H69" s="175" t="s">
        <v>134</v>
      </c>
      <c r="I69" s="175" t="s">
        <v>322</v>
      </c>
      <c r="J69" s="175" t="s">
        <v>323</v>
      </c>
      <c r="K69" s="173">
        <v>10</v>
      </c>
      <c r="L69" s="176">
        <v>75.569999999999993</v>
      </c>
      <c r="M69" s="175">
        <v>2</v>
      </c>
      <c r="N69" s="176">
        <f t="shared" si="1"/>
        <v>3.78</v>
      </c>
      <c r="O69" s="175"/>
    </row>
  </sheetData>
  <sheetProtection selectLockedCells="1" selectUnlockedCells="1"/>
  <autoFilter ref="B3:E22" xr:uid="{00000000-0001-0000-0100-000000000000}"/>
  <mergeCells count="5">
    <mergeCell ref="E3:E4"/>
    <mergeCell ref="B3:B4"/>
    <mergeCell ref="D3:D4"/>
    <mergeCell ref="C3:C4"/>
    <mergeCell ref="A3:A4"/>
  </mergeCells>
  <pageMargins left="0.39370078740157483" right="0.39370078740157483" top="0.55118110236220474" bottom="0.55118110236220474" header="0.78740157480314965" footer="0.78740157480314965"/>
  <pageSetup paperSize="9" scale="84" firstPageNumber="0" fitToHeight="123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2" sqref="E12"/>
    </sheetView>
  </sheetViews>
  <sheetFormatPr defaultColWidth="11.42578125" defaultRowHeight="12.75" x14ac:dyDescent="0.2"/>
  <cols>
    <col min="1" max="1" width="6.85546875" style="63" bestFit="1" customWidth="1"/>
    <col min="2" max="2" width="34.7109375" style="2" customWidth="1"/>
    <col min="3" max="3" width="28.42578125" style="2" customWidth="1"/>
    <col min="4" max="4" width="24.140625" style="2" customWidth="1"/>
    <col min="5" max="5" width="27.5703125" style="2" customWidth="1"/>
    <col min="6" max="6" width="24.42578125" style="2" customWidth="1"/>
    <col min="7" max="7" width="23.28515625" style="2" customWidth="1"/>
    <col min="8" max="8" width="12.7109375" style="2" customWidth="1"/>
    <col min="9" max="16384" width="11.42578125" style="2"/>
  </cols>
  <sheetData>
    <row r="1" spans="1:8" ht="35.25" customHeight="1" x14ac:dyDescent="0.2">
      <c r="A1" s="20" t="s">
        <v>21</v>
      </c>
      <c r="B1" s="20"/>
      <c r="C1" s="20"/>
      <c r="D1" s="20"/>
      <c r="E1" s="20"/>
      <c r="F1" s="20"/>
      <c r="G1" s="20"/>
      <c r="H1" s="10"/>
    </row>
    <row r="2" spans="1:8" ht="19.5" customHeight="1" x14ac:dyDescent="0.25">
      <c r="A2" s="24"/>
      <c r="B2" s="8"/>
      <c r="C2" s="8"/>
      <c r="D2" s="8"/>
      <c r="E2" s="8"/>
      <c r="F2" s="8"/>
      <c r="G2" s="8"/>
      <c r="H2" s="8"/>
    </row>
    <row r="3" spans="1:8" ht="54.75" customHeight="1" x14ac:dyDescent="0.2">
      <c r="A3" s="180" t="s">
        <v>4</v>
      </c>
      <c r="B3" s="180" t="s">
        <v>3</v>
      </c>
      <c r="C3" s="180" t="s">
        <v>1</v>
      </c>
      <c r="D3" s="180" t="s">
        <v>6</v>
      </c>
      <c r="E3" s="180" t="s">
        <v>7</v>
      </c>
      <c r="F3" s="180" t="s">
        <v>8</v>
      </c>
      <c r="G3" s="180" t="s">
        <v>9</v>
      </c>
    </row>
    <row r="4" spans="1:8" ht="35.1" customHeight="1" x14ac:dyDescent="0.2">
      <c r="A4" s="87">
        <v>1</v>
      </c>
      <c r="B4" s="87" t="s">
        <v>61</v>
      </c>
      <c r="C4" s="94" t="s">
        <v>89</v>
      </c>
      <c r="D4" s="87" t="s">
        <v>60</v>
      </c>
      <c r="E4" s="87"/>
      <c r="F4" s="87"/>
      <c r="G4" s="181" t="s">
        <v>18</v>
      </c>
    </row>
    <row r="5" spans="1:8" ht="35.1" customHeight="1" x14ac:dyDescent="0.2">
      <c r="A5" s="87">
        <v>2</v>
      </c>
      <c r="B5" s="87" t="s">
        <v>62</v>
      </c>
      <c r="C5" s="94" t="s">
        <v>90</v>
      </c>
      <c r="D5" s="87" t="s">
        <v>91</v>
      </c>
      <c r="E5" s="87"/>
      <c r="F5" s="87"/>
      <c r="G5" s="181" t="s">
        <v>18</v>
      </c>
    </row>
    <row r="6" spans="1:8" ht="25.5" x14ac:dyDescent="0.2">
      <c r="A6" s="87">
        <v>3</v>
      </c>
      <c r="B6" s="87" t="s">
        <v>63</v>
      </c>
      <c r="C6" s="94" t="s">
        <v>92</v>
      </c>
      <c r="D6" s="87" t="s">
        <v>93</v>
      </c>
      <c r="E6" s="87"/>
      <c r="F6" s="87"/>
      <c r="G6" s="181" t="s">
        <v>18</v>
      </c>
    </row>
    <row r="7" spans="1:8" ht="25.5" x14ac:dyDescent="0.2">
      <c r="A7" s="87">
        <v>4</v>
      </c>
      <c r="B7" s="87" t="s">
        <v>64</v>
      </c>
      <c r="C7" s="94" t="s">
        <v>89</v>
      </c>
      <c r="D7" s="87" t="s">
        <v>60</v>
      </c>
      <c r="E7" s="87"/>
      <c r="F7" s="87"/>
      <c r="G7" s="181" t="s">
        <v>18</v>
      </c>
    </row>
    <row r="8" spans="1:8" ht="25.5" x14ac:dyDescent="0.2">
      <c r="A8" s="87">
        <v>5</v>
      </c>
      <c r="B8" s="87" t="s">
        <v>66</v>
      </c>
      <c r="C8" s="94" t="s">
        <v>54</v>
      </c>
      <c r="D8" s="87" t="s">
        <v>94</v>
      </c>
      <c r="E8" s="87"/>
      <c r="F8" s="87"/>
      <c r="G8" s="181" t="s">
        <v>18</v>
      </c>
    </row>
    <row r="9" spans="1:8" ht="25.5" x14ac:dyDescent="0.2">
      <c r="A9" s="87">
        <v>6</v>
      </c>
      <c r="B9" s="87" t="s">
        <v>67</v>
      </c>
      <c r="C9" s="94" t="s">
        <v>95</v>
      </c>
      <c r="D9" s="87" t="s">
        <v>96</v>
      </c>
      <c r="E9" s="87"/>
      <c r="F9" s="87"/>
      <c r="G9" s="181" t="s">
        <v>18</v>
      </c>
    </row>
    <row r="10" spans="1:8" ht="25.5" x14ac:dyDescent="0.2">
      <c r="A10" s="87">
        <v>7</v>
      </c>
      <c r="B10" s="87" t="s">
        <v>68</v>
      </c>
      <c r="C10" s="94" t="s">
        <v>92</v>
      </c>
      <c r="D10" s="87" t="s">
        <v>97</v>
      </c>
      <c r="E10" s="182"/>
      <c r="F10" s="182"/>
      <c r="G10" s="181" t="s">
        <v>18</v>
      </c>
    </row>
    <row r="11" spans="1:8" ht="25.5" x14ac:dyDescent="0.2">
      <c r="A11" s="87">
        <v>8</v>
      </c>
      <c r="B11" s="87" t="s">
        <v>69</v>
      </c>
      <c r="C11" s="94" t="s">
        <v>55</v>
      </c>
      <c r="D11" s="87" t="s">
        <v>98</v>
      </c>
      <c r="E11" s="182"/>
      <c r="F11" s="182"/>
      <c r="G11" s="181" t="s">
        <v>18</v>
      </c>
    </row>
    <row r="12" spans="1:8" ht="25.5" x14ac:dyDescent="0.2">
      <c r="A12" s="87">
        <v>9</v>
      </c>
      <c r="B12" s="87" t="s">
        <v>70</v>
      </c>
      <c r="C12" s="94" t="s">
        <v>99</v>
      </c>
      <c r="D12" s="87" t="s">
        <v>100</v>
      </c>
      <c r="E12" s="182"/>
      <c r="F12" s="182"/>
      <c r="G12" s="181" t="s">
        <v>18</v>
      </c>
    </row>
    <row r="13" spans="1:8" ht="25.5" x14ac:dyDescent="0.2">
      <c r="A13" s="87">
        <v>10</v>
      </c>
      <c r="B13" s="87" t="s">
        <v>71</v>
      </c>
      <c r="C13" s="94" t="s">
        <v>90</v>
      </c>
      <c r="D13" s="87" t="s">
        <v>101</v>
      </c>
      <c r="E13" s="182"/>
      <c r="F13" s="182"/>
      <c r="G13" s="181" t="s">
        <v>18</v>
      </c>
    </row>
    <row r="14" spans="1:8" ht="15.75" x14ac:dyDescent="0.2">
      <c r="A14" s="87">
        <v>11</v>
      </c>
      <c r="B14" s="87" t="s">
        <v>72</v>
      </c>
      <c r="C14" s="94" t="s">
        <v>55</v>
      </c>
      <c r="D14" s="87" t="s">
        <v>102</v>
      </c>
      <c r="E14" s="182"/>
      <c r="F14" s="182"/>
      <c r="G14" s="182">
        <v>5.24</v>
      </c>
    </row>
    <row r="15" spans="1:8" ht="25.5" x14ac:dyDescent="0.2">
      <c r="A15" s="87">
        <v>12</v>
      </c>
      <c r="B15" s="87" t="s">
        <v>73</v>
      </c>
      <c r="C15" s="94" t="s">
        <v>89</v>
      </c>
      <c r="D15" s="87" t="s">
        <v>103</v>
      </c>
      <c r="E15" s="182"/>
      <c r="F15" s="182"/>
      <c r="G15" s="181" t="s">
        <v>18</v>
      </c>
    </row>
    <row r="16" spans="1:8" ht="25.5" x14ac:dyDescent="0.2">
      <c r="A16" s="87">
        <v>13</v>
      </c>
      <c r="B16" s="87" t="s">
        <v>74</v>
      </c>
      <c r="C16" s="94" t="s">
        <v>104</v>
      </c>
      <c r="D16" s="87" t="s">
        <v>105</v>
      </c>
      <c r="E16" s="182"/>
      <c r="F16" s="182"/>
      <c r="G16" s="181" t="s">
        <v>18</v>
      </c>
    </row>
    <row r="17" spans="1:7" ht="25.5" x14ac:dyDescent="0.2">
      <c r="A17" s="87">
        <v>14</v>
      </c>
      <c r="B17" s="87" t="s">
        <v>65</v>
      </c>
      <c r="C17" s="94" t="s">
        <v>54</v>
      </c>
      <c r="D17" s="87" t="s">
        <v>93</v>
      </c>
      <c r="E17" s="182"/>
      <c r="F17" s="182"/>
      <c r="G17" s="181" t="s">
        <v>18</v>
      </c>
    </row>
  </sheetData>
  <sheetProtection selectLockedCells="1" selectUnlockedCells="1"/>
  <autoFilter ref="B3:G5" xr:uid="{00000000-0001-0000-0400-000000000000}"/>
  <pageMargins left="0.39370078740157483" right="0.39370078740157483" top="0.6692913385826772" bottom="0.6692913385826772" header="0.78740157480314965" footer="0.78740157480314965"/>
  <pageSetup paperSize="9" scale="81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9"/>
  <sheetViews>
    <sheetView zoomScaleNormal="100"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E18" sqref="E18"/>
    </sheetView>
  </sheetViews>
  <sheetFormatPr defaultColWidth="9.5703125" defaultRowHeight="15" x14ac:dyDescent="0.25"/>
  <cols>
    <col min="1" max="1" width="5.140625" style="12" customWidth="1"/>
    <col min="2" max="2" width="35.42578125" style="1" customWidth="1"/>
    <col min="3" max="3" width="22.7109375" style="31" customWidth="1"/>
    <col min="4" max="4" width="17.140625" style="1" customWidth="1"/>
    <col min="5" max="5" width="21" style="1" customWidth="1"/>
    <col min="6" max="6" width="17.28515625" style="1" customWidth="1"/>
    <col min="7" max="7" width="16.85546875" style="1" customWidth="1"/>
    <col min="8" max="9" width="16.5703125" style="1" customWidth="1"/>
    <col min="10" max="10" width="19.28515625" style="1" customWidth="1"/>
    <col min="11" max="11" width="18.5703125" style="1" customWidth="1"/>
    <col min="12" max="12" width="11.28515625" style="1" customWidth="1"/>
    <col min="13" max="13" width="15.140625" style="1" customWidth="1"/>
    <col min="14" max="14" width="15.140625" style="9" customWidth="1"/>
    <col min="15" max="15" width="22.140625" style="9" customWidth="1"/>
    <col min="16" max="16384" width="9.5703125" style="1"/>
  </cols>
  <sheetData>
    <row r="1" spans="1:19" ht="29.25" customHeight="1" x14ac:dyDescent="0.25">
      <c r="A1" s="20" t="s">
        <v>19</v>
      </c>
      <c r="B1" s="20"/>
      <c r="C1" s="20"/>
      <c r="D1" s="62"/>
      <c r="E1" s="20"/>
      <c r="F1" s="20"/>
      <c r="G1" s="20"/>
      <c r="H1" s="20"/>
      <c r="I1" s="20"/>
      <c r="J1" s="20"/>
      <c r="K1" s="20"/>
      <c r="L1" s="3"/>
      <c r="M1" s="3"/>
      <c r="N1" s="4"/>
      <c r="O1" s="4"/>
      <c r="P1" s="5"/>
      <c r="Q1" s="5"/>
      <c r="R1" s="5"/>
      <c r="S1" s="5"/>
    </row>
    <row r="3" spans="1:19" ht="15.75" x14ac:dyDescent="0.25">
      <c r="A3" s="24"/>
      <c r="B3" s="8"/>
      <c r="C3" s="61"/>
      <c r="E3" s="8"/>
      <c r="F3" s="11"/>
      <c r="G3" s="8"/>
      <c r="H3" s="8"/>
      <c r="I3" s="11"/>
      <c r="J3" s="8"/>
      <c r="K3" s="8"/>
      <c r="L3" s="8"/>
      <c r="M3" s="6"/>
      <c r="N3" s="7"/>
      <c r="O3" s="7"/>
      <c r="P3" s="6"/>
      <c r="Q3" s="6"/>
      <c r="R3" s="6"/>
      <c r="S3" s="6"/>
    </row>
    <row r="4" spans="1:19" ht="33.75" customHeight="1" x14ac:dyDescent="0.25">
      <c r="A4" s="196" t="s">
        <v>4</v>
      </c>
      <c r="B4" s="198" t="s">
        <v>3</v>
      </c>
      <c r="C4" s="196" t="s">
        <v>1</v>
      </c>
      <c r="D4" s="194" t="s">
        <v>2</v>
      </c>
      <c r="E4" s="18" t="s">
        <v>0</v>
      </c>
      <c r="F4" s="19"/>
      <c r="G4" s="19"/>
      <c r="H4" s="19"/>
      <c r="I4" s="19"/>
      <c r="J4" s="19"/>
      <c r="K4" s="194" t="s">
        <v>59</v>
      </c>
      <c r="L4" s="8"/>
    </row>
    <row r="5" spans="1:19" ht="63.6" customHeight="1" x14ac:dyDescent="0.25">
      <c r="A5" s="197"/>
      <c r="B5" s="199"/>
      <c r="C5" s="197"/>
      <c r="D5" s="195"/>
      <c r="E5" s="107" t="s">
        <v>5</v>
      </c>
      <c r="F5" s="107" t="s">
        <v>32</v>
      </c>
      <c r="G5" s="131" t="s">
        <v>33</v>
      </c>
      <c r="H5" s="132" t="s">
        <v>34</v>
      </c>
      <c r="I5" s="133" t="s">
        <v>35</v>
      </c>
      <c r="J5" s="134" t="s">
        <v>36</v>
      </c>
      <c r="K5" s="195"/>
      <c r="L5" s="8"/>
    </row>
    <row r="6" spans="1:19" ht="35.1" customHeight="1" x14ac:dyDescent="0.25">
      <c r="A6" s="87">
        <v>1</v>
      </c>
      <c r="B6" s="87" t="s">
        <v>61</v>
      </c>
      <c r="C6" s="94" t="s">
        <v>89</v>
      </c>
      <c r="D6" s="87" t="s">
        <v>60</v>
      </c>
      <c r="E6" s="129"/>
      <c r="F6" s="87"/>
      <c r="G6" s="135"/>
      <c r="H6" s="135"/>
      <c r="I6" s="135"/>
      <c r="J6" s="135" t="e">
        <f>ROUND((I6/H6),2)</f>
        <v>#DIV/0!</v>
      </c>
      <c r="K6" s="136" t="s">
        <v>331</v>
      </c>
    </row>
    <row r="7" spans="1:19" ht="35.1" customHeight="1" x14ac:dyDescent="0.25">
      <c r="A7" s="87">
        <v>2</v>
      </c>
      <c r="B7" s="87" t="s">
        <v>62</v>
      </c>
      <c r="C7" s="94" t="s">
        <v>90</v>
      </c>
      <c r="D7" s="87" t="s">
        <v>91</v>
      </c>
      <c r="E7" s="129"/>
      <c r="F7" s="87"/>
      <c r="G7" s="135"/>
      <c r="H7" s="135"/>
      <c r="I7" s="135"/>
      <c r="J7" s="135" t="e">
        <f t="shared" ref="J7:J11" si="0">ROUND((I7/H7),2)</f>
        <v>#DIV/0!</v>
      </c>
      <c r="K7" s="136" t="s">
        <v>331</v>
      </c>
    </row>
    <row r="8" spans="1:19" ht="25.5" x14ac:dyDescent="0.25">
      <c r="A8" s="87">
        <v>3</v>
      </c>
      <c r="B8" s="87" t="s">
        <v>63</v>
      </c>
      <c r="C8" s="94" t="s">
        <v>92</v>
      </c>
      <c r="D8" s="87" t="s">
        <v>93</v>
      </c>
      <c r="E8" s="129"/>
      <c r="F8" s="87"/>
      <c r="G8" s="135"/>
      <c r="H8" s="135"/>
      <c r="I8" s="135"/>
      <c r="J8" s="135" t="e">
        <f t="shared" si="0"/>
        <v>#DIV/0!</v>
      </c>
      <c r="K8" s="136" t="s">
        <v>331</v>
      </c>
    </row>
    <row r="9" spans="1:19" ht="15.75" x14ac:dyDescent="0.25">
      <c r="A9" s="87">
        <v>4</v>
      </c>
      <c r="B9" s="87" t="s">
        <v>64</v>
      </c>
      <c r="C9" s="94" t="s">
        <v>89</v>
      </c>
      <c r="D9" s="87" t="s">
        <v>60</v>
      </c>
      <c r="E9" s="129"/>
      <c r="F9" s="87"/>
      <c r="G9" s="135"/>
      <c r="H9" s="135"/>
      <c r="I9" s="135"/>
      <c r="J9" s="135" t="e">
        <f t="shared" si="0"/>
        <v>#DIV/0!</v>
      </c>
      <c r="K9" s="136" t="s">
        <v>331</v>
      </c>
    </row>
    <row r="10" spans="1:19" ht="15.75" x14ac:dyDescent="0.25">
      <c r="A10" s="87">
        <v>5</v>
      </c>
      <c r="B10" s="87" t="s">
        <v>66</v>
      </c>
      <c r="C10" s="94" t="s">
        <v>54</v>
      </c>
      <c r="D10" s="87" t="s">
        <v>94</v>
      </c>
      <c r="E10" s="129"/>
      <c r="F10" s="87"/>
      <c r="G10" s="135"/>
      <c r="H10" s="135"/>
      <c r="I10" s="135"/>
      <c r="J10" s="135" t="e">
        <f t="shared" si="0"/>
        <v>#DIV/0!</v>
      </c>
      <c r="K10" s="136" t="s">
        <v>331</v>
      </c>
    </row>
    <row r="11" spans="1:19" ht="15.75" x14ac:dyDescent="0.25">
      <c r="A11" s="87">
        <v>6</v>
      </c>
      <c r="B11" s="87" t="s">
        <v>67</v>
      </c>
      <c r="C11" s="94" t="s">
        <v>95</v>
      </c>
      <c r="D11" s="87" t="s">
        <v>96</v>
      </c>
      <c r="E11" s="129"/>
      <c r="F11" s="87"/>
      <c r="G11" s="135"/>
      <c r="H11" s="135"/>
      <c r="I11" s="135"/>
      <c r="J11" s="135" t="e">
        <f t="shared" si="0"/>
        <v>#DIV/0!</v>
      </c>
      <c r="K11" s="136" t="s">
        <v>331</v>
      </c>
    </row>
    <row r="12" spans="1:19" ht="25.5" x14ac:dyDescent="0.25">
      <c r="A12" s="87">
        <v>7</v>
      </c>
      <c r="B12" s="87" t="s">
        <v>68</v>
      </c>
      <c r="C12" s="94" t="s">
        <v>92</v>
      </c>
      <c r="D12" s="87" t="s">
        <v>97</v>
      </c>
      <c r="E12" s="129"/>
      <c r="F12" s="87"/>
      <c r="G12" s="135"/>
      <c r="H12" s="135"/>
      <c r="I12" s="135"/>
      <c r="J12" s="135" t="e">
        <f t="shared" ref="J12:J19" si="1">ROUND((I12/H12),2)</f>
        <v>#DIV/0!</v>
      </c>
      <c r="K12" s="136" t="s">
        <v>331</v>
      </c>
    </row>
    <row r="13" spans="1:19" ht="15.75" x14ac:dyDescent="0.25">
      <c r="A13" s="87">
        <v>8</v>
      </c>
      <c r="B13" s="87" t="s">
        <v>69</v>
      </c>
      <c r="C13" s="94" t="s">
        <v>55</v>
      </c>
      <c r="D13" s="87" t="s">
        <v>98</v>
      </c>
      <c r="E13" s="129"/>
      <c r="F13" s="87"/>
      <c r="G13" s="135"/>
      <c r="H13" s="135"/>
      <c r="I13" s="135"/>
      <c r="J13" s="135" t="e">
        <f t="shared" si="1"/>
        <v>#DIV/0!</v>
      </c>
      <c r="K13" s="136" t="s">
        <v>331</v>
      </c>
    </row>
    <row r="14" spans="1:19" ht="25.5" x14ac:dyDescent="0.25">
      <c r="A14" s="87">
        <v>9</v>
      </c>
      <c r="B14" s="87" t="s">
        <v>70</v>
      </c>
      <c r="C14" s="94" t="s">
        <v>99</v>
      </c>
      <c r="D14" s="87" t="s">
        <v>100</v>
      </c>
      <c r="E14" s="129"/>
      <c r="F14" s="87"/>
      <c r="G14" s="135"/>
      <c r="H14" s="135"/>
      <c r="I14" s="135"/>
      <c r="J14" s="135" t="e">
        <f t="shared" si="1"/>
        <v>#DIV/0!</v>
      </c>
      <c r="K14" s="136" t="s">
        <v>331</v>
      </c>
    </row>
    <row r="15" spans="1:19" ht="51" x14ac:dyDescent="0.25">
      <c r="A15" s="87">
        <v>10</v>
      </c>
      <c r="B15" s="87" t="s">
        <v>71</v>
      </c>
      <c r="C15" s="94" t="s">
        <v>90</v>
      </c>
      <c r="D15" s="87" t="s">
        <v>101</v>
      </c>
      <c r="E15" s="129"/>
      <c r="F15" s="87"/>
      <c r="G15" s="135"/>
      <c r="H15" s="135"/>
      <c r="I15" s="135"/>
      <c r="J15" s="135" t="e">
        <f t="shared" si="1"/>
        <v>#DIV/0!</v>
      </c>
      <c r="K15" s="136" t="s">
        <v>331</v>
      </c>
    </row>
    <row r="16" spans="1:19" ht="31.5" x14ac:dyDescent="0.25">
      <c r="A16" s="87">
        <v>11</v>
      </c>
      <c r="B16" s="87" t="s">
        <v>72</v>
      </c>
      <c r="C16" s="94" t="s">
        <v>55</v>
      </c>
      <c r="D16" s="87" t="s">
        <v>102</v>
      </c>
      <c r="E16" s="129" t="s">
        <v>332</v>
      </c>
      <c r="F16" s="183">
        <v>45846</v>
      </c>
      <c r="G16" s="135">
        <v>80</v>
      </c>
      <c r="H16" s="135">
        <v>80</v>
      </c>
      <c r="I16" s="135">
        <v>12223.2</v>
      </c>
      <c r="J16" s="135">
        <f t="shared" si="1"/>
        <v>152.79</v>
      </c>
      <c r="K16" s="136">
        <f t="shared" ref="K16" si="2">ROUND(((J16/110)*100),2)</f>
        <v>138.9</v>
      </c>
    </row>
    <row r="17" spans="1:11" ht="15.75" x14ac:dyDescent="0.25">
      <c r="A17" s="87">
        <v>12</v>
      </c>
      <c r="B17" s="87" t="s">
        <v>73</v>
      </c>
      <c r="C17" s="94" t="s">
        <v>89</v>
      </c>
      <c r="D17" s="87" t="s">
        <v>103</v>
      </c>
      <c r="E17" s="129"/>
      <c r="F17" s="87"/>
      <c r="G17" s="135"/>
      <c r="H17" s="135"/>
      <c r="I17" s="135"/>
      <c r="J17" s="135" t="e">
        <f t="shared" si="1"/>
        <v>#DIV/0!</v>
      </c>
      <c r="K17" s="136" t="s">
        <v>331</v>
      </c>
    </row>
    <row r="18" spans="1:11" ht="38.25" x14ac:dyDescent="0.25">
      <c r="A18" s="87">
        <v>13</v>
      </c>
      <c r="B18" s="87" t="s">
        <v>74</v>
      </c>
      <c r="C18" s="94" t="s">
        <v>104</v>
      </c>
      <c r="D18" s="87" t="s">
        <v>105</v>
      </c>
      <c r="E18" s="129"/>
      <c r="F18" s="87"/>
      <c r="G18" s="135"/>
      <c r="H18" s="135"/>
      <c r="I18" s="135"/>
      <c r="J18" s="135" t="e">
        <f t="shared" si="1"/>
        <v>#DIV/0!</v>
      </c>
      <c r="K18" s="136" t="s">
        <v>331</v>
      </c>
    </row>
    <row r="19" spans="1:11" ht="15.75" x14ac:dyDescent="0.25">
      <c r="A19" s="87">
        <v>14</v>
      </c>
      <c r="B19" s="87" t="s">
        <v>65</v>
      </c>
      <c r="C19" s="94" t="s">
        <v>54</v>
      </c>
      <c r="D19" s="87" t="s">
        <v>93</v>
      </c>
      <c r="E19" s="129"/>
      <c r="F19" s="87"/>
      <c r="G19" s="135"/>
      <c r="H19" s="135"/>
      <c r="I19" s="135"/>
      <c r="J19" s="135" t="e">
        <f t="shared" si="1"/>
        <v>#DIV/0!</v>
      </c>
      <c r="K19" s="136" t="s">
        <v>331</v>
      </c>
    </row>
  </sheetData>
  <sheetProtection selectLockedCells="1" selectUnlockedCells="1"/>
  <autoFilter ref="B4:K7" xr:uid="{00000000-0001-0000-0300-000000000000}"/>
  <mergeCells count="5">
    <mergeCell ref="K4:K5"/>
    <mergeCell ref="A4:A5"/>
    <mergeCell ref="B4:B5"/>
    <mergeCell ref="C4:C5"/>
    <mergeCell ref="D4:D5"/>
  </mergeCells>
  <printOptions horizontalCentered="1"/>
  <pageMargins left="0.39370078740157483" right="0.39370078740157483" top="0.62992125984251968" bottom="0.43307086614173229" header="0.51181102362204722" footer="0.51181102362204722"/>
  <pageSetup paperSize="77" scale="54" firstPageNumber="0" fitToHeight="59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итого нмцк</vt:lpstr>
      <vt:lpstr>ИТОГОВАЯ НМЦК</vt:lpstr>
      <vt:lpstr>Метод сопоставимых цен</vt:lpstr>
      <vt:lpstr>Тарифный метод</vt:lpstr>
      <vt:lpstr>Референтный метод</vt:lpstr>
      <vt:lpstr>Расчет средневзвешенной цены</vt:lpstr>
      <vt:lpstr>'ИТОГОВАЯ НМЦК'!__xlnm_Print_Area</vt:lpstr>
      <vt:lpstr>'Расчет средневзвешенной цены'!__xlnm_Print_Area</vt:lpstr>
      <vt:lpstr>'Расчет средневзвешенной цены'!Заголовки_для_печати</vt:lpstr>
      <vt:lpstr>'Тарифный метод'!Заголовки_для_печати</vt:lpstr>
      <vt:lpstr>'ИТОГОВАЯ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zaharov</dc:creator>
  <cp:lastModifiedBy>Степанченко Галина Николаевна</cp:lastModifiedBy>
  <cp:lastPrinted>2026-05-21T08:52:22Z</cp:lastPrinted>
  <dcterms:created xsi:type="dcterms:W3CDTF">2014-12-12T11:20:07Z</dcterms:created>
  <dcterms:modified xsi:type="dcterms:W3CDTF">2026-05-21T08:56:12Z</dcterms:modified>
</cp:coreProperties>
</file>