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Аукционы, ЗК, Конкурсы\ИМН ВДКБ 07-26\"/>
    </mc:Choice>
  </mc:AlternateContent>
  <bookViews>
    <workbookView xWindow="0" yWindow="0" windowWidth="19155" windowHeight="10065"/>
  </bookViews>
  <sheets>
    <sheet name="Н(М)ЦК по ПП 450н" sheetId="19" r:id="rId1"/>
  </sheets>
  <definedNames>
    <definedName name="RangeW" localSheetId="0">#REF!</definedName>
    <definedName name="RangeW">#REF!</definedName>
    <definedName name="_xlnm.Print_Area" localSheetId="0">'Н(М)ЦК по ПП 450н'!$A$1:$S$33</definedName>
  </definedNames>
  <calcPr calcId="162913"/>
</workbook>
</file>

<file path=xl/calcChain.xml><?xml version="1.0" encoding="utf-8"?>
<calcChain xmlns="http://schemas.openxmlformats.org/spreadsheetml/2006/main">
  <c r="S10" i="19" l="1"/>
  <c r="S11" i="19"/>
  <c r="S12" i="19"/>
  <c r="S13" i="19"/>
  <c r="S14" i="19"/>
  <c r="S15" i="19"/>
  <c r="S16" i="19"/>
  <c r="S17" i="19"/>
  <c r="S18" i="19"/>
  <c r="S19" i="19"/>
  <c r="S20" i="19"/>
  <c r="S21" i="19"/>
  <c r="S22" i="19"/>
  <c r="S23" i="19"/>
  <c r="S24" i="19"/>
  <c r="S25" i="19"/>
  <c r="S26" i="19"/>
  <c r="S27" i="19"/>
  <c r="S28" i="19"/>
  <c r="S9" i="19"/>
  <c r="Q28" i="19" l="1"/>
  <c r="R28" i="19" s="1"/>
  <c r="M28" i="19"/>
  <c r="K28" i="19"/>
  <c r="G28" i="19"/>
  <c r="J28" i="19" s="1"/>
  <c r="Q27" i="19"/>
  <c r="M27" i="19"/>
  <c r="K27" i="19"/>
  <c r="G27" i="19"/>
  <c r="J27" i="19" s="1"/>
  <c r="Q26" i="19"/>
  <c r="M26" i="19"/>
  <c r="K26" i="19"/>
  <c r="G26" i="19"/>
  <c r="J26" i="19" s="1"/>
  <c r="Q25" i="19"/>
  <c r="R25" i="19" s="1"/>
  <c r="M25" i="19"/>
  <c r="K25" i="19"/>
  <c r="G25" i="19"/>
  <c r="J25" i="19" s="1"/>
  <c r="Q24" i="19"/>
  <c r="M24" i="19"/>
  <c r="K24" i="19"/>
  <c r="G24" i="19"/>
  <c r="J24" i="19" s="1"/>
  <c r="Q23" i="19"/>
  <c r="R23" i="19" s="1"/>
  <c r="M23" i="19"/>
  <c r="K23" i="19"/>
  <c r="G23" i="19"/>
  <c r="J23" i="19" s="1"/>
  <c r="Q22" i="19"/>
  <c r="M22" i="19"/>
  <c r="K22" i="19"/>
  <c r="G22" i="19"/>
  <c r="J22" i="19" s="1"/>
  <c r="Q21" i="19"/>
  <c r="R21" i="19" s="1"/>
  <c r="M21" i="19"/>
  <c r="K21" i="19"/>
  <c r="G21" i="19"/>
  <c r="J21" i="19" s="1"/>
  <c r="Q20" i="19"/>
  <c r="M20" i="19"/>
  <c r="K20" i="19"/>
  <c r="G20" i="19"/>
  <c r="J20" i="19" s="1"/>
  <c r="Q19" i="19"/>
  <c r="R19" i="19" s="1"/>
  <c r="M19" i="19"/>
  <c r="K19" i="19"/>
  <c r="G19" i="19"/>
  <c r="J19" i="19" s="1"/>
  <c r="Q18" i="19"/>
  <c r="M18" i="19"/>
  <c r="K18" i="19"/>
  <c r="G18" i="19"/>
  <c r="J18" i="19" s="1"/>
  <c r="G10" i="19"/>
  <c r="J10" i="19" s="1"/>
  <c r="K10" i="19"/>
  <c r="M10" i="19"/>
  <c r="Q10" i="19"/>
  <c r="R10" i="19" s="1"/>
  <c r="G11" i="19"/>
  <c r="J11" i="19" s="1"/>
  <c r="K11" i="19"/>
  <c r="M11" i="19"/>
  <c r="Q11" i="19"/>
  <c r="R11" i="19" s="1"/>
  <c r="G12" i="19"/>
  <c r="J12" i="19" s="1"/>
  <c r="K12" i="19"/>
  <c r="M12" i="19"/>
  <c r="Q12" i="19"/>
  <c r="R12" i="19" s="1"/>
  <c r="G13" i="19"/>
  <c r="J13" i="19" s="1"/>
  <c r="K13" i="19"/>
  <c r="M13" i="19"/>
  <c r="Q13" i="19"/>
  <c r="R13" i="19" s="1"/>
  <c r="G14" i="19"/>
  <c r="J14" i="19" s="1"/>
  <c r="K14" i="19"/>
  <c r="M14" i="19"/>
  <c r="Q14" i="19"/>
  <c r="R14" i="19" s="1"/>
  <c r="G15" i="19"/>
  <c r="J15" i="19" s="1"/>
  <c r="K15" i="19"/>
  <c r="M15" i="19"/>
  <c r="Q15" i="19"/>
  <c r="R15" i="19" s="1"/>
  <c r="G16" i="19"/>
  <c r="J16" i="19" s="1"/>
  <c r="K16" i="19"/>
  <c r="M16" i="19"/>
  <c r="Q16" i="19"/>
  <c r="R16" i="19" s="1"/>
  <c r="G17" i="19"/>
  <c r="J17" i="19" s="1"/>
  <c r="K17" i="19"/>
  <c r="M17" i="19"/>
  <c r="Q17" i="19"/>
  <c r="R17" i="19" s="1"/>
  <c r="Q9" i="19"/>
  <c r="M9" i="19"/>
  <c r="K9" i="19"/>
  <c r="G9" i="19"/>
  <c r="J9" i="19" s="1"/>
  <c r="O20" i="19" l="1"/>
  <c r="P20" i="19" s="1"/>
  <c r="O22" i="19"/>
  <c r="P22" i="19" s="1"/>
  <c r="O23" i="19"/>
  <c r="P23" i="19" s="1"/>
  <c r="O15" i="19"/>
  <c r="P15" i="19" s="1"/>
  <c r="O13" i="19"/>
  <c r="P13" i="19" s="1"/>
  <c r="O11" i="19"/>
  <c r="P11" i="19" s="1"/>
  <c r="O24" i="19"/>
  <c r="P24" i="19" s="1"/>
  <c r="O21" i="19"/>
  <c r="P21" i="19" s="1"/>
  <c r="O17" i="19"/>
  <c r="P17" i="19" s="1"/>
  <c r="O16" i="19"/>
  <c r="P16" i="19" s="1"/>
  <c r="O14" i="19"/>
  <c r="P14" i="19" s="1"/>
  <c r="O12" i="19"/>
  <c r="P12" i="19" s="1"/>
  <c r="O10" i="19"/>
  <c r="P10" i="19" s="1"/>
  <c r="O25" i="19"/>
  <c r="P25" i="19" s="1"/>
  <c r="O18" i="19"/>
  <c r="P18" i="19" s="1"/>
  <c r="O19" i="19"/>
  <c r="P19" i="19" s="1"/>
  <c r="O26" i="19"/>
  <c r="P26" i="19" s="1"/>
  <c r="O27" i="19"/>
  <c r="P27" i="19" s="1"/>
  <c r="O28" i="19"/>
  <c r="P28" i="19" s="1"/>
  <c r="O9" i="19"/>
  <c r="P9" i="19" s="1"/>
  <c r="L19" i="19"/>
  <c r="R20" i="19"/>
  <c r="L23" i="19"/>
  <c r="R24" i="19"/>
  <c r="R18" i="19"/>
  <c r="L21" i="19"/>
  <c r="R22" i="19"/>
  <c r="L25" i="19"/>
  <c r="R27" i="19"/>
  <c r="L27" i="19"/>
  <c r="L28" i="19"/>
  <c r="L10" i="19"/>
  <c r="L18" i="19"/>
  <c r="L22" i="19"/>
  <c r="L26" i="19"/>
  <c r="L20" i="19"/>
  <c r="L24" i="19"/>
  <c r="R26" i="19"/>
  <c r="L15" i="19"/>
  <c r="L16" i="19"/>
  <c r="L17" i="19"/>
  <c r="L14" i="19"/>
  <c r="L13" i="19"/>
  <c r="L12" i="19"/>
  <c r="L11" i="19"/>
  <c r="L9" i="19"/>
  <c r="R9" i="19"/>
  <c r="P29" i="19" l="1"/>
  <c r="R29" i="19"/>
  <c r="S29" i="19"/>
</calcChain>
</file>

<file path=xl/sharedStrings.xml><?xml version="1.0" encoding="utf-8"?>
<sst xmlns="http://schemas.openxmlformats.org/spreadsheetml/2006/main" count="66" uniqueCount="43">
  <si>
    <t>Ед. измер.</t>
  </si>
  <si>
    <t>№ п/п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</si>
  <si>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</si>
  <si>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ед.</t>
  </si>
  <si>
    <t>n - кол-во значений, используемых в расчете</t>
  </si>
  <si>
    <t>Определение однородности совокупности значений выявленных цен</t>
  </si>
  <si>
    <t>Среднее квадратичное отклонение</t>
  </si>
  <si>
    <t>ИЦИ № 1</t>
  </si>
  <si>
    <t>ИЦИ № 2</t>
  </si>
  <si>
    <t>ИЦИ № 3</t>
  </si>
  <si>
    <r>
      <t xml:space="preserve">V - коэф-нт вариации                  </t>
    </r>
    <r>
      <rPr>
        <i/>
        <sz val="12"/>
        <rFont val="Times New Roman"/>
        <family val="1"/>
        <charset val="204"/>
      </rPr>
      <t>(не должен превышать 33%)</t>
    </r>
  </si>
  <si>
    <t>Наименование предмета контракта</t>
  </si>
  <si>
    <t xml:space="preserve">Коммерческие предложения (без учета НДС) </t>
  </si>
  <si>
    <t>НМЦК</t>
  </si>
  <si>
    <t>Цена за единицу изм. ИЦИ с минимальной суммой, (руб.)*</t>
  </si>
  <si>
    <t>НМЦК по ИЦИ с минимальной суммой,  (руб.)</t>
  </si>
  <si>
    <t>&lt;ц&gt; - средн. арифм. величина цены единицы прод-ции с округлением до сотых долей, руб.</t>
  </si>
  <si>
    <t xml:space="preserve">Начальная цена единицы медицинского изделия (далее - НЦЕ), устанавливается как средневзвешенное значение собранных заказчиком, с округлением до сотых долей </t>
  </si>
  <si>
    <t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Приказом Министерства здравоохранения РФ от 15 мая 2020 г.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</t>
  </si>
  <si>
    <t>Налог на добавленную стоимость, НДС, %</t>
  </si>
  <si>
    <t>НМЦК по ИЦИ с минимальной суммой, с НДС (руб.)</t>
  </si>
  <si>
    <t>шт</t>
  </si>
  <si>
    <t>Начальная цена единицы медицинского изделия с НДС</t>
  </si>
  <si>
    <t>Обоснование начальной (максимальной) цены контракта на поставку медицинских изделий.</t>
  </si>
  <si>
    <t>* в соответствии с п.18 приказа Министерства здравоохранения РФ от 15 мая 2020 г. № 450н.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</t>
  </si>
  <si>
    <t>Подготовил:  старший специалист по закупкам – Манукян К.С.
22.07.2026 г.</t>
  </si>
  <si>
    <t xml:space="preserve">Жгут  кровоостанавливающий </t>
  </si>
  <si>
    <t>уп</t>
  </si>
  <si>
    <t>Жгут  кровоостанавливающий</t>
  </si>
  <si>
    <t>Катетер для периферических сосудов</t>
  </si>
  <si>
    <t>Шпатель для языка, смотровой</t>
  </si>
  <si>
    <t>Халат операционный, одноразового использования</t>
  </si>
  <si>
    <t>Шприц общего назначения медицинский</t>
  </si>
  <si>
    <t>Шапочка хирургическая, одноразового использования, нестерильная</t>
  </si>
  <si>
    <t>Бинт марлевый, нестерильный</t>
  </si>
  <si>
    <t xml:space="preserve">Вата медицинская гигроскопическая </t>
  </si>
  <si>
    <t>Гель для ультразвуковых исследований</t>
  </si>
  <si>
    <t xml:space="preserve">Салфетка спиртовая антисептическая </t>
  </si>
  <si>
    <t>Индикатор химический для контроля воздушной стерилизации</t>
  </si>
  <si>
    <t>Индикатор химический многорежимный одноразовый паровой стерилизации</t>
  </si>
  <si>
    <t>Индикаторные полоски</t>
  </si>
  <si>
    <t xml:space="preserve">Пакет для сбора, хранения и транспортировки медицинских отходов
</t>
  </si>
  <si>
    <r>
      <rPr>
        <b/>
        <sz val="12"/>
        <rFont val="Times New Roman"/>
        <family val="1"/>
        <charset val="204"/>
      </rPr>
      <t>На основании приведенных данных устанавливается следующая начальная (максимальная) цена контракта:  121 410.56 (сто двадцать одна тысяча четыреста десять) рублей 56 копеек.</t>
    </r>
    <r>
      <rPr>
        <b/>
        <sz val="12"/>
        <color rgb="FF0070C0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</si>
</sst>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[$-419]General"/>
    <numFmt numFmtId="166" formatCode="#,##0.00_ ;\-#,##0.00\ "/>
  </numFmts>
  <fonts count="42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Helv"/>
      <charset val="204"/>
    </font>
    <font>
      <i/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b/>
      <sz val="1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2">
    <xf numFmtId="0" fontId="0" fillId="0" borderId="0"/>
    <xf numFmtId="0" fontId="1" fillId="0" borderId="0"/>
    <xf numFmtId="165" fontId="29" fillId="0" borderId="0" applyBorder="0" applyProtection="0"/>
    <xf numFmtId="0" fontId="3" fillId="0" borderId="0"/>
    <xf numFmtId="0" fontId="15" fillId="0" borderId="0"/>
    <xf numFmtId="0" fontId="15" fillId="0" borderId="0"/>
    <xf numFmtId="0" fontId="27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30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0" borderId="0"/>
    <xf numFmtId="0" fontId="3" fillId="0" borderId="0"/>
    <xf numFmtId="0" fontId="15" fillId="0" borderId="0" applyFill="0"/>
    <xf numFmtId="0" fontId="31" fillId="0" borderId="0"/>
    <xf numFmtId="0" fontId="15" fillId="0" borderId="0"/>
    <xf numFmtId="0" fontId="1" fillId="0" borderId="0"/>
    <xf numFmtId="0" fontId="31" fillId="0" borderId="0"/>
    <xf numFmtId="0" fontId="15" fillId="0" borderId="0"/>
    <xf numFmtId="0" fontId="15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15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99">
    <xf numFmtId="0" fontId="0" fillId="0" borderId="0" xfId="0"/>
    <xf numFmtId="0" fontId="2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 applyBorder="1" applyAlignment="1">
      <alignment vertical="top"/>
    </xf>
    <xf numFmtId="0" fontId="22" fillId="0" borderId="0" xfId="56" applyFont="1" applyAlignment="1">
      <alignment vertical="top"/>
    </xf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33" fillId="0" borderId="0" xfId="0" applyFont="1"/>
    <xf numFmtId="0" fontId="22" fillId="0" borderId="0" xfId="0" applyFont="1"/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 vertical="top" wrapText="1"/>
    </xf>
    <xf numFmtId="0" fontId="23" fillId="0" borderId="0" xfId="0" applyFont="1" applyAlignment="1"/>
    <xf numFmtId="0" fontId="0" fillId="0" borderId="0" xfId="0" applyAlignment="1">
      <alignment vertical="center"/>
    </xf>
    <xf numFmtId="0" fontId="23" fillId="0" borderId="16" xfId="0" applyFon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164" fontId="23" fillId="0" borderId="0" xfId="0" applyNumberFormat="1" applyFont="1" applyBorder="1" applyAlignment="1">
      <alignment vertical="center"/>
    </xf>
    <xf numFmtId="4" fontId="23" fillId="16" borderId="1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  <xf numFmtId="4" fontId="22" fillId="0" borderId="23" xfId="0" applyNumberFormat="1" applyFont="1" applyBorder="1" applyAlignment="1">
      <alignment horizontal="center" vertical="center" wrapText="1"/>
    </xf>
    <xf numFmtId="0" fontId="25" fillId="15" borderId="28" xfId="0" applyFont="1" applyFill="1" applyBorder="1" applyAlignment="1">
      <alignment horizontal="center" vertical="center" wrapText="1"/>
    </xf>
    <xf numFmtId="4" fontId="22" fillId="0" borderId="29" xfId="0" applyNumberFormat="1" applyFont="1" applyBorder="1" applyAlignment="1">
      <alignment horizontal="center" vertical="center" wrapText="1"/>
    </xf>
    <xf numFmtId="0" fontId="25" fillId="15" borderId="29" xfId="0" applyNumberFormat="1" applyFont="1" applyFill="1" applyBorder="1" applyAlignment="1">
      <alignment horizontal="center" vertical="center" wrapText="1"/>
    </xf>
    <xf numFmtId="166" fontId="22" fillId="0" borderId="29" xfId="0" applyNumberFormat="1" applyFont="1" applyBorder="1" applyAlignment="1">
      <alignment horizontal="center" vertical="center" wrapText="1"/>
    </xf>
    <xf numFmtId="164" fontId="22" fillId="0" borderId="29" xfId="0" applyNumberFormat="1" applyFont="1" applyBorder="1" applyAlignment="1">
      <alignment horizontal="center" vertical="center" wrapText="1"/>
    </xf>
    <xf numFmtId="10" fontId="22" fillId="0" borderId="29" xfId="0" applyNumberFormat="1" applyFont="1" applyBorder="1" applyAlignment="1">
      <alignment horizontal="center" vertical="center" wrapText="1"/>
    </xf>
    <xf numFmtId="166" fontId="22" fillId="0" borderId="29" xfId="0" applyNumberFormat="1" applyFont="1" applyFill="1" applyBorder="1" applyAlignment="1">
      <alignment horizontal="center" vertical="center" wrapText="1"/>
    </xf>
    <xf numFmtId="4" fontId="22" fillId="0" borderId="30" xfId="0" applyNumberFormat="1" applyFont="1" applyBorder="1" applyAlignment="1">
      <alignment horizontal="center" vertical="center" wrapText="1"/>
    </xf>
    <xf numFmtId="0" fontId="25" fillId="15" borderId="19" xfId="0" applyFont="1" applyFill="1" applyBorder="1" applyAlignment="1">
      <alignment horizontal="center" vertical="center" wrapText="1"/>
    </xf>
    <xf numFmtId="4" fontId="22" fillId="0" borderId="20" xfId="0" applyNumberFormat="1" applyFont="1" applyBorder="1" applyAlignment="1">
      <alignment horizontal="center" vertical="center" wrapText="1"/>
    </xf>
    <xf numFmtId="0" fontId="25" fillId="15" borderId="20" xfId="0" applyNumberFormat="1" applyFont="1" applyFill="1" applyBorder="1" applyAlignment="1">
      <alignment horizontal="center" vertical="center" wrapText="1"/>
    </xf>
    <xf numFmtId="166" fontId="22" fillId="0" borderId="20" xfId="0" applyNumberFormat="1" applyFont="1" applyBorder="1" applyAlignment="1">
      <alignment horizontal="center" vertical="center" wrapText="1"/>
    </xf>
    <xf numFmtId="164" fontId="22" fillId="0" borderId="20" xfId="0" applyNumberFormat="1" applyFont="1" applyBorder="1" applyAlignment="1">
      <alignment horizontal="center" vertical="center" wrapText="1"/>
    </xf>
    <xf numFmtId="10" fontId="22" fillId="0" borderId="20" xfId="0" applyNumberFormat="1" applyFont="1" applyBorder="1" applyAlignment="1">
      <alignment horizontal="center" vertical="center" wrapText="1"/>
    </xf>
    <xf numFmtId="166" fontId="22" fillId="0" borderId="20" xfId="0" applyNumberFormat="1" applyFont="1" applyFill="1" applyBorder="1" applyAlignment="1">
      <alignment horizontal="center" vertical="center" wrapText="1"/>
    </xf>
    <xf numFmtId="4" fontId="22" fillId="0" borderId="27" xfId="0" applyNumberFormat="1" applyFont="1" applyBorder="1" applyAlignment="1">
      <alignment horizontal="center" vertical="center" wrapText="1"/>
    </xf>
    <xf numFmtId="4" fontId="23" fillId="16" borderId="13" xfId="0" applyNumberFormat="1" applyFont="1" applyFill="1" applyBorder="1" applyAlignment="1">
      <alignment horizontal="center" vertical="center" wrapText="1"/>
    </xf>
    <xf numFmtId="4" fontId="22" fillId="0" borderId="22" xfId="0" applyNumberFormat="1" applyFont="1" applyBorder="1" applyAlignment="1">
      <alignment horizontal="center" vertical="center" wrapText="1"/>
    </xf>
    <xf numFmtId="4" fontId="22" fillId="0" borderId="26" xfId="0" applyNumberFormat="1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4" fontId="23" fillId="0" borderId="41" xfId="0" applyNumberFormat="1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164" fontId="23" fillId="0" borderId="40" xfId="0" applyNumberFormat="1" applyFont="1" applyBorder="1" applyAlignment="1">
      <alignment horizontal="center" vertical="center"/>
    </xf>
    <xf numFmtId="164" fontId="23" fillId="0" borderId="34" xfId="0" applyNumberFormat="1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 wrapText="1"/>
    </xf>
    <xf numFmtId="0" fontId="25" fillId="15" borderId="37" xfId="0" applyFont="1" applyFill="1" applyBorder="1" applyAlignment="1">
      <alignment horizontal="center" vertical="center" wrapText="1"/>
    </xf>
    <xf numFmtId="0" fontId="25" fillId="15" borderId="39" xfId="0" applyFont="1" applyFill="1" applyBorder="1" applyAlignment="1">
      <alignment horizontal="center" vertical="center" wrapText="1"/>
    </xf>
    <xf numFmtId="0" fontId="25" fillId="15" borderId="39" xfId="0" applyNumberFormat="1" applyFont="1" applyFill="1" applyBorder="1" applyAlignment="1">
      <alignment horizontal="center" vertical="center" wrapText="1"/>
    </xf>
    <xf numFmtId="0" fontId="25" fillId="15" borderId="41" xfId="0" applyNumberFormat="1" applyFont="1" applyFill="1" applyBorder="1" applyAlignment="1">
      <alignment horizontal="center" vertical="center" wrapText="1"/>
    </xf>
    <xf numFmtId="0" fontId="25" fillId="0" borderId="38" xfId="0" applyNumberFormat="1" applyFont="1" applyBorder="1" applyAlignment="1">
      <alignment horizontal="center" vertical="center" wrapText="1"/>
    </xf>
    <xf numFmtId="0" fontId="25" fillId="0" borderId="40" xfId="0" applyNumberFormat="1" applyFont="1" applyBorder="1" applyAlignment="1">
      <alignment horizontal="center" vertical="center" wrapText="1"/>
    </xf>
    <xf numFmtId="0" fontId="25" fillId="0" borderId="34" xfId="0" applyNumberFormat="1" applyFont="1" applyBorder="1" applyAlignment="1">
      <alignment horizontal="center" vertical="center" wrapText="1"/>
    </xf>
    <xf numFmtId="0" fontId="41" fillId="0" borderId="20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vertical="center" wrapText="1"/>
    </xf>
    <xf numFmtId="0" fontId="21" fillId="0" borderId="20" xfId="0" applyFont="1" applyBorder="1" applyAlignment="1">
      <alignment horizontal="center" vertical="center"/>
    </xf>
    <xf numFmtId="4" fontId="22" fillId="0" borderId="20" xfId="0" applyNumberFormat="1" applyFont="1" applyFill="1" applyBorder="1" applyAlignment="1">
      <alignment horizontal="center" vertical="center" wrapText="1"/>
    </xf>
    <xf numFmtId="4" fontId="22" fillId="16" borderId="20" xfId="0" applyNumberFormat="1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vertical="center" wrapText="1"/>
    </xf>
    <xf numFmtId="0" fontId="21" fillId="0" borderId="29" xfId="0" applyFont="1" applyBorder="1" applyAlignment="1">
      <alignment horizontal="center" vertical="center"/>
    </xf>
    <xf numFmtId="4" fontId="22" fillId="0" borderId="29" xfId="0" applyNumberFormat="1" applyFont="1" applyFill="1" applyBorder="1" applyAlignment="1">
      <alignment horizontal="center" vertical="center" wrapText="1"/>
    </xf>
    <xf numFmtId="4" fontId="22" fillId="16" borderId="29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/>
    </xf>
    <xf numFmtId="0" fontId="40" fillId="0" borderId="0" xfId="0" applyFont="1" applyAlignment="1">
      <alignment horizontal="left" vertical="top" wrapText="1"/>
    </xf>
    <xf numFmtId="0" fontId="23" fillId="0" borderId="14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15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  <xf numFmtId="0" fontId="23" fillId="0" borderId="32" xfId="0" applyNumberFormat="1" applyFont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top" wrapText="1"/>
    </xf>
    <xf numFmtId="0" fontId="34" fillId="0" borderId="15" xfId="1" applyFont="1" applyBorder="1" applyAlignment="1">
      <alignment horizontal="center" vertical="center" wrapText="1"/>
    </xf>
    <xf numFmtId="0" fontId="34" fillId="0" borderId="10" xfId="1" applyFont="1" applyBorder="1" applyAlignment="1">
      <alignment horizontal="center" vertical="center" wrapText="1"/>
    </xf>
    <xf numFmtId="0" fontId="34" fillId="0" borderId="32" xfId="1" applyFont="1" applyBorder="1" applyAlignment="1">
      <alignment horizontal="center" vertical="center" wrapText="1"/>
    </xf>
    <xf numFmtId="0" fontId="37" fillId="0" borderId="0" xfId="0" applyFont="1" applyAlignment="1">
      <alignment horizontal="center" vertical="top" wrapText="1"/>
    </xf>
    <xf numFmtId="0" fontId="23" fillId="0" borderId="24" xfId="1" applyFont="1" applyBorder="1" applyAlignment="1">
      <alignment horizontal="center" vertical="center" wrapText="1"/>
    </xf>
    <xf numFmtId="0" fontId="23" fillId="0" borderId="25" xfId="1" applyFont="1" applyBorder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39" fillId="0" borderId="0" xfId="0" applyFont="1" applyBorder="1" applyAlignment="1">
      <alignment vertical="top" wrapText="1"/>
    </xf>
    <xf numFmtId="0" fontId="23" fillId="0" borderId="37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36" fillId="0" borderId="35" xfId="1" applyFont="1" applyBorder="1" applyAlignment="1">
      <alignment horizontal="center" vertical="center" wrapText="1"/>
    </xf>
    <xf numFmtId="0" fontId="36" fillId="0" borderId="12" xfId="1" applyFont="1" applyBorder="1" applyAlignment="1">
      <alignment horizontal="center" vertical="center" wrapText="1"/>
    </xf>
    <xf numFmtId="0" fontId="23" fillId="0" borderId="36" xfId="1" applyFont="1" applyBorder="1" applyAlignment="1">
      <alignment horizontal="center" vertical="center" wrapText="1"/>
    </xf>
    <xf numFmtId="0" fontId="23" fillId="0" borderId="21" xfId="1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top"/>
    </xf>
    <xf numFmtId="0" fontId="35" fillId="0" borderId="32" xfId="0" applyFont="1" applyBorder="1" applyAlignment="1">
      <alignment horizontal="center" vertical="top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32" xfId="0" applyNumberFormat="1" applyFont="1" applyBorder="1" applyAlignment="1">
      <alignment horizontal="center" vertical="top" wrapText="1"/>
    </xf>
    <xf numFmtId="0" fontId="35" fillId="0" borderId="18" xfId="0" applyFont="1" applyBorder="1" applyAlignment="1">
      <alignment horizontal="center" vertical="center" wrapText="1"/>
    </xf>
    <xf numFmtId="0" fontId="35" fillId="0" borderId="33" xfId="0" applyFont="1" applyBorder="1" applyAlignment="1">
      <alignment horizontal="center" vertical="center" wrapText="1"/>
    </xf>
  </cellXfs>
  <cellStyles count="72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Обычный_Сургут КПНД Документы для организации и проведения опережающих торгов на 2009 год (оказание услуг по проведению клинико-бактериологических исследований )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Стиль 1" xfId="65"/>
    <cellStyle name="Текст предупреждения" xfId="66" builtinId="11" customBuiltin="1"/>
    <cellStyle name="Текст предупреждения 2" xfId="67"/>
    <cellStyle name="Финансовый 2" xfId="68"/>
    <cellStyle name="Финансовый 3" xfId="69"/>
    <cellStyle name="Хороший" xfId="70" builtinId="26" customBuiltin="1"/>
    <cellStyle name="Хороший 2" xfId="71"/>
  </cellStyles>
  <dxfs count="1">
    <dxf>
      <fill>
        <patternFill>
          <bgColor rgb="FFFFF189"/>
        </patternFill>
      </fill>
    </dxf>
  </dxfs>
  <tableStyles count="0" defaultTableStyle="TableStyleMedium9" defaultPivotStyle="PivotStyleLight16"/>
  <colors>
    <mruColors>
      <color rgb="FFFFF1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142315</xdr:colOff>
      <xdr:row>5</xdr:row>
      <xdr:rowOff>1103219</xdr:rowOff>
    </xdr:from>
    <xdr:to>
      <xdr:col>11</xdr:col>
      <xdr:colOff>913840</xdr:colOff>
      <xdr:row>6</xdr:row>
      <xdr:rowOff>150719</xdr:rowOff>
    </xdr:to>
    <xdr:pic>
      <xdr:nvPicPr>
        <xdr:cNvPr id="2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9668" y="3389219"/>
          <a:ext cx="771525" cy="515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133350</xdr:colOff>
      <xdr:row>5</xdr:row>
      <xdr:rowOff>914400</xdr:rowOff>
    </xdr:from>
    <xdr:to>
      <xdr:col>6</xdr:col>
      <xdr:colOff>704850</xdr:colOff>
      <xdr:row>5</xdr:row>
      <xdr:rowOff>1209675</xdr:rowOff>
    </xdr:to>
    <xdr:pic>
      <xdr:nvPicPr>
        <xdr:cNvPr id="3" name="Рисунок 2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5753100" y="3486150"/>
          <a:ext cx="571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6163</xdr:colOff>
      <xdr:row>5</xdr:row>
      <xdr:rowOff>1064559</xdr:rowOff>
    </xdr:from>
    <xdr:to>
      <xdr:col>10</xdr:col>
      <xdr:colOff>997323</xdr:colOff>
      <xdr:row>6</xdr:row>
      <xdr:rowOff>126451</xdr:rowOff>
    </xdr:to>
    <xdr:pic>
      <xdr:nvPicPr>
        <xdr:cNvPr id="4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4987" y="3350559"/>
          <a:ext cx="991160" cy="529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5</xdr:row>
      <xdr:rowOff>466725</xdr:rowOff>
    </xdr:from>
    <xdr:to>
      <xdr:col>15</xdr:col>
      <xdr:colOff>1971675</xdr:colOff>
      <xdr:row>5</xdr:row>
      <xdr:rowOff>781050</xdr:rowOff>
    </xdr:to>
    <xdr:pic>
      <xdr:nvPicPr>
        <xdr:cNvPr id="5" name="Рисунок 8" descr="base_3285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8175" y="3038475"/>
          <a:ext cx="19526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tabSelected="1" topLeftCell="A19" zoomScale="85" zoomScaleNormal="85" zoomScaleSheetLayoutView="40" zoomScalePageLayoutView="25" workbookViewId="0">
      <selection activeCell="S29" sqref="S29"/>
    </sheetView>
  </sheetViews>
  <sheetFormatPr defaultColWidth="9.140625" defaultRowHeight="12.75" x14ac:dyDescent="0.2"/>
  <cols>
    <col min="1" max="1" width="4.7109375" style="2" customWidth="1"/>
    <col min="2" max="2" width="28.5703125" style="2" customWidth="1"/>
    <col min="3" max="3" width="8.85546875" style="2" customWidth="1"/>
    <col min="4" max="4" width="15" style="2" customWidth="1"/>
    <col min="5" max="6" width="14.140625" style="2" customWidth="1"/>
    <col min="7" max="7" width="12.140625" style="2" customWidth="1"/>
    <col min="8" max="9" width="12.7109375" style="2" customWidth="1"/>
    <col min="10" max="10" width="14.85546875" style="2" customWidth="1"/>
    <col min="11" max="11" width="15.140625" style="2" customWidth="1"/>
    <col min="12" max="12" width="14.7109375" style="2" customWidth="1"/>
    <col min="13" max="13" width="15.5703125" style="2" customWidth="1"/>
    <col min="14" max="14" width="12.28515625" style="2" customWidth="1"/>
    <col min="15" max="15" width="16.28515625" style="2" customWidth="1"/>
    <col min="16" max="16" width="24.140625" style="2" customWidth="1"/>
    <col min="17" max="17" width="15.140625" style="2" customWidth="1"/>
    <col min="18" max="18" width="18.5703125" style="2" customWidth="1"/>
    <col min="19" max="19" width="19.85546875" style="2" customWidth="1"/>
    <col min="20" max="20" width="17.42578125" style="2" customWidth="1"/>
    <col min="21" max="21" width="9.140625" style="2"/>
    <col min="22" max="22" width="17.7109375" style="2" customWidth="1"/>
    <col min="23" max="23" width="19.28515625" style="2" customWidth="1"/>
    <col min="24" max="16384" width="9.140625" style="2"/>
  </cols>
  <sheetData>
    <row r="1" spans="1:19" ht="11.25" customHeight="1" x14ac:dyDescent="0.25">
      <c r="A1" s="12"/>
      <c r="B1" s="12"/>
    </row>
    <row r="2" spans="1:19" ht="30.6" customHeight="1" x14ac:dyDescent="0.2">
      <c r="A2" s="81" t="s">
        <v>23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19" ht="55.5" customHeight="1" x14ac:dyDescent="0.2">
      <c r="A3" s="11"/>
      <c r="B3" s="77" t="s">
        <v>18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9" ht="10.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1"/>
    </row>
    <row r="5" spans="1:19" ht="65.25" customHeight="1" x14ac:dyDescent="0.2">
      <c r="A5" s="65" t="s">
        <v>1</v>
      </c>
      <c r="B5" s="74" t="s">
        <v>11</v>
      </c>
      <c r="C5" s="68" t="s">
        <v>0</v>
      </c>
      <c r="D5" s="68" t="s">
        <v>2</v>
      </c>
      <c r="E5" s="68"/>
      <c r="F5" s="68"/>
      <c r="G5" s="68"/>
      <c r="H5" s="71" t="s">
        <v>3</v>
      </c>
      <c r="I5" s="71" t="s">
        <v>4</v>
      </c>
      <c r="J5" s="71" t="s">
        <v>5</v>
      </c>
      <c r="K5" s="71"/>
      <c r="L5" s="71"/>
      <c r="M5" s="71" t="s">
        <v>17</v>
      </c>
      <c r="N5" s="78" t="s">
        <v>19</v>
      </c>
      <c r="O5" s="78" t="s">
        <v>22</v>
      </c>
      <c r="P5" s="14" t="s">
        <v>13</v>
      </c>
      <c r="Q5" s="89" t="s">
        <v>14</v>
      </c>
      <c r="R5" s="91" t="s">
        <v>15</v>
      </c>
      <c r="S5" s="82" t="s">
        <v>20</v>
      </c>
    </row>
    <row r="6" spans="1:19" ht="115.5" customHeight="1" x14ac:dyDescent="0.2">
      <c r="A6" s="66"/>
      <c r="B6" s="75"/>
      <c r="C6" s="69"/>
      <c r="D6" s="69" t="s">
        <v>12</v>
      </c>
      <c r="E6" s="69"/>
      <c r="F6" s="69"/>
      <c r="G6" s="93"/>
      <c r="H6" s="72"/>
      <c r="I6" s="72"/>
      <c r="J6" s="95" t="s">
        <v>16</v>
      </c>
      <c r="K6" s="95" t="s">
        <v>6</v>
      </c>
      <c r="L6" s="95" t="s">
        <v>10</v>
      </c>
      <c r="M6" s="72"/>
      <c r="N6" s="79"/>
      <c r="O6" s="79"/>
      <c r="P6" s="97"/>
      <c r="Q6" s="90"/>
      <c r="R6" s="92"/>
      <c r="S6" s="83"/>
    </row>
    <row r="7" spans="1:19" ht="26.25" customHeight="1" thickBot="1" x14ac:dyDescent="0.25">
      <c r="A7" s="67"/>
      <c r="B7" s="76"/>
      <c r="C7" s="70"/>
      <c r="D7" s="44" t="s">
        <v>7</v>
      </c>
      <c r="E7" s="44" t="s">
        <v>8</v>
      </c>
      <c r="F7" s="44" t="s">
        <v>9</v>
      </c>
      <c r="G7" s="94"/>
      <c r="H7" s="73"/>
      <c r="I7" s="73"/>
      <c r="J7" s="96"/>
      <c r="K7" s="96"/>
      <c r="L7" s="96"/>
      <c r="M7" s="73"/>
      <c r="N7" s="80"/>
      <c r="O7" s="80"/>
      <c r="P7" s="98"/>
      <c r="Q7" s="90"/>
      <c r="R7" s="92"/>
      <c r="S7" s="83"/>
    </row>
    <row r="8" spans="1:19" s="13" customFormat="1" ht="16.5" thickBot="1" x14ac:dyDescent="0.25">
      <c r="A8" s="45">
        <v>1</v>
      </c>
      <c r="B8" s="46">
        <v>2</v>
      </c>
      <c r="C8" s="46">
        <v>3</v>
      </c>
      <c r="D8" s="46">
        <v>4</v>
      </c>
      <c r="E8" s="46">
        <v>5</v>
      </c>
      <c r="F8" s="46">
        <v>6</v>
      </c>
      <c r="G8" s="46">
        <v>7</v>
      </c>
      <c r="H8" s="47">
        <v>8</v>
      </c>
      <c r="I8" s="47">
        <v>9</v>
      </c>
      <c r="J8" s="47">
        <v>10</v>
      </c>
      <c r="K8" s="47">
        <v>11</v>
      </c>
      <c r="L8" s="47">
        <v>12</v>
      </c>
      <c r="M8" s="47">
        <v>13</v>
      </c>
      <c r="N8" s="47">
        <v>14</v>
      </c>
      <c r="O8" s="47">
        <v>15</v>
      </c>
      <c r="P8" s="48">
        <v>16</v>
      </c>
      <c r="Q8" s="49">
        <v>17</v>
      </c>
      <c r="R8" s="50">
        <v>18</v>
      </c>
      <c r="S8" s="51">
        <v>19</v>
      </c>
    </row>
    <row r="9" spans="1:19" s="13" customFormat="1" ht="32.25" thickBot="1" x14ac:dyDescent="0.25">
      <c r="A9" s="28">
        <v>1</v>
      </c>
      <c r="B9" s="53" t="s">
        <v>26</v>
      </c>
      <c r="C9" s="54" t="s">
        <v>27</v>
      </c>
      <c r="D9" s="55">
        <v>840</v>
      </c>
      <c r="E9" s="55">
        <v>829.09</v>
      </c>
      <c r="F9" s="56">
        <v>818.18</v>
      </c>
      <c r="G9" s="29">
        <f>SUM(D9:F9)</f>
        <v>2487.27</v>
      </c>
      <c r="H9" s="57">
        <v>5</v>
      </c>
      <c r="I9" s="30">
        <v>3</v>
      </c>
      <c r="J9" s="31">
        <f>ROUND(G9/I9,2)</f>
        <v>829.09</v>
      </c>
      <c r="K9" s="32">
        <f>_xlfn.STDEV.S(D9:F9)</f>
        <v>10.910000000000025</v>
      </c>
      <c r="L9" s="33">
        <f>K9/J9</f>
        <v>1.3159005656804479E-2</v>
      </c>
      <c r="M9" s="34">
        <f>ROUND(((D9*H9)+(E9*H9)+(F9*H9))/(H9*I9),2)</f>
        <v>829.09</v>
      </c>
      <c r="N9" s="33">
        <v>0.1</v>
      </c>
      <c r="O9" s="29">
        <f>M9+ROUND(N9*M9,2)</f>
        <v>912</v>
      </c>
      <c r="P9" s="35">
        <f>O9*H9</f>
        <v>4560</v>
      </c>
      <c r="Q9" s="36">
        <f>F9</f>
        <v>818.18</v>
      </c>
      <c r="R9" s="37">
        <f>Q9*H9</f>
        <v>4090.8999999999996</v>
      </c>
      <c r="S9" s="38">
        <f>(F9+ROUND(N9*F9,2))*H9</f>
        <v>4500</v>
      </c>
    </row>
    <row r="10" spans="1:19" s="13" customFormat="1" ht="32.25" thickBot="1" x14ac:dyDescent="0.25">
      <c r="A10" s="20">
        <v>2</v>
      </c>
      <c r="B10" s="58" t="s">
        <v>28</v>
      </c>
      <c r="C10" s="59" t="s">
        <v>21</v>
      </c>
      <c r="D10" s="60">
        <v>221.65</v>
      </c>
      <c r="E10" s="60">
        <v>217.36</v>
      </c>
      <c r="F10" s="61">
        <v>214.5</v>
      </c>
      <c r="G10" s="21">
        <f t="shared" ref="G10:G17" si="0">SUM(D10:F10)</f>
        <v>653.51</v>
      </c>
      <c r="H10" s="57">
        <v>15</v>
      </c>
      <c r="I10" s="22">
        <v>3</v>
      </c>
      <c r="J10" s="23">
        <f t="shared" ref="J10:J17" si="1">ROUND(G10/I10,2)</f>
        <v>217.84</v>
      </c>
      <c r="K10" s="24">
        <f t="shared" ref="K10:K17" si="2">_xlfn.STDEV.S(D10:F10)</f>
        <v>3.5987544141457262</v>
      </c>
      <c r="L10" s="25">
        <f t="shared" ref="L10:L17" si="3">K10/J10</f>
        <v>1.6520172668682179E-2</v>
      </c>
      <c r="M10" s="26">
        <f t="shared" ref="M10:M17" si="4">ROUND(((D10*H10)+(E10*H10)+(F10*H10))/(H10*I10),2)</f>
        <v>217.84</v>
      </c>
      <c r="N10" s="33">
        <v>0</v>
      </c>
      <c r="O10" s="29">
        <f t="shared" ref="O10:O28" si="5">M10+ROUND(N10*M10,2)</f>
        <v>217.84</v>
      </c>
      <c r="P10" s="27">
        <f t="shared" ref="P10:P17" si="6">O10*H10</f>
        <v>3267.6</v>
      </c>
      <c r="Q10" s="17">
        <f t="shared" ref="Q10:Q17" si="7">F10</f>
        <v>214.5</v>
      </c>
      <c r="R10" s="19">
        <f t="shared" ref="R10:R17" si="8">Q10*H10</f>
        <v>3217.5</v>
      </c>
      <c r="S10" s="38">
        <f t="shared" ref="S10:S28" si="9">(F10+ROUND(N10*F10,2))*H10</f>
        <v>3217.5</v>
      </c>
    </row>
    <row r="11" spans="1:19" s="13" customFormat="1" ht="32.25" thickBot="1" x14ac:dyDescent="0.25">
      <c r="A11" s="20">
        <v>3</v>
      </c>
      <c r="B11" s="58" t="s">
        <v>29</v>
      </c>
      <c r="C11" s="59" t="s">
        <v>21</v>
      </c>
      <c r="D11" s="60">
        <v>3.85</v>
      </c>
      <c r="E11" s="60">
        <v>3.85</v>
      </c>
      <c r="F11" s="61">
        <v>3.75</v>
      </c>
      <c r="G11" s="21">
        <f t="shared" si="0"/>
        <v>11.45</v>
      </c>
      <c r="H11" s="57">
        <v>500</v>
      </c>
      <c r="I11" s="22">
        <v>3</v>
      </c>
      <c r="J11" s="23">
        <f t="shared" si="1"/>
        <v>3.82</v>
      </c>
      <c r="K11" s="24">
        <f t="shared" si="2"/>
        <v>5.773502691896263E-2</v>
      </c>
      <c r="L11" s="25">
        <f t="shared" si="3"/>
        <v>1.5113881392398595E-2</v>
      </c>
      <c r="M11" s="26">
        <f t="shared" si="4"/>
        <v>3.82</v>
      </c>
      <c r="N11" s="33">
        <v>0</v>
      </c>
      <c r="O11" s="29">
        <f t="shared" si="5"/>
        <v>3.82</v>
      </c>
      <c r="P11" s="27">
        <f t="shared" si="6"/>
        <v>1910</v>
      </c>
      <c r="Q11" s="17">
        <f t="shared" si="7"/>
        <v>3.75</v>
      </c>
      <c r="R11" s="19">
        <f t="shared" si="8"/>
        <v>1875</v>
      </c>
      <c r="S11" s="38">
        <f t="shared" si="9"/>
        <v>1875</v>
      </c>
    </row>
    <row r="12" spans="1:19" s="13" customFormat="1" ht="32.25" thickBot="1" x14ac:dyDescent="0.25">
      <c r="A12" s="20">
        <v>4</v>
      </c>
      <c r="B12" s="58" t="s">
        <v>30</v>
      </c>
      <c r="C12" s="59" t="s">
        <v>21</v>
      </c>
      <c r="D12" s="60">
        <v>1.45</v>
      </c>
      <c r="E12" s="60">
        <v>1.45</v>
      </c>
      <c r="F12" s="61">
        <v>1.41</v>
      </c>
      <c r="G12" s="21">
        <f t="shared" si="0"/>
        <v>4.3099999999999996</v>
      </c>
      <c r="H12" s="57">
        <v>1000</v>
      </c>
      <c r="I12" s="22">
        <v>3</v>
      </c>
      <c r="J12" s="23">
        <f t="shared" si="1"/>
        <v>1.44</v>
      </c>
      <c r="K12" s="24">
        <f t="shared" si="2"/>
        <v>2.3094010767585049E-2</v>
      </c>
      <c r="L12" s="25">
        <f t="shared" si="3"/>
        <v>1.6037507477489617E-2</v>
      </c>
      <c r="M12" s="26">
        <f t="shared" si="4"/>
        <v>1.44</v>
      </c>
      <c r="N12" s="33">
        <v>0.1</v>
      </c>
      <c r="O12" s="29">
        <f t="shared" si="5"/>
        <v>1.58</v>
      </c>
      <c r="P12" s="27">
        <f t="shared" si="6"/>
        <v>1580</v>
      </c>
      <c r="Q12" s="17">
        <f t="shared" si="7"/>
        <v>1.41</v>
      </c>
      <c r="R12" s="19">
        <f t="shared" si="8"/>
        <v>1410</v>
      </c>
      <c r="S12" s="38">
        <f t="shared" si="9"/>
        <v>1549.9999999999998</v>
      </c>
    </row>
    <row r="13" spans="1:19" s="13" customFormat="1" ht="48" thickBot="1" x14ac:dyDescent="0.25">
      <c r="A13" s="20">
        <v>5</v>
      </c>
      <c r="B13" s="58" t="s">
        <v>31</v>
      </c>
      <c r="C13" s="59" t="s">
        <v>21</v>
      </c>
      <c r="D13" s="60">
        <v>54.6</v>
      </c>
      <c r="E13" s="60">
        <v>54.6</v>
      </c>
      <c r="F13" s="61">
        <v>53.18</v>
      </c>
      <c r="G13" s="21">
        <f t="shared" si="0"/>
        <v>162.38</v>
      </c>
      <c r="H13" s="57">
        <v>300</v>
      </c>
      <c r="I13" s="22">
        <v>3</v>
      </c>
      <c r="J13" s="23">
        <f t="shared" si="1"/>
        <v>54.13</v>
      </c>
      <c r="K13" s="24">
        <f t="shared" si="2"/>
        <v>0.8198373822492695</v>
      </c>
      <c r="L13" s="25">
        <f t="shared" si="3"/>
        <v>1.5145711846467199E-2</v>
      </c>
      <c r="M13" s="26">
        <f t="shared" si="4"/>
        <v>54.13</v>
      </c>
      <c r="N13" s="33">
        <v>0.1</v>
      </c>
      <c r="O13" s="29">
        <f t="shared" si="5"/>
        <v>59.540000000000006</v>
      </c>
      <c r="P13" s="27">
        <f t="shared" si="6"/>
        <v>17862.000000000004</v>
      </c>
      <c r="Q13" s="17">
        <f t="shared" si="7"/>
        <v>53.18</v>
      </c>
      <c r="R13" s="19">
        <f t="shared" si="8"/>
        <v>15954</v>
      </c>
      <c r="S13" s="38">
        <f t="shared" si="9"/>
        <v>17550</v>
      </c>
    </row>
    <row r="14" spans="1:19" s="13" customFormat="1" ht="32.25" thickBot="1" x14ac:dyDescent="0.25">
      <c r="A14" s="20">
        <v>6</v>
      </c>
      <c r="B14" s="58" t="s">
        <v>32</v>
      </c>
      <c r="C14" s="59" t="s">
        <v>21</v>
      </c>
      <c r="D14" s="60">
        <v>55.44</v>
      </c>
      <c r="E14" s="60">
        <v>55.44</v>
      </c>
      <c r="F14" s="61">
        <v>54</v>
      </c>
      <c r="G14" s="21">
        <f t="shared" si="0"/>
        <v>164.88</v>
      </c>
      <c r="H14" s="57">
        <v>50</v>
      </c>
      <c r="I14" s="22">
        <v>3</v>
      </c>
      <c r="J14" s="23">
        <f t="shared" si="1"/>
        <v>54.96</v>
      </c>
      <c r="K14" s="24">
        <f t="shared" si="2"/>
        <v>0.83138438763305977</v>
      </c>
      <c r="L14" s="25">
        <f t="shared" si="3"/>
        <v>1.5127081288811132E-2</v>
      </c>
      <c r="M14" s="26">
        <f t="shared" si="4"/>
        <v>54.96</v>
      </c>
      <c r="N14" s="33">
        <v>0</v>
      </c>
      <c r="O14" s="29">
        <f t="shared" si="5"/>
        <v>54.96</v>
      </c>
      <c r="P14" s="27">
        <f t="shared" si="6"/>
        <v>2748</v>
      </c>
      <c r="Q14" s="17">
        <f t="shared" si="7"/>
        <v>54</v>
      </c>
      <c r="R14" s="19">
        <f t="shared" si="8"/>
        <v>2700</v>
      </c>
      <c r="S14" s="38">
        <f t="shared" si="9"/>
        <v>2700</v>
      </c>
    </row>
    <row r="15" spans="1:19" s="13" customFormat="1" ht="63.75" thickBot="1" x14ac:dyDescent="0.25">
      <c r="A15" s="20">
        <v>7</v>
      </c>
      <c r="B15" s="58" t="s">
        <v>33</v>
      </c>
      <c r="C15" s="59" t="s">
        <v>21</v>
      </c>
      <c r="D15" s="60">
        <v>2.79</v>
      </c>
      <c r="E15" s="60">
        <v>2.79</v>
      </c>
      <c r="F15" s="61">
        <v>2.7</v>
      </c>
      <c r="G15" s="21">
        <f t="shared" si="0"/>
        <v>8.2800000000000011</v>
      </c>
      <c r="H15" s="57">
        <v>2000</v>
      </c>
      <c r="I15" s="22">
        <v>3</v>
      </c>
      <c r="J15" s="23">
        <f t="shared" si="1"/>
        <v>2.76</v>
      </c>
      <c r="K15" s="24">
        <f t="shared" si="2"/>
        <v>5.1961524227066236E-2</v>
      </c>
      <c r="L15" s="25">
        <f t="shared" si="3"/>
        <v>1.8826639212705158E-2</v>
      </c>
      <c r="M15" s="26">
        <f t="shared" si="4"/>
        <v>2.76</v>
      </c>
      <c r="N15" s="33">
        <v>0</v>
      </c>
      <c r="O15" s="29">
        <f t="shared" si="5"/>
        <v>2.76</v>
      </c>
      <c r="P15" s="27">
        <f t="shared" si="6"/>
        <v>5520</v>
      </c>
      <c r="Q15" s="17">
        <f t="shared" si="7"/>
        <v>2.7</v>
      </c>
      <c r="R15" s="19">
        <f t="shared" si="8"/>
        <v>5400</v>
      </c>
      <c r="S15" s="38">
        <f t="shared" si="9"/>
        <v>5400</v>
      </c>
    </row>
    <row r="16" spans="1:19" s="13" customFormat="1" ht="32.25" thickBot="1" x14ac:dyDescent="0.25">
      <c r="A16" s="20">
        <v>8</v>
      </c>
      <c r="B16" s="58" t="s">
        <v>34</v>
      </c>
      <c r="C16" s="59" t="s">
        <v>21</v>
      </c>
      <c r="D16" s="60">
        <v>33.36</v>
      </c>
      <c r="E16" s="60">
        <v>32.71</v>
      </c>
      <c r="F16" s="61">
        <v>32.28</v>
      </c>
      <c r="G16" s="21">
        <f t="shared" si="0"/>
        <v>98.35</v>
      </c>
      <c r="H16" s="57">
        <v>200</v>
      </c>
      <c r="I16" s="22">
        <v>3</v>
      </c>
      <c r="J16" s="23">
        <f t="shared" si="1"/>
        <v>32.78</v>
      </c>
      <c r="K16" s="24">
        <f t="shared" si="2"/>
        <v>0.5437217425607811</v>
      </c>
      <c r="L16" s="25">
        <f t="shared" si="3"/>
        <v>1.6586996417351466E-2</v>
      </c>
      <c r="M16" s="26">
        <f t="shared" si="4"/>
        <v>32.78</v>
      </c>
      <c r="N16" s="33">
        <v>0</v>
      </c>
      <c r="O16" s="29">
        <f t="shared" si="5"/>
        <v>32.78</v>
      </c>
      <c r="P16" s="27">
        <f t="shared" si="6"/>
        <v>6556</v>
      </c>
      <c r="Q16" s="17">
        <f t="shared" si="7"/>
        <v>32.28</v>
      </c>
      <c r="R16" s="19">
        <f t="shared" si="8"/>
        <v>6456</v>
      </c>
      <c r="S16" s="38">
        <f t="shared" si="9"/>
        <v>6456</v>
      </c>
    </row>
    <row r="17" spans="1:23" s="13" customFormat="1" ht="32.25" thickBot="1" x14ac:dyDescent="0.25">
      <c r="A17" s="20">
        <v>9</v>
      </c>
      <c r="B17" s="58" t="s">
        <v>35</v>
      </c>
      <c r="C17" s="59" t="s">
        <v>27</v>
      </c>
      <c r="D17" s="60">
        <v>141.37</v>
      </c>
      <c r="E17" s="60">
        <v>140.44999999999999</v>
      </c>
      <c r="F17" s="61">
        <v>138.6</v>
      </c>
      <c r="G17" s="21">
        <f t="shared" si="0"/>
        <v>420.41999999999996</v>
      </c>
      <c r="H17" s="57">
        <v>50</v>
      </c>
      <c r="I17" s="22">
        <v>3</v>
      </c>
      <c r="J17" s="23">
        <f t="shared" si="1"/>
        <v>140.13999999999999</v>
      </c>
      <c r="K17" s="24">
        <f t="shared" si="2"/>
        <v>1.4107799261401512</v>
      </c>
      <c r="L17" s="25">
        <f t="shared" si="3"/>
        <v>1.0066932539889764E-2</v>
      </c>
      <c r="M17" s="26">
        <f t="shared" si="4"/>
        <v>140.13999999999999</v>
      </c>
      <c r="N17" s="33">
        <v>0</v>
      </c>
      <c r="O17" s="29">
        <f t="shared" si="5"/>
        <v>140.13999999999999</v>
      </c>
      <c r="P17" s="27">
        <f t="shared" si="6"/>
        <v>7006.9999999999991</v>
      </c>
      <c r="Q17" s="17">
        <f t="shared" si="7"/>
        <v>138.6</v>
      </c>
      <c r="R17" s="19">
        <f t="shared" si="8"/>
        <v>6930</v>
      </c>
      <c r="S17" s="38">
        <f t="shared" si="9"/>
        <v>6930</v>
      </c>
    </row>
    <row r="18" spans="1:23" s="13" customFormat="1" ht="32.25" thickBot="1" x14ac:dyDescent="0.25">
      <c r="A18" s="20">
        <v>10</v>
      </c>
      <c r="B18" s="58" t="s">
        <v>36</v>
      </c>
      <c r="C18" s="59" t="s">
        <v>21</v>
      </c>
      <c r="D18" s="60">
        <v>196.93</v>
      </c>
      <c r="E18" s="60">
        <v>194.39</v>
      </c>
      <c r="F18" s="61">
        <v>190.58</v>
      </c>
      <c r="G18" s="21">
        <f>SUM(D18:F18)</f>
        <v>581.9</v>
      </c>
      <c r="H18" s="57">
        <v>20</v>
      </c>
      <c r="I18" s="22">
        <v>3</v>
      </c>
      <c r="J18" s="23">
        <f>ROUND(G18/I18,2)</f>
        <v>193.97</v>
      </c>
      <c r="K18" s="24">
        <f>_xlfn.STDEV.S(D18:F18)</f>
        <v>3.1960965775979466</v>
      </c>
      <c r="L18" s="25">
        <f>K18/J18</f>
        <v>1.6477272658647971E-2</v>
      </c>
      <c r="M18" s="26">
        <f>ROUND(((D18*H18)+(E18*H18)+(F18*H18))/(H18*I18),2)</f>
        <v>193.97</v>
      </c>
      <c r="N18" s="33">
        <v>0</v>
      </c>
      <c r="O18" s="29">
        <f t="shared" si="5"/>
        <v>193.97</v>
      </c>
      <c r="P18" s="27">
        <f>O18*H18</f>
        <v>3879.4</v>
      </c>
      <c r="Q18" s="17">
        <f>F18</f>
        <v>190.58</v>
      </c>
      <c r="R18" s="19">
        <f>Q18*H18</f>
        <v>3811.6000000000004</v>
      </c>
      <c r="S18" s="38">
        <f t="shared" si="9"/>
        <v>3811.6000000000004</v>
      </c>
    </row>
    <row r="19" spans="1:23" s="13" customFormat="1" ht="32.25" thickBot="1" x14ac:dyDescent="0.25">
      <c r="A19" s="20">
        <v>11</v>
      </c>
      <c r="B19" s="58" t="s">
        <v>37</v>
      </c>
      <c r="C19" s="59" t="s">
        <v>27</v>
      </c>
      <c r="D19" s="60">
        <v>169.83</v>
      </c>
      <c r="E19" s="60">
        <v>168.72</v>
      </c>
      <c r="F19" s="61">
        <v>166.5</v>
      </c>
      <c r="G19" s="21">
        <f t="shared" ref="G19:G26" si="10">SUM(D19:F19)</f>
        <v>505.05</v>
      </c>
      <c r="H19" s="57">
        <v>30</v>
      </c>
      <c r="I19" s="22">
        <v>3</v>
      </c>
      <c r="J19" s="23">
        <f t="shared" ref="J19:J26" si="11">ROUND(G19/I19,2)</f>
        <v>168.35</v>
      </c>
      <c r="K19" s="24">
        <f t="shared" ref="K19:K26" si="12">_xlfn.STDEV.S(D19:F19)</f>
        <v>1.6955530071336662</v>
      </c>
      <c r="L19" s="25">
        <f t="shared" ref="L19:L26" si="13">K19/J19</f>
        <v>1.0071594933968912E-2</v>
      </c>
      <c r="M19" s="26">
        <f t="shared" ref="M19:M26" si="14">ROUND(((D19*H19)+(E19*H19)+(F19*H19))/(H19*I19),2)</f>
        <v>168.35</v>
      </c>
      <c r="N19" s="33">
        <v>0</v>
      </c>
      <c r="O19" s="29">
        <f t="shared" si="5"/>
        <v>168.35</v>
      </c>
      <c r="P19" s="27">
        <f t="shared" ref="P19:P26" si="15">O19*H19</f>
        <v>5050.5</v>
      </c>
      <c r="Q19" s="17">
        <f t="shared" ref="Q19:Q26" si="16">F19</f>
        <v>166.5</v>
      </c>
      <c r="R19" s="19">
        <f t="shared" ref="R19:R26" si="17">Q19*H19</f>
        <v>4995</v>
      </c>
      <c r="S19" s="38">
        <f t="shared" si="9"/>
        <v>4995</v>
      </c>
    </row>
    <row r="20" spans="1:23" s="13" customFormat="1" ht="48" thickBot="1" x14ac:dyDescent="0.25">
      <c r="A20" s="20">
        <v>12</v>
      </c>
      <c r="B20" s="58" t="s">
        <v>38</v>
      </c>
      <c r="C20" s="59" t="s">
        <v>27</v>
      </c>
      <c r="D20" s="60">
        <v>2056.0100000000002</v>
      </c>
      <c r="E20" s="60">
        <v>2042.74</v>
      </c>
      <c r="F20" s="61">
        <v>1989.68</v>
      </c>
      <c r="G20" s="21">
        <f t="shared" si="10"/>
        <v>6088.43</v>
      </c>
      <c r="H20" s="57">
        <v>2</v>
      </c>
      <c r="I20" s="22">
        <v>3</v>
      </c>
      <c r="J20" s="23">
        <f t="shared" si="11"/>
        <v>2029.48</v>
      </c>
      <c r="K20" s="24">
        <f t="shared" si="12"/>
        <v>35.097781031474575</v>
      </c>
      <c r="L20" s="25">
        <f t="shared" si="13"/>
        <v>1.7293977290475677E-2</v>
      </c>
      <c r="M20" s="26">
        <f t="shared" si="14"/>
        <v>2029.48</v>
      </c>
      <c r="N20" s="33">
        <v>0</v>
      </c>
      <c r="O20" s="29">
        <f t="shared" si="5"/>
        <v>2029.48</v>
      </c>
      <c r="P20" s="27">
        <f t="shared" si="15"/>
        <v>4058.96</v>
      </c>
      <c r="Q20" s="17">
        <f t="shared" si="16"/>
        <v>1989.68</v>
      </c>
      <c r="R20" s="19">
        <f t="shared" si="17"/>
        <v>3979.36</v>
      </c>
      <c r="S20" s="38">
        <f t="shared" si="9"/>
        <v>3979.36</v>
      </c>
    </row>
    <row r="21" spans="1:23" s="13" customFormat="1" ht="63.75" thickBot="1" x14ac:dyDescent="0.25">
      <c r="A21" s="20">
        <v>13</v>
      </c>
      <c r="B21" s="58" t="s">
        <v>39</v>
      </c>
      <c r="C21" s="59" t="s">
        <v>27</v>
      </c>
      <c r="D21" s="60">
        <v>1419.8</v>
      </c>
      <c r="E21" s="60">
        <v>1392.32</v>
      </c>
      <c r="F21" s="61">
        <v>1374</v>
      </c>
      <c r="G21" s="21">
        <f t="shared" si="10"/>
        <v>4186.12</v>
      </c>
      <c r="H21" s="57">
        <v>8</v>
      </c>
      <c r="I21" s="22">
        <v>3</v>
      </c>
      <c r="J21" s="23">
        <f t="shared" si="11"/>
        <v>1395.37</v>
      </c>
      <c r="K21" s="24">
        <f t="shared" si="12"/>
        <v>23.052161142360003</v>
      </c>
      <c r="L21" s="25">
        <f t="shared" si="13"/>
        <v>1.6520464924973308E-2</v>
      </c>
      <c r="M21" s="26">
        <f t="shared" si="14"/>
        <v>1395.37</v>
      </c>
      <c r="N21" s="33">
        <v>0</v>
      </c>
      <c r="O21" s="29">
        <f t="shared" si="5"/>
        <v>1395.37</v>
      </c>
      <c r="P21" s="27">
        <f t="shared" si="15"/>
        <v>11162.96</v>
      </c>
      <c r="Q21" s="17">
        <f t="shared" si="16"/>
        <v>1374</v>
      </c>
      <c r="R21" s="19">
        <f t="shared" si="17"/>
        <v>10992</v>
      </c>
      <c r="S21" s="38">
        <f t="shared" si="9"/>
        <v>10992</v>
      </c>
    </row>
    <row r="22" spans="1:23" s="13" customFormat="1" ht="16.5" thickBot="1" x14ac:dyDescent="0.25">
      <c r="A22" s="20">
        <v>14</v>
      </c>
      <c r="B22" s="58" t="s">
        <v>40</v>
      </c>
      <c r="C22" s="59" t="s">
        <v>27</v>
      </c>
      <c r="D22" s="60">
        <v>815.86</v>
      </c>
      <c r="E22" s="60">
        <v>794.81</v>
      </c>
      <c r="F22" s="61">
        <v>789.55</v>
      </c>
      <c r="G22" s="21">
        <f t="shared" si="10"/>
        <v>2400.2200000000003</v>
      </c>
      <c r="H22" s="57">
        <v>10</v>
      </c>
      <c r="I22" s="22">
        <v>3</v>
      </c>
      <c r="J22" s="23">
        <f t="shared" si="11"/>
        <v>800.07</v>
      </c>
      <c r="K22" s="24">
        <f t="shared" si="12"/>
        <v>13.922321406049146</v>
      </c>
      <c r="L22" s="25">
        <f t="shared" si="13"/>
        <v>1.7401379136886955E-2</v>
      </c>
      <c r="M22" s="26">
        <f t="shared" si="14"/>
        <v>800.07</v>
      </c>
      <c r="N22" s="33">
        <v>0.1</v>
      </c>
      <c r="O22" s="29">
        <f t="shared" si="5"/>
        <v>880.08</v>
      </c>
      <c r="P22" s="27">
        <f t="shared" si="15"/>
        <v>8800.8000000000011</v>
      </c>
      <c r="Q22" s="17">
        <f t="shared" si="16"/>
        <v>789.55</v>
      </c>
      <c r="R22" s="19">
        <f t="shared" si="17"/>
        <v>7895.5</v>
      </c>
      <c r="S22" s="38">
        <f t="shared" si="9"/>
        <v>8685.1</v>
      </c>
    </row>
    <row r="23" spans="1:23" s="13" customFormat="1" ht="111" thickBot="1" x14ac:dyDescent="0.25">
      <c r="A23" s="20">
        <v>15</v>
      </c>
      <c r="B23" s="58" t="s">
        <v>41</v>
      </c>
      <c r="C23" s="59" t="s">
        <v>21</v>
      </c>
      <c r="D23" s="60">
        <v>4.95</v>
      </c>
      <c r="E23" s="60">
        <v>4.92</v>
      </c>
      <c r="F23" s="61">
        <v>4.8499999999999996</v>
      </c>
      <c r="G23" s="21">
        <f t="shared" si="10"/>
        <v>14.72</v>
      </c>
      <c r="H23" s="57">
        <v>3000</v>
      </c>
      <c r="I23" s="22">
        <v>3</v>
      </c>
      <c r="J23" s="23">
        <f t="shared" si="11"/>
        <v>4.91</v>
      </c>
      <c r="K23" s="24">
        <f t="shared" si="12"/>
        <v>5.1316014394469103E-2</v>
      </c>
      <c r="L23" s="25">
        <f t="shared" si="13"/>
        <v>1.0451326760584339E-2</v>
      </c>
      <c r="M23" s="26">
        <f t="shared" si="14"/>
        <v>4.91</v>
      </c>
      <c r="N23" s="33">
        <v>0.1</v>
      </c>
      <c r="O23" s="29">
        <f t="shared" si="5"/>
        <v>5.4</v>
      </c>
      <c r="P23" s="27">
        <f t="shared" si="15"/>
        <v>16200.000000000002</v>
      </c>
      <c r="Q23" s="17">
        <f t="shared" si="16"/>
        <v>4.8499999999999996</v>
      </c>
      <c r="R23" s="19">
        <f t="shared" si="17"/>
        <v>14549.999999999998</v>
      </c>
      <c r="S23" s="38">
        <f t="shared" si="9"/>
        <v>16020</v>
      </c>
    </row>
    <row r="24" spans="1:23" s="13" customFormat="1" ht="111" thickBot="1" x14ac:dyDescent="0.25">
      <c r="A24" s="20">
        <v>16</v>
      </c>
      <c r="B24" s="58" t="s">
        <v>41</v>
      </c>
      <c r="C24" s="59" t="s">
        <v>21</v>
      </c>
      <c r="D24" s="60">
        <v>4.95</v>
      </c>
      <c r="E24" s="60">
        <v>4.92</v>
      </c>
      <c r="F24" s="61">
        <v>4.8499999999999996</v>
      </c>
      <c r="G24" s="21">
        <f t="shared" si="10"/>
        <v>14.72</v>
      </c>
      <c r="H24" s="57">
        <v>2000</v>
      </c>
      <c r="I24" s="22">
        <v>3</v>
      </c>
      <c r="J24" s="23">
        <f t="shared" si="11"/>
        <v>4.91</v>
      </c>
      <c r="K24" s="24">
        <f t="shared" si="12"/>
        <v>5.1316014394469103E-2</v>
      </c>
      <c r="L24" s="25">
        <f t="shared" si="13"/>
        <v>1.0451326760584339E-2</v>
      </c>
      <c r="M24" s="26">
        <f t="shared" si="14"/>
        <v>4.91</v>
      </c>
      <c r="N24" s="33">
        <v>0.1</v>
      </c>
      <c r="O24" s="29">
        <f t="shared" si="5"/>
        <v>5.4</v>
      </c>
      <c r="P24" s="27">
        <f t="shared" si="15"/>
        <v>10800</v>
      </c>
      <c r="Q24" s="17">
        <f t="shared" si="16"/>
        <v>4.8499999999999996</v>
      </c>
      <c r="R24" s="19">
        <f t="shared" si="17"/>
        <v>9700</v>
      </c>
      <c r="S24" s="38">
        <f t="shared" si="9"/>
        <v>10680</v>
      </c>
    </row>
    <row r="25" spans="1:23" s="13" customFormat="1" ht="16.5" thickBot="1" x14ac:dyDescent="0.25">
      <c r="A25" s="20">
        <v>17</v>
      </c>
      <c r="B25" s="58" t="s">
        <v>40</v>
      </c>
      <c r="C25" s="59" t="s">
        <v>27</v>
      </c>
      <c r="D25" s="60">
        <v>1135.82</v>
      </c>
      <c r="E25" s="60">
        <v>1113.8399999999999</v>
      </c>
      <c r="F25" s="61">
        <v>1099.18</v>
      </c>
      <c r="G25" s="21">
        <f t="shared" si="10"/>
        <v>3348.84</v>
      </c>
      <c r="H25" s="57">
        <v>5</v>
      </c>
      <c r="I25" s="22">
        <v>3</v>
      </c>
      <c r="J25" s="23">
        <f t="shared" si="11"/>
        <v>1116.28</v>
      </c>
      <c r="K25" s="24">
        <f t="shared" si="12"/>
        <v>18.441464150115575</v>
      </c>
      <c r="L25" s="25">
        <f t="shared" si="13"/>
        <v>1.6520464534091426E-2</v>
      </c>
      <c r="M25" s="26">
        <f t="shared" si="14"/>
        <v>1116.28</v>
      </c>
      <c r="N25" s="33">
        <v>0.22</v>
      </c>
      <c r="O25" s="29">
        <f t="shared" si="5"/>
        <v>1361.86</v>
      </c>
      <c r="P25" s="27">
        <f t="shared" si="15"/>
        <v>6809.2999999999993</v>
      </c>
      <c r="Q25" s="17">
        <f t="shared" si="16"/>
        <v>1099.18</v>
      </c>
      <c r="R25" s="19">
        <f t="shared" si="17"/>
        <v>5495.9000000000005</v>
      </c>
      <c r="S25" s="38">
        <f t="shared" si="9"/>
        <v>6705</v>
      </c>
    </row>
    <row r="26" spans="1:23" s="13" customFormat="1" ht="16.5" thickBot="1" x14ac:dyDescent="0.25">
      <c r="A26" s="20">
        <v>18</v>
      </c>
      <c r="B26" s="58" t="s">
        <v>40</v>
      </c>
      <c r="C26" s="59" t="s">
        <v>27</v>
      </c>
      <c r="D26" s="60">
        <v>1121.1600000000001</v>
      </c>
      <c r="E26" s="60">
        <v>1113.8399999999999</v>
      </c>
      <c r="F26" s="61">
        <v>1099.18</v>
      </c>
      <c r="G26" s="21">
        <f t="shared" si="10"/>
        <v>3334.1800000000003</v>
      </c>
      <c r="H26" s="57">
        <v>2</v>
      </c>
      <c r="I26" s="22">
        <v>3</v>
      </c>
      <c r="J26" s="23">
        <f t="shared" si="11"/>
        <v>1111.3900000000001</v>
      </c>
      <c r="K26" s="24">
        <f t="shared" si="12"/>
        <v>11.192396228392433</v>
      </c>
      <c r="L26" s="25">
        <f t="shared" si="13"/>
        <v>1.0070628877704884E-2</v>
      </c>
      <c r="M26" s="26">
        <f t="shared" si="14"/>
        <v>1111.3900000000001</v>
      </c>
      <c r="N26" s="33">
        <v>0.22</v>
      </c>
      <c r="O26" s="29">
        <f t="shared" si="5"/>
        <v>1355.9</v>
      </c>
      <c r="P26" s="27">
        <f t="shared" si="15"/>
        <v>2711.8</v>
      </c>
      <c r="Q26" s="17">
        <f t="shared" si="16"/>
        <v>1099.18</v>
      </c>
      <c r="R26" s="19">
        <f t="shared" si="17"/>
        <v>2198.36</v>
      </c>
      <c r="S26" s="38">
        <f t="shared" si="9"/>
        <v>2682</v>
      </c>
    </row>
    <row r="27" spans="1:23" s="13" customFormat="1" ht="16.5" thickBot="1" x14ac:dyDescent="0.25">
      <c r="A27" s="20">
        <v>19</v>
      </c>
      <c r="B27" s="58" t="s">
        <v>40</v>
      </c>
      <c r="C27" s="59" t="s">
        <v>27</v>
      </c>
      <c r="D27" s="60">
        <v>1135.82</v>
      </c>
      <c r="E27" s="60">
        <v>1113.8399999999999</v>
      </c>
      <c r="F27" s="61">
        <v>1099.18</v>
      </c>
      <c r="G27" s="21">
        <f>SUM(D27:F27)</f>
        <v>3348.84</v>
      </c>
      <c r="H27" s="57">
        <v>1</v>
      </c>
      <c r="I27" s="22">
        <v>3</v>
      </c>
      <c r="J27" s="23">
        <f>ROUND(G27/I27,2)</f>
        <v>1116.28</v>
      </c>
      <c r="K27" s="24">
        <f>_xlfn.STDEV.S(D27:F27)</f>
        <v>18.441464150115575</v>
      </c>
      <c r="L27" s="25">
        <f>K27/J27</f>
        <v>1.6520464534091426E-2</v>
      </c>
      <c r="M27" s="26">
        <f>ROUND(((D27*H27)+(E27*H27)+(F27*H27))/(H27*I27),2)</f>
        <v>1116.28</v>
      </c>
      <c r="N27" s="33">
        <v>0.22</v>
      </c>
      <c r="O27" s="29">
        <f t="shared" si="5"/>
        <v>1361.86</v>
      </c>
      <c r="P27" s="27">
        <f>O27*H27</f>
        <v>1361.86</v>
      </c>
      <c r="Q27" s="17">
        <f>F27</f>
        <v>1099.18</v>
      </c>
      <c r="R27" s="19">
        <f>Q27*H27</f>
        <v>1099.18</v>
      </c>
      <c r="S27" s="38">
        <f t="shared" si="9"/>
        <v>1341</v>
      </c>
    </row>
    <row r="28" spans="1:23" s="13" customFormat="1" ht="16.5" thickBot="1" x14ac:dyDescent="0.25">
      <c r="A28" s="20">
        <v>20</v>
      </c>
      <c r="B28" s="58" t="s">
        <v>40</v>
      </c>
      <c r="C28" s="59" t="s">
        <v>27</v>
      </c>
      <c r="D28" s="60">
        <v>1128.49</v>
      </c>
      <c r="E28" s="60">
        <v>1106.51</v>
      </c>
      <c r="F28" s="61">
        <v>1099.18</v>
      </c>
      <c r="G28" s="21">
        <f t="shared" ref="G28" si="18">SUM(D28:F28)</f>
        <v>3334.1800000000003</v>
      </c>
      <c r="H28" s="52">
        <v>1</v>
      </c>
      <c r="I28" s="22">
        <v>3</v>
      </c>
      <c r="J28" s="23">
        <f t="shared" ref="J28" si="19">ROUND(G28/I28,2)</f>
        <v>1111.3900000000001</v>
      </c>
      <c r="K28" s="24">
        <f t="shared" ref="K28" si="20">_xlfn.STDEV.S(D28:F28)</f>
        <v>15.253007353742827</v>
      </c>
      <c r="L28" s="25">
        <f t="shared" ref="L28" si="21">K28/J28</f>
        <v>1.3724261828649552E-2</v>
      </c>
      <c r="M28" s="26">
        <f t="shared" ref="M28" si="22">ROUND(((D28*H28)+(E28*H28)+(F28*H28))/(H28*I28),2)</f>
        <v>1111.3900000000001</v>
      </c>
      <c r="N28" s="33">
        <v>0.22</v>
      </c>
      <c r="O28" s="29">
        <f t="shared" si="5"/>
        <v>1355.9</v>
      </c>
      <c r="P28" s="27">
        <f t="shared" ref="P28" si="23">O28*H28</f>
        <v>1355.9</v>
      </c>
      <c r="Q28" s="17">
        <f t="shared" ref="Q28" si="24">F28</f>
        <v>1099.18</v>
      </c>
      <c r="R28" s="19">
        <f t="shared" ref="R28" si="25">Q28*H28</f>
        <v>1099.18</v>
      </c>
      <c r="S28" s="38">
        <f t="shared" si="9"/>
        <v>1341</v>
      </c>
    </row>
    <row r="29" spans="1:23" s="13" customFormat="1" ht="20.25" customHeight="1" thickBot="1" x14ac:dyDescent="0.25">
      <c r="A29" s="86"/>
      <c r="B29" s="87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39"/>
      <c r="P29" s="40">
        <f>SUM(P9:P28)</f>
        <v>123202.08000000002</v>
      </c>
      <c r="Q29" s="41"/>
      <c r="R29" s="42">
        <f>SUM(R9:R28)</f>
        <v>113849.47999999998</v>
      </c>
      <c r="S29" s="43">
        <f>SUM(S9:S28)</f>
        <v>121410.56</v>
      </c>
      <c r="T29" s="15"/>
      <c r="V29" s="16"/>
      <c r="W29" s="15"/>
    </row>
    <row r="30" spans="1:23" ht="15.75" x14ac:dyDescent="0.2">
      <c r="Q30" s="3"/>
    </row>
    <row r="31" spans="1:23" ht="48" customHeight="1" x14ac:dyDescent="0.2">
      <c r="A31" s="84" t="s">
        <v>24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</row>
    <row r="32" spans="1:23" s="9" customFormat="1" ht="30" customHeight="1" x14ac:dyDescent="0.25">
      <c r="A32" s="64" t="s">
        <v>42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s="9" customFormat="1" ht="47.25" customHeight="1" x14ac:dyDescent="0.25">
      <c r="A33" s="62" t="s">
        <v>25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</row>
    <row r="34" spans="1:18" s="9" customFormat="1" ht="15.75" x14ac:dyDescent="0.25">
      <c r="A34" s="8"/>
      <c r="B34" s="8"/>
      <c r="E34" s="8"/>
      <c r="G34" s="10"/>
    </row>
    <row r="35" spans="1:18" s="9" customFormat="1" ht="15.75" x14ac:dyDescent="0.25">
      <c r="A35" s="8"/>
      <c r="B35" s="8"/>
      <c r="C35" s="8"/>
      <c r="D35" s="8"/>
      <c r="E35" s="8"/>
    </row>
    <row r="36" spans="1:18" s="9" customFormat="1" ht="15.75" x14ac:dyDescent="0.25">
      <c r="A36" s="8"/>
      <c r="B36" s="8"/>
      <c r="C36" s="8"/>
      <c r="D36" s="8"/>
      <c r="E36" s="8"/>
    </row>
    <row r="37" spans="1:18" s="9" customFormat="1" ht="15.75" x14ac:dyDescent="0.25">
      <c r="G37" s="10"/>
    </row>
    <row r="38" spans="1:18" ht="15.75" x14ac:dyDescent="0.2">
      <c r="A38" s="3"/>
      <c r="B38" s="3"/>
      <c r="C38" s="6"/>
      <c r="D38" s="6"/>
      <c r="E38" s="18"/>
      <c r="F38" s="6"/>
      <c r="G38" s="6"/>
      <c r="H38" s="6"/>
      <c r="I38" s="6"/>
      <c r="J38" s="6"/>
      <c r="K38" s="6"/>
      <c r="L38" s="6"/>
      <c r="M38" s="6"/>
      <c r="N38" s="7"/>
      <c r="O38" s="7"/>
      <c r="P38" s="7"/>
    </row>
    <row r="39" spans="1:18" ht="15.75" x14ac:dyDescent="0.2">
      <c r="A39" s="5"/>
      <c r="B39" s="5"/>
      <c r="C39" s="5"/>
      <c r="D39" s="3"/>
      <c r="E39" s="3"/>
      <c r="F39" s="4"/>
      <c r="G39" s="5"/>
      <c r="H39" s="5"/>
      <c r="I39" s="5"/>
      <c r="J39" s="5"/>
      <c r="K39" s="5"/>
      <c r="L39" s="5"/>
      <c r="M39" s="5"/>
      <c r="N39" s="7"/>
      <c r="O39" s="7"/>
      <c r="P39" s="7"/>
    </row>
    <row r="40" spans="1:18" ht="15.75" x14ac:dyDescent="0.2">
      <c r="A40" s="5"/>
      <c r="B40" s="5"/>
      <c r="C40" s="5"/>
      <c r="D40" s="3"/>
      <c r="E40" s="3"/>
      <c r="F40" s="4"/>
      <c r="G40" s="5"/>
      <c r="H40" s="5"/>
      <c r="I40" s="5"/>
      <c r="J40" s="5"/>
      <c r="K40" s="5"/>
      <c r="L40" s="5"/>
      <c r="M40" s="5"/>
      <c r="N40" s="7"/>
      <c r="O40" s="7"/>
      <c r="P40" s="7"/>
    </row>
    <row r="41" spans="1:18" ht="15.75" x14ac:dyDescent="0.2">
      <c r="A41" s="5"/>
      <c r="B41" s="5"/>
      <c r="C41" s="5"/>
      <c r="D41" s="3"/>
      <c r="E41" s="3"/>
      <c r="F41" s="4"/>
      <c r="G41" s="5"/>
      <c r="H41" s="5"/>
      <c r="I41" s="5"/>
      <c r="J41" s="5"/>
      <c r="K41" s="5"/>
      <c r="L41" s="5"/>
      <c r="M41" s="5"/>
      <c r="N41" s="7"/>
      <c r="O41" s="7"/>
      <c r="P41" s="7"/>
    </row>
    <row r="42" spans="1:18" ht="15.75" x14ac:dyDescent="0.2">
      <c r="A42" s="5"/>
      <c r="B42" s="5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8" ht="15.75" x14ac:dyDescent="0.2">
      <c r="A43" s="5"/>
      <c r="B43" s="5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8" ht="15.75" x14ac:dyDescent="0.2">
      <c r="A44" s="3"/>
      <c r="B44" s="3"/>
      <c r="C44" s="3"/>
      <c r="D44" s="3"/>
      <c r="E44" s="3"/>
      <c r="F44" s="4"/>
      <c r="G44" s="3"/>
      <c r="H44" s="3"/>
      <c r="I44" s="3"/>
      <c r="J44" s="3"/>
      <c r="K44" s="3"/>
      <c r="L44" s="3"/>
      <c r="M44" s="3"/>
    </row>
    <row r="45" spans="1:18" ht="15.7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8" ht="15.7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8" ht="15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8" ht="15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ht="15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ht="15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</sheetData>
  <mergeCells count="26">
    <mergeCell ref="B3:R3"/>
    <mergeCell ref="O5:O7"/>
    <mergeCell ref="A2:S2"/>
    <mergeCell ref="S5:S7"/>
    <mergeCell ref="A31:R31"/>
    <mergeCell ref="A4:P4"/>
    <mergeCell ref="A29:N29"/>
    <mergeCell ref="N5:N7"/>
    <mergeCell ref="Q5:Q7"/>
    <mergeCell ref="R5:R7"/>
    <mergeCell ref="D6:F6"/>
    <mergeCell ref="G6:G7"/>
    <mergeCell ref="J6:J7"/>
    <mergeCell ref="K6:K7"/>
    <mergeCell ref="L6:L7"/>
    <mergeCell ref="P6:P7"/>
    <mergeCell ref="A33:R33"/>
    <mergeCell ref="A32:R32"/>
    <mergeCell ref="A5:A7"/>
    <mergeCell ref="C5:C7"/>
    <mergeCell ref="D5:G5"/>
    <mergeCell ref="H5:H7"/>
    <mergeCell ref="I5:I7"/>
    <mergeCell ref="J5:L5"/>
    <mergeCell ref="M5:M7"/>
    <mergeCell ref="B5:B7"/>
  </mergeCells>
  <conditionalFormatting sqref="L9:L28">
    <cfRule type="cellIs" dxfId="0" priority="1" operator="greaterThanOrEqual">
      <formula>0.33</formula>
    </cfRule>
  </conditionalFormatting>
  <pageMargins left="0.55118110236220474" right="0.39370078740157483" top="0.86614173228346458" bottom="0.43307086614173229" header="0.31496062992125984" footer="0.23622047244094491"/>
  <pageSetup paperSize="9" scale="27" orientation="landscape" r:id="rId1"/>
  <headerFooter alignWithMargins="0"/>
  <rowBreaks count="1" manualBreakCount="1">
    <brk id="37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Н(М)ЦК по ПП 450н</vt:lpstr>
      <vt:lpstr>'Н(М)ЦК по ПП 450н'!Область_печати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Специалист отдела закупок</cp:lastModifiedBy>
  <cp:lastPrinted>2021-04-20T12:29:59Z</cp:lastPrinted>
  <dcterms:created xsi:type="dcterms:W3CDTF">1996-10-08T23:32:33Z</dcterms:created>
  <dcterms:modified xsi:type="dcterms:W3CDTF">2026-07-22T10:18:39Z</dcterms:modified>
</cp:coreProperties>
</file>