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8310" yWindow="1080" windowWidth="19230" windowHeight="11640"/>
  </bookViews>
  <sheets>
    <sheet name="Расчет цены" sheetId="1" r:id="rId1"/>
  </sheets>
  <definedNames>
    <definedName name="_xlnm.Print_Area" localSheetId="0">'Расчет цены'!$A$1:$Q$35</definedName>
  </definedNames>
  <calcPr calcId="125725"/>
</workbook>
</file>

<file path=xl/calcChain.xml><?xml version="1.0" encoding="utf-8"?>
<calcChain xmlns="http://schemas.openxmlformats.org/spreadsheetml/2006/main">
  <c r="I6" i="1"/>
  <c r="J6" s="1"/>
  <c r="K6" s="1"/>
  <c r="L6"/>
  <c r="M6" s="1"/>
  <c r="N6" s="1"/>
  <c r="O6" s="1"/>
  <c r="L5"/>
  <c r="M5" s="1"/>
  <c r="N5" s="1"/>
  <c r="O5" s="1"/>
  <c r="I5"/>
  <c r="J5" s="1"/>
  <c r="K5" s="1"/>
  <c r="L7" l="1"/>
</calcChain>
</file>

<file path=xl/sharedStrings.xml><?xml version="1.0" encoding="utf-8"?>
<sst xmlns="http://schemas.openxmlformats.org/spreadsheetml/2006/main" count="31" uniqueCount="29">
  <si>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</si>
  <si>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</si>
  <si>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</si>
  <si>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</si>
  <si>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</si>
  <si>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</si>
  <si>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</si>
  <si>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</si>
  <si>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</si>
  <si>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</si>
  <si>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</si>
  <si>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(вверх/вниз)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</si>
  <si>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</si>
  <si>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цена контракта**</t>
  </si>
  <si>
    <t>Качественные характеристики товара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</si>
  <si>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</si>
  <si>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НМЦК включает все расходы, связанные с исполнением контракта, в том числе расходы на доставку, страхование, уплату таможенных пошлин, налоги, сборы и другие обязательные платежи.</t>
  </si>
  <si>
    <t>Начальная (максимальная) цена контракта рассчитана методом сопоставимых рыночных цен (анализа рынка)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Министерства экономического развития Российской Федерации от 2.10.2013 г. №567. Согласно полученной из общедоступных источников (сети Интернет, каталогов, прайсов, рекламе).</t>
  </si>
  <si>
    <t xml:space="preserve">Поставщик № 1                                 </t>
  </si>
  <si>
    <t xml:space="preserve">Поставщик № 2                        </t>
  </si>
  <si>
    <t xml:space="preserve">Поставщик     №  3                      </t>
  </si>
  <si>
    <t>шт</t>
  </si>
  <si>
    <t>Приложение  № 2</t>
  </si>
  <si>
    <t>Лампа светодиодная А60,  Е27, 15 Вт</t>
  </si>
  <si>
    <t>ТР ТС 004/2011/</t>
  </si>
  <si>
    <t>Лампа светодиодная Т8 , G13,  20 Вт, 1200 мм</t>
  </si>
  <si>
    <t>В результате проведенного расчета Н(М)ЦК, ЦКЕП контракта составила, руб.:2391,45</t>
  </si>
  <si>
    <t>В связи с доведением лимитов бюджетных обязательств в размере 1979,80 рублей, начальная максимальная цену контракта установить 1979 рублей 80 копеек</t>
  </si>
  <si>
    <t xml:space="preserve">Обоснование начальной (максимальной) цены  </t>
  </si>
</sst>
</file>

<file path=xl/styles.xml><?xml version="1.0" encoding="utf-8"?>
<styleSheet xmlns="http://schemas.openxmlformats.org/spreadsheetml/2006/main">
  <fonts count="12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8" fillId="0" borderId="0" xfId="0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2" fontId="2" fillId="0" borderId="0" xfId="1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3</xdr:row>
      <xdr:rowOff>952500</xdr:rowOff>
    </xdr:from>
    <xdr:to>
      <xdr:col>11</xdr:col>
      <xdr:colOff>0</xdr:colOff>
      <xdr:row>3</xdr:row>
      <xdr:rowOff>1304925</xdr:rowOff>
    </xdr:to>
    <xdr:pic>
      <xdr:nvPicPr>
        <xdr:cNvPr id="14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19875" y="2552700"/>
          <a:ext cx="885825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923925</xdr:rowOff>
    </xdr:from>
    <xdr:to>
      <xdr:col>9</xdr:col>
      <xdr:colOff>933450</xdr:colOff>
      <xdr:row>3</xdr:row>
      <xdr:rowOff>1362075</xdr:rowOff>
    </xdr:to>
    <xdr:pic>
      <xdr:nvPicPr>
        <xdr:cNvPr id="14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86425" y="2524125"/>
          <a:ext cx="914400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19050</xdr:colOff>
      <xdr:row>3</xdr:row>
      <xdr:rowOff>1600200</xdr:rowOff>
    </xdr:from>
    <xdr:to>
      <xdr:col>11</xdr:col>
      <xdr:colOff>1371600</xdr:colOff>
      <xdr:row>3</xdr:row>
      <xdr:rowOff>1962150</xdr:rowOff>
    </xdr:to>
    <xdr:pic>
      <xdr:nvPicPr>
        <xdr:cNvPr id="14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524750" y="3200400"/>
          <a:ext cx="1352550" cy="361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304800</xdr:colOff>
      <xdr:row>3</xdr:row>
      <xdr:rowOff>1238250</xdr:rowOff>
    </xdr:from>
    <xdr:to>
      <xdr:col>11</xdr:col>
      <xdr:colOff>457200</xdr:colOff>
      <xdr:row>3</xdr:row>
      <xdr:rowOff>1466850</xdr:rowOff>
    </xdr:to>
    <xdr:pic>
      <xdr:nvPicPr>
        <xdr:cNvPr id="144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810500" y="2838450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3"/>
  <sheetViews>
    <sheetView tabSelected="1" view="pageBreakPreview" zoomScale="85" zoomScaleNormal="84" zoomScaleSheetLayoutView="85" workbookViewId="0">
      <selection activeCell="J17" sqref="J17"/>
    </sheetView>
  </sheetViews>
  <sheetFormatPr defaultRowHeight="12.75"/>
  <cols>
    <col min="1" max="1" width="3.140625" style="22" customWidth="1"/>
    <col min="2" max="2" width="44.140625" style="22" customWidth="1"/>
    <col min="3" max="3" width="18.85546875" style="22" customWidth="1"/>
    <col min="4" max="4" width="5.85546875" style="22" customWidth="1"/>
    <col min="5" max="5" width="8.7109375" style="22" customWidth="1"/>
    <col min="6" max="6" width="15.140625" style="22" customWidth="1"/>
    <col min="7" max="7" width="14.28515625" style="22" customWidth="1"/>
    <col min="8" max="8" width="15.140625" style="22" customWidth="1"/>
    <col min="9" max="9" width="11.7109375" style="22" customWidth="1"/>
    <col min="10" max="10" width="14" style="22" customWidth="1"/>
    <col min="11" max="11" width="13.5703125" style="22" customWidth="1"/>
    <col min="12" max="12" width="21.5703125" style="22" customWidth="1"/>
    <col min="13" max="13" width="18.42578125" style="22" customWidth="1"/>
    <col min="14" max="14" width="17.42578125" style="22" customWidth="1"/>
    <col min="15" max="15" width="15.85546875" style="22" customWidth="1"/>
    <col min="16" max="16384" width="9.140625" style="22"/>
  </cols>
  <sheetData>
    <row r="1" spans="1:30" ht="48" customHeight="1">
      <c r="L1" s="23"/>
      <c r="M1" s="12" t="s">
        <v>22</v>
      </c>
      <c r="N1" s="12"/>
      <c r="O1" s="12"/>
      <c r="P1" s="24"/>
      <c r="Q1" s="24"/>
      <c r="R1" s="25"/>
      <c r="S1" s="25"/>
      <c r="T1" s="25"/>
      <c r="U1" s="25"/>
      <c r="V1" s="25"/>
      <c r="W1" s="25"/>
      <c r="X1" s="26"/>
      <c r="Y1" s="25"/>
      <c r="Z1" s="25"/>
      <c r="AA1" s="25"/>
      <c r="AB1" s="25"/>
      <c r="AC1" s="25"/>
      <c r="AD1" s="27"/>
    </row>
    <row r="2" spans="1:30" ht="39" customHeight="1">
      <c r="A2" s="13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</row>
    <row r="3" spans="1:30" ht="39" customHeight="1">
      <c r="A3" s="14" t="s">
        <v>0</v>
      </c>
      <c r="B3" s="14" t="s">
        <v>1</v>
      </c>
      <c r="C3" s="14" t="s">
        <v>14</v>
      </c>
      <c r="D3" s="14" t="s">
        <v>2</v>
      </c>
      <c r="E3" s="14" t="s">
        <v>3</v>
      </c>
      <c r="F3" s="16" t="s">
        <v>4</v>
      </c>
      <c r="G3" s="16"/>
      <c r="H3" s="16"/>
      <c r="I3" s="16" t="s">
        <v>13</v>
      </c>
      <c r="J3" s="16"/>
      <c r="K3" s="16"/>
      <c r="L3" s="16" t="s">
        <v>5</v>
      </c>
      <c r="M3" s="16"/>
      <c r="N3" s="16"/>
      <c r="O3" s="16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1:30" ht="159" customHeight="1">
      <c r="A4" s="14"/>
      <c r="B4" s="15"/>
      <c r="C4" s="15"/>
      <c r="D4" s="15"/>
      <c r="E4" s="15"/>
      <c r="F4" s="17" t="s">
        <v>18</v>
      </c>
      <c r="G4" s="17" t="s">
        <v>19</v>
      </c>
      <c r="H4" s="17" t="s">
        <v>20</v>
      </c>
      <c r="I4" s="17" t="s">
        <v>6</v>
      </c>
      <c r="J4" s="17" t="s">
        <v>7</v>
      </c>
      <c r="K4" s="11" t="s">
        <v>8</v>
      </c>
      <c r="L4" s="17" t="s">
        <v>9</v>
      </c>
      <c r="M4" s="17" t="s">
        <v>10</v>
      </c>
      <c r="N4" s="17" t="s">
        <v>11</v>
      </c>
      <c r="O4" s="17" t="s">
        <v>12</v>
      </c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</row>
    <row r="5" spans="1:30" ht="30" customHeight="1">
      <c r="A5" s="6">
        <v>1</v>
      </c>
      <c r="B5" s="7" t="s">
        <v>23</v>
      </c>
      <c r="C5" s="18" t="s">
        <v>24</v>
      </c>
      <c r="D5" s="7" t="s">
        <v>21</v>
      </c>
      <c r="E5" s="19">
        <v>10</v>
      </c>
      <c r="F5" s="20">
        <v>79.349999999999994</v>
      </c>
      <c r="G5" s="5">
        <v>87.29</v>
      </c>
      <c r="H5" s="5">
        <v>84.9</v>
      </c>
      <c r="I5" s="20">
        <f t="shared" ref="I5" si="0">AVERAGE(F5:H5)</f>
        <v>83.846666666666664</v>
      </c>
      <c r="J5" s="20">
        <f t="shared" ref="J5" si="1">SQRT(((SUM((POWER(H5-I5,2)),(POWER(G5-I5,2)),(POWER(F5-I5,2)))/(COLUMNS(F5:H5)-1))))</f>
        <v>4.0734547172312334</v>
      </c>
      <c r="K5" s="21">
        <f t="shared" ref="K5" si="2">J5/I5*100</f>
        <v>4.8582190314437863</v>
      </c>
      <c r="L5" s="20">
        <f t="shared" ref="L5" si="3">((E5/3)*(SUM(F5:H5)))</f>
        <v>838.4666666666667</v>
      </c>
      <c r="M5" s="20">
        <f t="shared" ref="M5" si="4">L5/E5</f>
        <v>83.846666666666664</v>
      </c>
      <c r="N5" s="20">
        <f t="shared" ref="N5" si="5">ROUNDUP(M5,2)</f>
        <v>83.850000000000009</v>
      </c>
      <c r="O5" s="20">
        <f t="shared" ref="O5" si="6">N5*E5</f>
        <v>838.50000000000011</v>
      </c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30" ht="30" customHeight="1">
      <c r="A6" s="6">
        <v>18</v>
      </c>
      <c r="B6" s="7" t="s">
        <v>25</v>
      </c>
      <c r="C6" s="18" t="s">
        <v>24</v>
      </c>
      <c r="D6" s="7" t="s">
        <v>21</v>
      </c>
      <c r="E6" s="7">
        <v>9</v>
      </c>
      <c r="F6" s="8">
        <v>163.30000000000001</v>
      </c>
      <c r="G6" s="8">
        <v>179.63</v>
      </c>
      <c r="H6" s="8">
        <v>174.73</v>
      </c>
      <c r="I6" s="9">
        <f t="shared" ref="I6" si="7">AVERAGE(F6:H6)</f>
        <v>172.55333333333331</v>
      </c>
      <c r="J6" s="10">
        <f t="shared" ref="J6" si="8">SQRT(((SUM((POWER(H6-I6,2)),(POWER(G6-I6,2)),(POWER(F6-I6,2)))/(COLUMNS(F6:H6)-1))))</f>
        <v>8.3797752555383713</v>
      </c>
      <c r="K6" s="10">
        <f t="shared" ref="K6" si="9">J6/I6*100</f>
        <v>4.856339250978464</v>
      </c>
      <c r="L6" s="8">
        <f t="shared" ref="L6" si="10">((E6/3)*(SUM(F6:H6)))</f>
        <v>1552.98</v>
      </c>
      <c r="M6" s="9">
        <f t="shared" ref="M6" si="11">L6/E6</f>
        <v>172.55333333333334</v>
      </c>
      <c r="N6" s="9">
        <f t="shared" ref="N6" si="12">ROUNDUP(M6,2)</f>
        <v>172.56</v>
      </c>
      <c r="O6" s="8">
        <f t="shared" ref="O6" si="13">N6*E6</f>
        <v>1553.04</v>
      </c>
    </row>
    <row r="7" spans="1:30" ht="15">
      <c r="A7" s="30"/>
      <c r="B7" s="31"/>
      <c r="C7" s="31"/>
      <c r="D7" s="1"/>
      <c r="E7" s="1"/>
      <c r="F7" s="2"/>
      <c r="G7" s="2"/>
      <c r="H7" s="2"/>
      <c r="I7" s="2"/>
      <c r="J7" s="3"/>
      <c r="K7" s="3"/>
      <c r="L7" s="4">
        <f>SUM(L5:L6)</f>
        <v>2391.4466666666667</v>
      </c>
      <c r="M7" s="2"/>
      <c r="N7" s="2"/>
      <c r="O7" s="4"/>
    </row>
    <row r="8" spans="1:30">
      <c r="A8" s="32" t="s">
        <v>15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1:30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</row>
    <row r="10" spans="1:30">
      <c r="A10" s="34" t="s">
        <v>16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30">
      <c r="A11" s="35" t="s">
        <v>17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6"/>
      <c r="N11" s="36"/>
      <c r="O11" s="36"/>
    </row>
    <row r="12" spans="1:30" ht="41.25" customHeight="1">
      <c r="A12" s="37" t="s">
        <v>26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</row>
    <row r="13" spans="1:30" ht="23.25">
      <c r="A13" s="38" t="s">
        <v>27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</row>
    <row r="14" spans="1:30" ht="15.7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</row>
    <row r="15" spans="1:30" ht="15.7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</row>
    <row r="16" spans="1:30" ht="15.7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</row>
    <row r="19" spans="1:1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</row>
    <row r="20" spans="1:1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</row>
    <row r="21" spans="1:1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</row>
    <row r="22" spans="1:15" ht="18.75">
      <c r="A22" s="40"/>
      <c r="B22" s="41"/>
      <c r="C22" s="41"/>
      <c r="D22" s="40"/>
      <c r="E22" s="40"/>
      <c r="F22" s="40"/>
      <c r="G22" s="40"/>
      <c r="H22" s="40"/>
      <c r="I22" s="40"/>
      <c r="J22" s="41"/>
      <c r="K22" s="40"/>
      <c r="L22" s="40"/>
      <c r="M22" s="40"/>
      <c r="N22" s="40"/>
      <c r="O22" s="40"/>
    </row>
    <row r="23" spans="1:15" ht="18.75">
      <c r="A23" s="40"/>
      <c r="B23" s="41"/>
      <c r="C23" s="41"/>
      <c r="D23" s="41"/>
      <c r="E23" s="41"/>
      <c r="F23" s="40"/>
      <c r="G23" s="40"/>
      <c r="H23" s="40"/>
      <c r="I23" s="40"/>
      <c r="J23" s="40"/>
      <c r="K23" s="40"/>
      <c r="L23" s="40"/>
      <c r="M23" s="40"/>
      <c r="N23" s="40"/>
      <c r="O23" s="40"/>
    </row>
  </sheetData>
  <sheetProtection selectLockedCells="1" selectUnlockedCells="1"/>
  <mergeCells count="15">
    <mergeCell ref="A13:O13"/>
    <mergeCell ref="M1:O1"/>
    <mergeCell ref="A2:L2"/>
    <mergeCell ref="A3:A4"/>
    <mergeCell ref="B3:B4"/>
    <mergeCell ref="I3:K3"/>
    <mergeCell ref="E3:E4"/>
    <mergeCell ref="F3:H3"/>
    <mergeCell ref="L3:O3"/>
    <mergeCell ref="A12:O12"/>
    <mergeCell ref="D3:D4"/>
    <mergeCell ref="C3:C4"/>
    <mergeCell ref="A8:O8"/>
    <mergeCell ref="A10:O10"/>
    <mergeCell ref="A11:L11"/>
  </mergeCells>
  <pageMargins left="0.70866141732283472" right="0.70866141732283472" top="0.74803149606299213" bottom="0.74803149606299213" header="0.51181102362204722" footer="0.51181102362204722"/>
  <pageSetup paperSize="9" scale="55" firstPageNumber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Юрист</dc:creator>
  <cp:lastModifiedBy>ОКБО</cp:lastModifiedBy>
  <cp:lastPrinted>2021-03-21T07:32:35Z</cp:lastPrinted>
  <dcterms:created xsi:type="dcterms:W3CDTF">2014-04-08T23:15:10Z</dcterms:created>
  <dcterms:modified xsi:type="dcterms:W3CDTF">2026-07-01T05:30:43Z</dcterms:modified>
</cp:coreProperties>
</file>