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645" windowWidth="15120" windowHeight="747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H5" i="1"/>
  <c r="H4"/>
  <c r="M11" l="1"/>
  <c r="I5" s="1"/>
  <c r="J5" s="1"/>
  <c r="M10"/>
  <c r="I4" s="1"/>
  <c r="J4" s="1"/>
  <c r="K5" l="1"/>
  <c r="L5" s="1"/>
  <c r="K4"/>
  <c r="L4" s="1"/>
  <c r="J10"/>
  <c r="K10" s="1"/>
  <c r="L10" s="1"/>
  <c r="J11"/>
  <c r="K11" s="1"/>
  <c r="L11" s="1"/>
  <c r="L6" l="1"/>
</calcChain>
</file>

<file path=xl/sharedStrings.xml><?xml version="1.0" encoding="utf-8"?>
<sst xmlns="http://schemas.openxmlformats.org/spreadsheetml/2006/main" count="42" uniqueCount="36">
  <si>
    <t>№</t>
  </si>
  <si>
    <t>Наименование предмета контракта</t>
  </si>
  <si>
    <t>Ед. изм</t>
  </si>
  <si>
    <t>Кол-во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</si>
  <si>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</si>
  <si>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</si>
  <si>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</si>
  <si>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t>Коммерческие предложения (руб./ед.изм.), статистика,данные реестра</t>
  </si>
  <si>
    <t>Исполнитель:</t>
  </si>
  <si>
    <t>Предельная отпускная цена производителя медицинского изделия (если есть в реестре)</t>
  </si>
  <si>
    <t>Мед. изделие</t>
  </si>
  <si>
    <t>* При определении Н(М)ЦК, ЦКЕП контракта Заказчиком применяется Приказ Минздрава России от 15.05.2020 N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(Зарегистрировано в Минюсте России 20.08.2020 N 59346). Документы по формированию НМЦК находятся у Закзчика.</t>
  </si>
  <si>
    <t>Определение однородности товара, расчет коэффициента вариации</t>
  </si>
  <si>
    <t xml:space="preserve">На основани анализа рынка, устанавливается следующая начальная (максимальная) цена контракта: </t>
  </si>
  <si>
    <t xml:space="preserve">   </t>
  </si>
  <si>
    <t>___________________</t>
  </si>
  <si>
    <t>показатели товара</t>
  </si>
  <si>
    <t>Начальная цена единицы медицинского изделия (НЦЕi) без учета НДС</t>
  </si>
  <si>
    <t>Н(М)ЦК, ЦКЕП контракта с учетом округления цены за единицу (руб.), в том числе НДС</t>
  </si>
  <si>
    <t>Средневзвешенное               значение</t>
  </si>
  <si>
    <t>Начальная цена единицы медицинского изделия ЦЕМi без учета НДС, минимальное значение</t>
  </si>
  <si>
    <t>Обоснование начальной (максимальной) цены контракта, цены контракта Используемый метод определения НМЦК - ИНОЙ МЕТОД- ст.22 Федерального закона от 05.04.2013 г №44-ФЗ, в 
Товары, цены на которые  представили условные поставщики, признаются однородными, т.к. коэффициент вариации не превышает 33%
  Расчет начальной цены за единицу продукции, 
установленной Заказчиком на момент проведения закупки*</t>
  </si>
  <si>
    <t>Валюта – российский рубль.</t>
  </si>
  <si>
    <t>Официальным курсом иностранной валюты к рублю Российской Федерации и используемым при оплате Контракта, является курс, установленный Центральным банком Российской Федерации на день каждого перечисления денежных средств по Контракту (аванс, окончательный расчет).</t>
  </si>
  <si>
    <t>Начальная цена единицы медицинского изделия (НЦЕi) в том числе НДС (или НДС не облагается)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</si>
  <si>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</si>
  <si>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штука</t>
  </si>
  <si>
    <t>О.В. Сиротинина</t>
  </si>
  <si>
    <t>Аппарат электронный для измерения артериального давления автоматический, портативный, с манжетой на плечо/запястье</t>
  </si>
  <si>
    <t>Пульсоксиметр</t>
  </si>
  <si>
    <t xml:space="preserve">Беспроводная передача данных: нет
Измеряемое давление, миллиметр ртутного столба:  ≤ 300
Максимальный обхват не менее, сантиметр: 32 .
Место измерения: плечо
Минимальный обхват не более, сантиметр: 22.
Частота сердечных сокращений, уд./мин.: ≤ 240.
</t>
  </si>
  <si>
    <t xml:space="preserve">Показатель SPO2: ≥ 40.0  и  ≤ 100.0 (Процент) .
ЖК дисплей: Нет.
Показание измерения частоты пульса, максимальное, уд/мин: ≥ 240.0  и  ≤ 300.0
Звуковая и световая индикация: Да.
Автономный источник питания: Да .
Вид датчика: Для взрослых.
</t>
  </si>
  <si>
    <t xml:space="preserve">размер НДС 0% </t>
  </si>
  <si>
    <t>Поставщик №1 коммерческое предложение вх.1388 от 06.07.2026</t>
  </si>
  <si>
    <t>Поставщик №2 коммерческое предложение вх.1389 от 06.07.2026</t>
  </si>
  <si>
    <t>Поставщик №3 коммерческое предложение вх. 1390 от 06.07.2026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</si>
</sst>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33405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8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/>
    <xf numFmtId="0" fontId="1" fillId="0" borderId="0" xfId="0" applyFont="1" applyFill="1"/>
    <xf numFmtId="2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2" fontId="7" fillId="0" borderId="1" xfId="0" applyNumberFormat="1" applyFont="1" applyFill="1" applyBorder="1"/>
    <xf numFmtId="0" fontId="4" fillId="0" borderId="1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4" fontId="0" fillId="0" borderId="0" xfId="0" applyNumberFormat="1" applyFill="1"/>
    <xf numFmtId="2" fontId="0" fillId="0" borderId="1" xfId="0" applyNumberForma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2" fontId="0" fillId="0" borderId="14" xfId="0" applyNumberForma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justify" vertical="top" wrapText="1"/>
    </xf>
    <xf numFmtId="0" fontId="6" fillId="0" borderId="10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/>
    <xf numFmtId="0" fontId="3" fillId="0" borderId="8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0" fillId="0" borderId="4" xfId="0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" fillId="0" borderId="13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6" fillId="0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6"/>
  <sheetViews>
    <sheetView tabSelected="1" topLeftCell="A10" zoomScale="80" zoomScaleNormal="80" workbookViewId="0">
      <selection sqref="A1:XFD3"/>
    </sheetView>
  </sheetViews>
  <sheetFormatPr defaultRowHeight="15"/>
  <cols>
    <col min="1" max="1" width="5.140625" customWidth="1"/>
    <col min="2" max="2" width="35.140625" customWidth="1"/>
    <col min="3" max="3" width="44.42578125" customWidth="1"/>
    <col min="4" max="4" width="11.140625" customWidth="1"/>
    <col min="5" max="6" width="11.85546875" customWidth="1"/>
    <col min="7" max="7" width="10.28515625" bestFit="1" customWidth="1"/>
    <col min="8" max="8" width="16.5703125" customWidth="1"/>
    <col min="9" max="9" width="12" customWidth="1"/>
    <col min="10" max="10" width="13.28515625" customWidth="1"/>
    <col min="11" max="11" width="16.5703125" customWidth="1"/>
    <col min="12" max="12" width="16" style="4" customWidth="1"/>
    <col min="13" max="13" width="15.28515625" customWidth="1"/>
    <col min="14" max="14" width="13" customWidth="1"/>
    <col min="15" max="15" width="12.42578125" customWidth="1"/>
    <col min="16" max="16" width="17.5703125" customWidth="1"/>
    <col min="17" max="17" width="16" customWidth="1"/>
  </cols>
  <sheetData>
    <row r="1" spans="1:17" s="1" customFormat="1" ht="99.75" customHeight="1">
      <c r="A1" s="39" t="s">
        <v>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s="1" customFormat="1" ht="37.5" customHeight="1">
      <c r="A2" s="38" t="s">
        <v>0</v>
      </c>
      <c r="B2" s="38" t="s">
        <v>1</v>
      </c>
      <c r="C2" s="38" t="s">
        <v>16</v>
      </c>
      <c r="D2" s="38" t="s">
        <v>2</v>
      </c>
      <c r="E2" s="38" t="s">
        <v>3</v>
      </c>
      <c r="F2" s="41"/>
      <c r="G2" s="41"/>
      <c r="H2" s="43" t="s">
        <v>20</v>
      </c>
      <c r="I2" s="43" t="s">
        <v>17</v>
      </c>
      <c r="J2" s="43" t="s">
        <v>32</v>
      </c>
      <c r="K2" s="43" t="s">
        <v>24</v>
      </c>
      <c r="L2" s="43" t="s">
        <v>18</v>
      </c>
      <c r="M2" s="7"/>
      <c r="N2" s="7"/>
      <c r="O2" s="7"/>
      <c r="P2" s="7"/>
    </row>
    <row r="3" spans="1:17" s="1" customFormat="1" ht="81.75" customHeight="1">
      <c r="A3" s="40"/>
      <c r="B3" s="40"/>
      <c r="C3" s="51"/>
      <c r="D3" s="40"/>
      <c r="E3" s="40"/>
      <c r="F3" s="42"/>
      <c r="G3" s="42"/>
      <c r="H3" s="41"/>
      <c r="I3" s="41"/>
      <c r="J3" s="41"/>
      <c r="K3" s="41"/>
      <c r="L3" s="41"/>
      <c r="M3" s="7"/>
      <c r="N3" s="7"/>
      <c r="O3" s="7"/>
      <c r="P3" s="7"/>
    </row>
    <row r="4" spans="1:17" s="1" customFormat="1" ht="109.5" customHeight="1">
      <c r="A4" s="31">
        <v>4</v>
      </c>
      <c r="B4" s="35" t="s">
        <v>28</v>
      </c>
      <c r="C4" s="35" t="s">
        <v>30</v>
      </c>
      <c r="D4" s="32" t="s">
        <v>26</v>
      </c>
      <c r="E4" s="12">
        <v>2</v>
      </c>
      <c r="F4" s="6"/>
      <c r="G4" s="6"/>
      <c r="H4" s="28">
        <f>D10</f>
        <v>1891</v>
      </c>
      <c r="I4" s="29">
        <f>H4</f>
        <v>1891</v>
      </c>
      <c r="J4" s="29">
        <f>FLOOR(I4*0%,0.01)</f>
        <v>0</v>
      </c>
      <c r="K4" s="29">
        <f>FLOOR(I4+J4,0.1)</f>
        <v>1891</v>
      </c>
      <c r="L4" s="29">
        <f>K4*E4</f>
        <v>3782</v>
      </c>
      <c r="M4" s="7"/>
      <c r="N4" s="7"/>
      <c r="O4" s="7"/>
      <c r="P4" s="7"/>
    </row>
    <row r="5" spans="1:17" s="1" customFormat="1" ht="108.75" customHeight="1">
      <c r="A5" s="31">
        <v>6</v>
      </c>
      <c r="B5" s="36" t="s">
        <v>29</v>
      </c>
      <c r="C5" s="35" t="s">
        <v>31</v>
      </c>
      <c r="D5" s="32" t="s">
        <v>26</v>
      </c>
      <c r="E5" s="12">
        <v>2</v>
      </c>
      <c r="F5" s="6"/>
      <c r="G5" s="6"/>
      <c r="H5" s="28">
        <f>D11</f>
        <v>1940</v>
      </c>
      <c r="I5" s="29">
        <f>H5</f>
        <v>1940</v>
      </c>
      <c r="J5" s="29">
        <f>CEILING(I5*0%,0.01)</f>
        <v>0</v>
      </c>
      <c r="K5" s="29">
        <f>FLOOR(I5+J5,0.1)</f>
        <v>1940</v>
      </c>
      <c r="L5" s="29">
        <f>K5*E5</f>
        <v>3880</v>
      </c>
      <c r="M5" s="7"/>
      <c r="N5" s="7"/>
      <c r="O5" s="7"/>
      <c r="P5" s="7"/>
    </row>
    <row r="6" spans="1:17" s="1" customFormat="1" ht="36" customHeight="1">
      <c r="A6" s="13"/>
      <c r="B6" s="54" t="s">
        <v>13</v>
      </c>
      <c r="C6" s="54"/>
      <c r="D6" s="55"/>
      <c r="E6" s="55"/>
      <c r="F6" s="55"/>
      <c r="G6" s="55"/>
      <c r="H6" s="55"/>
      <c r="I6" s="6"/>
      <c r="J6" s="6"/>
      <c r="K6" s="14"/>
      <c r="L6" s="6">
        <f>SUM(L4:L5)</f>
        <v>7662</v>
      </c>
      <c r="M6" s="7"/>
      <c r="N6" s="7"/>
      <c r="O6" s="7"/>
      <c r="P6" s="7"/>
    </row>
    <row r="7" spans="1:17" s="1" customFormat="1" ht="24.75" customHeight="1">
      <c r="A7" s="7"/>
      <c r="B7" s="7" t="s">
        <v>12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s="1" customFormat="1" ht="60" customHeight="1">
      <c r="A8" s="37" t="s">
        <v>0</v>
      </c>
      <c r="B8" s="37" t="s">
        <v>10</v>
      </c>
      <c r="C8" s="11"/>
      <c r="D8" s="37" t="s">
        <v>7</v>
      </c>
      <c r="E8" s="37"/>
      <c r="F8" s="37"/>
      <c r="G8" s="37"/>
      <c r="H8" s="37"/>
      <c r="I8" s="37"/>
      <c r="J8" s="44" t="s">
        <v>4</v>
      </c>
      <c r="K8" s="45"/>
      <c r="L8" s="45"/>
      <c r="M8" s="13"/>
      <c r="N8" s="13"/>
      <c r="O8" s="7"/>
      <c r="P8" s="7"/>
    </row>
    <row r="9" spans="1:17" s="1" customFormat="1" ht="171.75" customHeight="1">
      <c r="A9" s="37"/>
      <c r="B9" s="38"/>
      <c r="C9" s="30"/>
      <c r="D9" s="10" t="s">
        <v>33</v>
      </c>
      <c r="E9" s="10" t="s">
        <v>34</v>
      </c>
      <c r="F9" s="10" t="s">
        <v>35</v>
      </c>
      <c r="G9" s="10"/>
      <c r="H9" s="10"/>
      <c r="I9" s="3"/>
      <c r="J9" s="3" t="s">
        <v>5</v>
      </c>
      <c r="K9" s="3" t="s">
        <v>6</v>
      </c>
      <c r="L9" s="5" t="s">
        <v>25</v>
      </c>
      <c r="M9" s="3" t="s">
        <v>19</v>
      </c>
      <c r="N9" s="15" t="s">
        <v>9</v>
      </c>
      <c r="O9" s="7"/>
      <c r="P9" s="7"/>
    </row>
    <row r="10" spans="1:17" s="1" customFormat="1" ht="107.25" customHeight="1">
      <c r="A10" s="31">
        <v>4</v>
      </c>
      <c r="B10" s="35" t="s">
        <v>28</v>
      </c>
      <c r="C10" s="35" t="s">
        <v>30</v>
      </c>
      <c r="D10" s="33">
        <v>1891</v>
      </c>
      <c r="E10" s="22">
        <v>2450</v>
      </c>
      <c r="F10" s="22">
        <v>3100</v>
      </c>
      <c r="G10" s="23"/>
      <c r="H10" s="23"/>
      <c r="I10" s="24"/>
      <c r="J10" s="24">
        <f>AVERAGE(D10:H10)</f>
        <v>2480.3333333333335</v>
      </c>
      <c r="K10" s="25">
        <f>SQRT(((SUM(IF(G10&lt;&gt;0,POWER(G10-J10,2),),IF(E10&lt;&gt;0, POWER(E10-J10,2),),IF(D10&lt;&gt;0, POWER(D10-J10,2),),IF(F10&lt;&gt;0, POWER(F10-J10,2),),IF(H10&lt;&gt;0, POWER(H10-J10,2),))/(COUNTA(D10:H10)-1))))</f>
        <v>605.07051930608338</v>
      </c>
      <c r="L10" s="26">
        <f>K10/J10*100</f>
        <v>24.39472594971442</v>
      </c>
      <c r="M10" s="27">
        <f>(((D10*1)+(E10*1)+(F10*1)))/(1+1+1)</f>
        <v>2480.3333333333335</v>
      </c>
      <c r="N10" s="16"/>
      <c r="O10" s="7"/>
      <c r="P10" s="7"/>
    </row>
    <row r="11" spans="1:17" s="1" customFormat="1" ht="109.5" customHeight="1">
      <c r="A11" s="31">
        <v>6</v>
      </c>
      <c r="B11" s="36" t="s">
        <v>29</v>
      </c>
      <c r="C11" s="35" t="s">
        <v>31</v>
      </c>
      <c r="D11" s="33">
        <v>1940</v>
      </c>
      <c r="E11" s="22">
        <v>1980</v>
      </c>
      <c r="F11" s="22">
        <v>1691</v>
      </c>
      <c r="G11" s="23"/>
      <c r="H11" s="23"/>
      <c r="I11" s="24"/>
      <c r="J11" s="24">
        <f>AVERAGE(D11:H11)</f>
        <v>1870.3333333333333</v>
      </c>
      <c r="K11" s="25">
        <f>SQRT(((SUM(IF(G11&lt;&gt;0,POWER(G11-J11,2),),IF(E11&lt;&gt;0, POWER(E11-J11,2),),IF(D11&lt;&gt;0, POWER(D11-J11,2),),IF(F11&lt;&gt;0, POWER(F11-J11,2),),IF(H11&lt;&gt;0, POWER(H11-J11,2),))/(COUNTA(D11:H11)-1))))</f>
        <v>156.58969740482078</v>
      </c>
      <c r="L11" s="26">
        <f>K11/J11*100</f>
        <v>8.372288223390882</v>
      </c>
      <c r="M11" s="27">
        <f>(((D11*1)+(E11*1)+(F11*1)))/(1+1+1)</f>
        <v>1870.3333333333333</v>
      </c>
      <c r="N11" s="16"/>
      <c r="O11" s="7"/>
      <c r="P11" s="7"/>
    </row>
    <row r="12" spans="1:17" ht="21.75" customHeight="1" thickBot="1">
      <c r="A12" s="2"/>
      <c r="B12" s="34"/>
      <c r="C12" s="46" t="s">
        <v>22</v>
      </c>
      <c r="D12" s="46"/>
      <c r="E12" s="46"/>
      <c r="F12" s="46"/>
      <c r="G12" s="46"/>
      <c r="H12" s="47"/>
      <c r="I12" s="17"/>
      <c r="J12" s="17"/>
      <c r="K12" s="18"/>
      <c r="L12" s="8"/>
      <c r="M12" s="17"/>
      <c r="N12" s="19"/>
      <c r="O12" s="7"/>
      <c r="P12" s="7"/>
      <c r="Q12" s="1"/>
    </row>
    <row r="13" spans="1:17" ht="52.5" customHeight="1" thickBot="1">
      <c r="A13" s="2"/>
      <c r="B13" s="4"/>
      <c r="C13" s="48" t="s">
        <v>23</v>
      </c>
      <c r="D13" s="49"/>
      <c r="E13" s="49"/>
      <c r="F13" s="49"/>
      <c r="G13" s="49"/>
      <c r="H13" s="50"/>
      <c r="I13" s="17"/>
      <c r="J13" s="17"/>
      <c r="K13" s="18"/>
      <c r="L13" s="8"/>
      <c r="M13" s="17"/>
      <c r="N13" s="19"/>
      <c r="O13" s="9"/>
      <c r="P13" s="9"/>
    </row>
    <row r="14" spans="1:17" ht="55.5" customHeight="1">
      <c r="A14" s="9"/>
      <c r="B14" s="56" t="s">
        <v>11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9"/>
      <c r="P14" s="9"/>
    </row>
    <row r="15" spans="1:17" ht="15.75">
      <c r="A15" s="9"/>
      <c r="B15" s="9"/>
      <c r="C15" s="9"/>
      <c r="D15" s="20" t="s">
        <v>8</v>
      </c>
      <c r="E15" s="4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7" ht="30.75" customHeight="1">
      <c r="A16" s="4"/>
      <c r="B16" s="52"/>
      <c r="C16" s="52"/>
      <c r="D16" s="53"/>
      <c r="E16" s="20"/>
      <c r="F16" s="21">
        <v>46210</v>
      </c>
      <c r="G16" s="4"/>
      <c r="H16" s="4"/>
      <c r="I16" s="4"/>
      <c r="J16" s="9"/>
      <c r="K16" s="9"/>
      <c r="L16" s="9"/>
      <c r="M16" s="9"/>
      <c r="N16" s="9"/>
      <c r="O16" s="9"/>
      <c r="P16" s="9"/>
    </row>
    <row r="17" spans="1:16" ht="15.75">
      <c r="A17" s="4"/>
      <c r="B17" s="20"/>
      <c r="C17" s="20"/>
      <c r="D17" s="20" t="s">
        <v>14</v>
      </c>
      <c r="E17" s="4"/>
      <c r="F17" s="20"/>
      <c r="G17" s="4"/>
      <c r="H17" s="4"/>
      <c r="I17" s="4"/>
      <c r="J17" s="4"/>
      <c r="K17" s="4"/>
      <c r="L17" s="9"/>
      <c r="M17" s="9"/>
      <c r="N17" s="9"/>
      <c r="O17" s="9"/>
      <c r="P17" s="9"/>
    </row>
    <row r="18" spans="1:16" ht="15.75">
      <c r="A18" s="4"/>
      <c r="B18" s="4" t="s">
        <v>15</v>
      </c>
      <c r="C18" s="4"/>
      <c r="D18" s="20" t="s">
        <v>27</v>
      </c>
      <c r="E18" s="20"/>
      <c r="F18" s="20"/>
      <c r="G18" s="4"/>
      <c r="H18" s="4"/>
      <c r="I18" s="4"/>
      <c r="J18" s="4"/>
      <c r="K18" s="4"/>
      <c r="M18" s="4"/>
      <c r="N18" s="4"/>
      <c r="O18" s="9"/>
      <c r="P18" s="9"/>
    </row>
    <row r="29" spans="1:16">
      <c r="D29" s="4"/>
    </row>
    <row r="46" ht="15" customHeight="1"/>
  </sheetData>
  <sortState ref="B7:Q33">
    <sortCondition ref="B7"/>
  </sortState>
  <mergeCells count="22">
    <mergeCell ref="C12:H12"/>
    <mergeCell ref="C13:H13"/>
    <mergeCell ref="C2:C3"/>
    <mergeCell ref="B16:D16"/>
    <mergeCell ref="B6:H6"/>
    <mergeCell ref="B14:N14"/>
    <mergeCell ref="K2:K3"/>
    <mergeCell ref="A8:A9"/>
    <mergeCell ref="B8:B9"/>
    <mergeCell ref="D8:I8"/>
    <mergeCell ref="A1:P1"/>
    <mergeCell ref="A2:A3"/>
    <mergeCell ref="B2:B3"/>
    <mergeCell ref="D2:D3"/>
    <mergeCell ref="E2:E3"/>
    <mergeCell ref="F2:F3"/>
    <mergeCell ref="G2:G3"/>
    <mergeCell ref="H2:H3"/>
    <mergeCell ref="I2:I3"/>
    <mergeCell ref="J2:J3"/>
    <mergeCell ref="L2:L3"/>
    <mergeCell ref="J8:L8"/>
  </mergeCells>
  <pageMargins left="0.31496062992125984" right="0.31496062992125984" top="0.74803149606299213" bottom="0.35433070866141736" header="0" footer="0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2026-07-07T02:01:05Z</dcterms:modified>
</cp:coreProperties>
</file>