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ATA-копия на ДОМАШНИЙ 22.05.2026\22.05.2026-ADATA+Apacer-ДОМАШНИЙ\! ДОГОВОРА ФИЦ ИнБЮМ-44-ФЗ-ЕП 2026 !!!\+-447-ЧУРИЛОВА (Землянская)-Фильтры 47мм\КП+НМЦК\"/>
    </mc:Choice>
  </mc:AlternateContent>
  <xr:revisionPtr revIDLastSave="0" documentId="13_ncr:1_{757745CA-36D3-4A19-9E34-455E05A782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ОБОСНОВАНИЕ НМЦК" sheetId="4" r:id="rId1"/>
    <sheet name="Лист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4" l="1"/>
  <c r="F4" i="5"/>
  <c r="F5" i="5"/>
  <c r="F6" i="5"/>
  <c r="F7" i="5"/>
  <c r="F8" i="5"/>
  <c r="F9" i="5"/>
  <c r="F10" i="5"/>
  <c r="F11" i="5"/>
  <c r="F12" i="5"/>
  <c r="F13" i="5"/>
  <c r="F3" i="5"/>
  <c r="F15" i="5" l="1"/>
  <c r="L5" i="4"/>
  <c r="M5" i="4" s="1"/>
  <c r="N5" i="4" s="1"/>
  <c r="O5" i="4" s="1"/>
  <c r="I5" i="4"/>
  <c r="J5" i="4" s="1"/>
  <c r="K5" i="4" s="1"/>
  <c r="I8" i="4" l="1"/>
</calcChain>
</file>

<file path=xl/sharedStrings.xml><?xml version="1.0" encoding="utf-8"?>
<sst xmlns="http://schemas.openxmlformats.org/spreadsheetml/2006/main" count="40" uniqueCount="29">
  <si>
    <t>№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</si>
  <si>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</si>
  <si>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</si>
  <si>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</si>
  <si>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</si>
  <si>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</si>
  <si>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</si>
  <si>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</si>
  <si>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</si>
  <si>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</si>
  <si>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</si>
  <si>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</si>
  <si>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</si>
  <si>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</si>
  <si>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</si>
  <si>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</si>
  <si>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</si>
  <si>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</si>
  <si>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</si>
  <si>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ОБОСНОВАНИЕ НАЧАЛЬНОЙ (МАКСИМАЛЬНОЙ) ЦЕНЫ КОНТРАКТА / ЦЕНЫ КОНТРАКТА, ЗАКЛЮЧАЕМОГО С ЕДИНСТВЕННЫМ ПОСТАВЩИКОМ (ПОДРЯДЧИКОМ, ИСПОЛНИТЕЛЕМ)</t>
  </si>
  <si>
    <t>упак</t>
  </si>
  <si>
    <r>
      <t xml:space="preserve">
</t>
    </r>
    <r>
      <rPr>
        <u/>
        <sz val="12"/>
        <rFont val="Times New Roman"/>
        <family val="1"/>
        <charset val="204"/>
      </rPr>
      <t>Главный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/Н.Ю. Тимченко/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«29» мая 2026 г.
</t>
    </r>
  </si>
  <si>
    <t>Мембранные фильтры, поликарбонатные
(трек., гидрофил.), черные, 0,2 мкм, 47 мм, 100 шт/уп, GVS</t>
  </si>
  <si>
    <t>28.29.12.153 — Фильтры мембранные</t>
  </si>
  <si>
    <t xml:space="preserve">ИЦИ 3
(вх. № 1162 от 15.05.2026)
</t>
  </si>
  <si>
    <t xml:space="preserve">ИЦИ 1
(вх. № 1160 от 15.05.2026)
</t>
  </si>
  <si>
    <t xml:space="preserve">ИЦИ 2
(вх. № 1161 от 15.05.2026)
</t>
  </si>
  <si>
    <t>(Двести тринадцать тысяч восемьсот шестьдесят восемь рублей 30 копеек).</t>
  </si>
  <si>
    <t xml:space="preserve">ИТОГО, стартовая цена = 166 604,95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</si>
</sst>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0" fontId="2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4" fontId="13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center" vertical="top" wrapText="1"/>
    </xf>
    <xf numFmtId="0" fontId="0" fillId="6" borderId="0" xfId="0" applyFill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4" fillId="4" borderId="0" xfId="0" applyFont="1" applyFill="1" applyAlignment="1">
      <alignment vertical="top" wrapText="1"/>
    </xf>
    <xf numFmtId="0" fontId="15" fillId="4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</xdr:row>
      <xdr:rowOff>942975</xdr:rowOff>
    </xdr:from>
    <xdr:to>
      <xdr:col>9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zoomScale="93" zoomScaleNormal="93" workbookViewId="0">
      <selection activeCell="A10" sqref="A10:O10"/>
    </sheetView>
  </sheetViews>
  <sheetFormatPr defaultRowHeight="12.75" x14ac:dyDescent="0.2"/>
  <cols>
    <col min="1" max="1" width="3.140625" style="3" customWidth="1"/>
    <col min="2" max="2" width="43.7109375" style="3" customWidth="1"/>
    <col min="3" max="3" width="18" style="3" customWidth="1"/>
    <col min="4" max="4" width="8.42578125" style="3" customWidth="1"/>
    <col min="5" max="5" width="8.140625" style="3" customWidth="1"/>
    <col min="6" max="6" width="13.85546875" style="3" customWidth="1"/>
    <col min="7" max="7" width="14.7109375" style="3" customWidth="1"/>
    <col min="8" max="8" width="14.5703125" style="3" customWidth="1"/>
    <col min="9" max="9" width="19.140625" style="3" customWidth="1"/>
    <col min="10" max="10" width="19.7109375" style="3" customWidth="1"/>
    <col min="11" max="11" width="15.140625" style="3" customWidth="1"/>
    <col min="12" max="12" width="29" style="3" customWidth="1"/>
    <col min="13" max="13" width="16.42578125" style="3" customWidth="1"/>
    <col min="14" max="14" width="13.7109375" style="3" customWidth="1"/>
    <col min="15" max="15" width="13.85546875" style="3" customWidth="1"/>
    <col min="16" max="16" width="4.28515625" style="3" customWidth="1"/>
    <col min="17" max="17" width="16.42578125" style="3" customWidth="1"/>
    <col min="18" max="16384" width="9.140625" style="3"/>
  </cols>
  <sheetData>
    <row r="1" spans="1:30" ht="39.7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30"/>
      <c r="O1" s="30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ht="39" customHeight="1" x14ac:dyDescent="0.25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4"/>
      <c r="O2" s="3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9" customHeight="1" x14ac:dyDescent="0.2">
      <c r="A3" s="41" t="s">
        <v>0</v>
      </c>
      <c r="B3" s="39" t="s">
        <v>14</v>
      </c>
      <c r="C3" s="31" t="s">
        <v>13</v>
      </c>
      <c r="D3" s="39" t="s">
        <v>15</v>
      </c>
      <c r="E3" s="39" t="s">
        <v>1</v>
      </c>
      <c r="F3" s="39" t="s">
        <v>17</v>
      </c>
      <c r="G3" s="39"/>
      <c r="H3" s="39"/>
      <c r="I3" s="40" t="s">
        <v>9</v>
      </c>
      <c r="J3" s="40"/>
      <c r="K3" s="40"/>
      <c r="L3" s="35" t="s">
        <v>5</v>
      </c>
      <c r="M3" s="36"/>
      <c r="N3" s="36"/>
      <c r="O3" s="37"/>
    </row>
    <row r="4" spans="1:30" ht="159" customHeight="1" x14ac:dyDescent="0.2">
      <c r="A4" s="41"/>
      <c r="B4" s="39"/>
      <c r="C4" s="32"/>
      <c r="D4" s="39"/>
      <c r="E4" s="39"/>
      <c r="F4" s="25" t="s">
        <v>25</v>
      </c>
      <c r="G4" s="25" t="s">
        <v>26</v>
      </c>
      <c r="H4" s="25" t="s">
        <v>24</v>
      </c>
      <c r="I4" s="4" t="s">
        <v>4</v>
      </c>
      <c r="J4" s="4" t="s">
        <v>2</v>
      </c>
      <c r="K4" s="4" t="s">
        <v>3</v>
      </c>
      <c r="L4" s="1" t="s">
        <v>10</v>
      </c>
      <c r="M4" s="5" t="s">
        <v>6</v>
      </c>
      <c r="N4" s="5" t="s">
        <v>7</v>
      </c>
      <c r="O4" s="5" t="s">
        <v>8</v>
      </c>
    </row>
    <row r="5" spans="1:30" s="2" customFormat="1" ht="38.25" x14ac:dyDescent="0.25">
      <c r="A5" s="15">
        <v>1</v>
      </c>
      <c r="B5" s="28" t="s">
        <v>22</v>
      </c>
      <c r="C5" s="21" t="s">
        <v>23</v>
      </c>
      <c r="D5" s="21" t="s">
        <v>20</v>
      </c>
      <c r="E5" s="21">
        <v>5</v>
      </c>
      <c r="F5" s="22">
        <v>45000</v>
      </c>
      <c r="G5" s="22">
        <v>50000</v>
      </c>
      <c r="H5" s="24">
        <v>33320.99</v>
      </c>
      <c r="I5" s="9">
        <f t="shared" ref="I5" si="0">AVERAGE(F5:H5)</f>
        <v>42773.66333333333</v>
      </c>
      <c r="J5" s="18">
        <f t="shared" ref="J5" si="1">SQRT(((SUM((POWER(F5-I5,2)),(POWER(G5-I5,2)),(POWER(H5-I5,2)))/(COLUMNS(F5:H5)-1))))</f>
        <v>8559.4844973300442</v>
      </c>
      <c r="K5" s="18">
        <f t="shared" ref="K5" si="2">J5/I5*100</f>
        <v>20.011109244084022</v>
      </c>
      <c r="L5" s="18">
        <f t="shared" ref="L5" si="3">((E5/3)*(SUM(F5:H5)))</f>
        <v>213868.31666666665</v>
      </c>
      <c r="M5" s="18">
        <f t="shared" ref="M5" si="4">L5/E5</f>
        <v>42773.66333333333</v>
      </c>
      <c r="N5" s="18">
        <f t="shared" ref="N5" si="5">ROUND(M5,2)</f>
        <v>42773.66</v>
      </c>
      <c r="O5" s="18">
        <f t="shared" ref="O5" si="6">N5*E5</f>
        <v>213868.30000000002</v>
      </c>
      <c r="Q5" s="50"/>
    </row>
    <row r="6" spans="1:30" ht="18" customHeight="1" x14ac:dyDescent="0.25">
      <c r="A6" s="17"/>
      <c r="B6" s="17"/>
      <c r="C6" s="17"/>
      <c r="D6" s="17"/>
      <c r="E6" s="17"/>
      <c r="F6" s="16"/>
      <c r="G6" s="16"/>
      <c r="H6" s="16"/>
      <c r="I6" s="17"/>
      <c r="J6" s="17"/>
      <c r="K6" s="17"/>
      <c r="L6" s="17"/>
      <c r="M6" s="17"/>
      <c r="N6" s="17"/>
      <c r="O6" s="23">
        <f>SUM(O5:O5)</f>
        <v>213868.30000000002</v>
      </c>
    </row>
    <row r="8" spans="1:30" ht="15.75" customHeight="1" x14ac:dyDescent="0.3">
      <c r="A8" s="38" t="s">
        <v>12</v>
      </c>
      <c r="B8" s="38"/>
      <c r="C8" s="38"/>
      <c r="D8" s="38"/>
      <c r="E8" s="38"/>
      <c r="F8" s="38"/>
      <c r="G8" s="38"/>
      <c r="H8" s="38"/>
      <c r="I8" s="20">
        <f>O6</f>
        <v>213868.30000000002</v>
      </c>
      <c r="J8" s="46" t="s">
        <v>27</v>
      </c>
      <c r="K8" s="47"/>
      <c r="L8" s="47"/>
      <c r="M8" s="47"/>
      <c r="N8" s="47"/>
      <c r="O8" s="47"/>
    </row>
    <row r="9" spans="1:30" ht="15.75" customHeight="1" x14ac:dyDescent="0.2">
      <c r="A9" s="12"/>
      <c r="B9" s="13"/>
      <c r="C9" s="13"/>
      <c r="D9" s="13"/>
      <c r="E9" s="13"/>
      <c r="F9" s="13"/>
      <c r="G9" s="13"/>
      <c r="H9" s="13"/>
      <c r="I9" s="14"/>
      <c r="J9" s="11"/>
      <c r="K9" s="6"/>
      <c r="L9" s="7"/>
      <c r="O9" s="10"/>
    </row>
    <row r="10" spans="1:30" ht="72.75" customHeight="1" x14ac:dyDescent="0.2">
      <c r="A10" s="43" t="s">
        <v>16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5"/>
      <c r="O10" s="45"/>
    </row>
    <row r="11" spans="1:30" ht="18.75" customHeight="1" x14ac:dyDescent="0.2">
      <c r="A11" s="17" t="s">
        <v>18</v>
      </c>
    </row>
    <row r="13" spans="1:30" ht="26.25" x14ac:dyDescent="0.2">
      <c r="B13" s="48" t="s">
        <v>28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5" spans="1:30" ht="98.25" customHeight="1" x14ac:dyDescent="0.2">
      <c r="B15" s="42" t="s">
        <v>21</v>
      </c>
      <c r="C15" s="42"/>
      <c r="D15" s="42"/>
      <c r="E15" s="42"/>
      <c r="F15" s="42"/>
      <c r="I15" s="19"/>
      <c r="M15" s="19"/>
    </row>
  </sheetData>
  <mergeCells count="15">
    <mergeCell ref="B15:F15"/>
    <mergeCell ref="B3:B4"/>
    <mergeCell ref="D3:D4"/>
    <mergeCell ref="E3:E4"/>
    <mergeCell ref="A10:O10"/>
    <mergeCell ref="J8:O8"/>
    <mergeCell ref="B13:O13"/>
    <mergeCell ref="A1:O1"/>
    <mergeCell ref="C3:C4"/>
    <mergeCell ref="A2:O2"/>
    <mergeCell ref="L3:O3"/>
    <mergeCell ref="A8:H8"/>
    <mergeCell ref="F3:H3"/>
    <mergeCell ref="I3:K3"/>
    <mergeCell ref="A3:A4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2E7E-CE9C-42E2-B53C-40652FAFA98B}">
  <dimension ref="B2:F15"/>
  <sheetViews>
    <sheetView workbookViewId="0">
      <selection activeCell="I23" sqref="I23"/>
    </sheetView>
  </sheetViews>
  <sheetFormatPr defaultRowHeight="15" x14ac:dyDescent="0.25"/>
  <cols>
    <col min="4" max="4" width="12" customWidth="1"/>
    <col min="6" max="6" width="15" customWidth="1"/>
  </cols>
  <sheetData>
    <row r="2" spans="2:6" x14ac:dyDescent="0.25">
      <c r="B2" s="26"/>
      <c r="C2" s="26"/>
      <c r="D2" s="27"/>
    </row>
    <row r="3" spans="2:6" x14ac:dyDescent="0.25">
      <c r="B3" s="21" t="s">
        <v>20</v>
      </c>
      <c r="C3" s="21">
        <v>1</v>
      </c>
      <c r="D3" s="24">
        <v>637.62</v>
      </c>
      <c r="F3">
        <f>C3*D3</f>
        <v>637.62</v>
      </c>
    </row>
    <row r="4" spans="2:6" x14ac:dyDescent="0.25">
      <c r="B4" s="21" t="s">
        <v>20</v>
      </c>
      <c r="C4" s="21">
        <v>1</v>
      </c>
      <c r="D4" s="24">
        <v>4943.3999999999996</v>
      </c>
      <c r="F4">
        <f t="shared" ref="F4:F13" si="0">C4*D4</f>
        <v>4943.3999999999996</v>
      </c>
    </row>
    <row r="5" spans="2:6" x14ac:dyDescent="0.25">
      <c r="B5" s="21" t="s">
        <v>20</v>
      </c>
      <c r="C5" s="21">
        <v>1</v>
      </c>
      <c r="D5" s="24">
        <v>2339.5500000000002</v>
      </c>
      <c r="F5">
        <f t="shared" si="0"/>
        <v>2339.5500000000002</v>
      </c>
    </row>
    <row r="6" spans="2:6" x14ac:dyDescent="0.25">
      <c r="B6" s="21" t="s">
        <v>20</v>
      </c>
      <c r="C6" s="21">
        <v>2</v>
      </c>
      <c r="D6" s="24">
        <v>2206.66</v>
      </c>
      <c r="F6">
        <f t="shared" si="0"/>
        <v>4413.32</v>
      </c>
    </row>
    <row r="7" spans="2:6" x14ac:dyDescent="0.25">
      <c r="B7" s="21" t="s">
        <v>20</v>
      </c>
      <c r="C7" s="21">
        <v>2</v>
      </c>
      <c r="D7" s="24">
        <v>2031.99</v>
      </c>
      <c r="F7">
        <f t="shared" si="0"/>
        <v>4063.98</v>
      </c>
    </row>
    <row r="8" spans="2:6" x14ac:dyDescent="0.25">
      <c r="B8" s="21" t="s">
        <v>20</v>
      </c>
      <c r="C8" s="21">
        <v>20</v>
      </c>
      <c r="D8" s="24">
        <v>401.4</v>
      </c>
      <c r="F8">
        <f t="shared" si="0"/>
        <v>8028</v>
      </c>
    </row>
    <row r="9" spans="2:6" x14ac:dyDescent="0.25">
      <c r="B9" s="21" t="s">
        <v>20</v>
      </c>
      <c r="C9" s="21">
        <v>30</v>
      </c>
      <c r="D9" s="24">
        <v>2125.8200000000002</v>
      </c>
      <c r="F9">
        <f t="shared" si="0"/>
        <v>63774.600000000006</v>
      </c>
    </row>
    <row r="10" spans="2:6" x14ac:dyDescent="0.25">
      <c r="B10" s="21" t="s">
        <v>20</v>
      </c>
      <c r="C10" s="21">
        <v>40</v>
      </c>
      <c r="D10" s="24">
        <v>353.44</v>
      </c>
      <c r="F10">
        <f t="shared" si="0"/>
        <v>14137.6</v>
      </c>
    </row>
    <row r="11" spans="2:6" x14ac:dyDescent="0.25">
      <c r="B11" s="21" t="s">
        <v>20</v>
      </c>
      <c r="C11" s="21">
        <v>15</v>
      </c>
      <c r="D11" s="24">
        <v>572.37</v>
      </c>
      <c r="F11">
        <f t="shared" si="0"/>
        <v>8585.5499999999993</v>
      </c>
    </row>
    <row r="12" spans="2:6" x14ac:dyDescent="0.25">
      <c r="B12" s="21" t="s">
        <v>20</v>
      </c>
      <c r="C12" s="21">
        <v>4</v>
      </c>
      <c r="D12" s="24">
        <v>602.26</v>
      </c>
      <c r="F12">
        <f t="shared" si="0"/>
        <v>2409.04</v>
      </c>
    </row>
    <row r="13" spans="2:6" x14ac:dyDescent="0.25">
      <c r="B13" s="21" t="s">
        <v>20</v>
      </c>
      <c r="C13" s="21">
        <v>6</v>
      </c>
      <c r="D13" s="24">
        <v>4004.99</v>
      </c>
      <c r="F13">
        <f t="shared" si="0"/>
        <v>24029.94</v>
      </c>
    </row>
    <row r="14" spans="2:6" ht="15.75" customHeight="1" x14ac:dyDescent="0.25"/>
    <row r="15" spans="2:6" x14ac:dyDescent="0.25">
      <c r="F15">
        <f>SUM(F3:F14)</f>
        <v>137362.6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2026-05-29T08:43:30Z</dcterms:modified>
</cp:coreProperties>
</file>