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3. Март\Аптека+Склад (Паллеты пластиковые)\"/>
    </mc:Choice>
  </mc:AlternateContent>
  <bookViews>
    <workbookView xWindow="0" yWindow="0" windowWidth="28800" windowHeight="11700"/>
  </bookViews>
  <sheets>
    <sheet name="Расчет цены" sheetId="1" r:id="rId1"/>
  </sheets>
  <definedNames>
    <definedName name="_xlnm.Print_Titles" localSheetId="0">'Расчет цены'!$4:$5</definedName>
    <definedName name="_xlnm.Print_Area" localSheetId="0">'Расчет цены'!$A$3:$O$12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O8" i="1" s="1"/>
  <c r="L8" i="1"/>
  <c r="M8" i="1" s="1"/>
  <c r="I8" i="1"/>
  <c r="J8" i="1" s="1"/>
  <c r="K8" i="1" s="1"/>
  <c r="N7" i="1"/>
  <c r="O7" i="1" s="1"/>
  <c r="L7" i="1"/>
  <c r="M7" i="1" s="1"/>
  <c r="I7" i="1"/>
  <c r="J7" i="1" s="1"/>
  <c r="K7" i="1" s="1"/>
  <c r="N6" i="1"/>
  <c r="O6" i="1" s="1"/>
  <c r="L6" i="1"/>
  <c r="M6" i="1" s="1"/>
  <c r="I6" i="1"/>
  <c r="J6" i="1" s="1"/>
  <c r="K6" i="1" s="1"/>
  <c r="N9" i="1" l="1"/>
  <c r="O9" i="1" s="1"/>
  <c r="I10" i="1" s="1"/>
  <c r="L9" i="1"/>
  <c r="M9" i="1" s="1"/>
  <c r="I9" i="1"/>
  <c r="J9" i="1" s="1"/>
  <c r="K9" i="1" s="1"/>
</calcChain>
</file>

<file path=xl/sharedStrings.xml><?xml version="1.0" encoding="utf-8"?>
<sst xmlns="http://schemas.openxmlformats.org/spreadsheetml/2006/main" count="43" uniqueCount="37">
  <si>
    <t>Используемый метод определения НМЦК с обоснованием:</t>
  </si>
  <si>
    <t>Ед. изм</t>
  </si>
  <si>
    <t>Кол-во</t>
  </si>
  <si>
    <t>Коммерческие предложения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</si>
  <si>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</si>
  <si>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</si>
  <si>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</si>
  <si>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</si>
  <si>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</si>
  <si>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</si>
  <si>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min 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</si>
  <si>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</si>
  <si>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-</t>
  </si>
  <si>
    <t>В результате проведенного расчета Н(М)ЦК, ЦКЕП контракта составила:</t>
  </si>
  <si>
    <t>рублей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</si>
  <si>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</si>
  <si>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В соответствии со ст. 28 и 34 БК РФ бюджетная система РФ основана на принципах результативности и эффективности использования бюджетных средств, исходя из которых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или достижения наилучшего результата с использованием определенного бюджетом объема средств</t>
  </si>
  <si>
    <t xml:space="preserve">Метод сопоставимых рыночных цен (анализа рынка): 
- Товары, работы, услуги обладают одинаковыми характерными для них основными признаками (качественными характеристиками), в том числе реализуемые с использованием одинаковых методик, технологий, подходов, выполняемые (оказываемые) подрядчиками, исполнителями с сопоставимой квалификацией  </t>
  </si>
  <si>
    <t>Приложение № 2 к извещению об осуществлении закупки</t>
  </si>
  <si>
    <t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</si>
  <si>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Для формирования цены контракта используется Российский рубль.
Применение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– не применяется.</t>
  </si>
  <si>
    <t>1.</t>
  </si>
  <si>
    <t>№ п/п</t>
  </si>
  <si>
    <t xml:space="preserve">       Код позиции (ОКПД2/ КТРУ)                                        Наименование товара   </t>
  </si>
  <si>
    <t>2.</t>
  </si>
  <si>
    <t>3.</t>
  </si>
  <si>
    <t>4.</t>
  </si>
  <si>
    <t>Штука</t>
  </si>
  <si>
    <r>
      <t xml:space="preserve">коэффициент вариации цен V (%)           </t>
    </r>
    <r>
      <rPr>
        <i/>
        <sz val="14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</si>
  <si>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4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</si>
  <si>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2 КП Исх. ТК 000000183 от 17.03.2026 </t>
  </si>
  <si>
    <t xml:space="preserve">3 КП Исх. б/н от 17.03.2026 </t>
  </si>
  <si>
    <t>1 КП Исх. б/н от 17.03.2026</t>
  </si>
  <si>
    <t>ОКПД2: 22.29.29.190         Паллет (перфорированный на 9 ножках вкладываемый) серый</t>
  </si>
  <si>
    <t>ОКПД2: 22.29.29.190          Паллет (сплошной на ножках) серый</t>
  </si>
  <si>
    <t>ОКПД2: 22.29.29.190               Паллет (перфорированный на 9 ножках вкладываемый) серый</t>
  </si>
  <si>
    <t>ОКПД2: 22.29.29.190              Паллет (перфорированный на ножках) серый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</si>
</sst>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00"/>
    <numFmt numFmtId="166" formatCode="0.0000"/>
  </numFmts>
  <fonts count="1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Fill="1"/>
    <xf numFmtId="0" fontId="5" fillId="0" borderId="0" xfId="0" applyFont="1" applyFill="1" applyBorder="1"/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6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6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 wrapText="1"/>
    </xf>
    <xf numFmtId="164" fontId="10" fillId="0" borderId="3" xfId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10" fillId="0" borderId="0" xfId="1" applyFont="1" applyAlignment="1">
      <alignment vertical="center"/>
    </xf>
    <xf numFmtId="0" fontId="10" fillId="0" borderId="7" xfId="0" applyFont="1" applyBorder="1" applyAlignment="1">
      <alignment vertical="center"/>
    </xf>
    <xf numFmtId="165" fontId="10" fillId="0" borderId="7" xfId="0" applyNumberFormat="1" applyFont="1" applyBorder="1" applyAlignment="1">
      <alignment vertical="center"/>
    </xf>
    <xf numFmtId="164" fontId="10" fillId="0" borderId="0" xfId="1" applyFont="1" applyFill="1" applyBorder="1" applyAlignment="1">
      <alignment vertical="center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/>
    <xf numFmtId="0" fontId="8" fillId="0" borderId="0" xfId="0" applyFont="1" applyAlignment="1" applyProtection="1">
      <alignment wrapText="1"/>
      <protection locked="0"/>
    </xf>
    <xf numFmtId="166" fontId="8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10" fillId="2" borderId="8" xfId="0" applyFont="1" applyFill="1" applyBorder="1" applyAlignment="1">
      <alignment horizontal="center" vertical="top" wrapText="1"/>
    </xf>
    <xf numFmtId="2" fontId="9" fillId="2" borderId="5" xfId="0" applyNumberFormat="1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10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0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112825</xdr:colOff>
      <xdr:row>4</xdr:row>
      <xdr:rowOff>1862687</xdr:rowOff>
    </xdr:from>
    <xdr:to>
      <xdr:col>10</xdr:col>
      <xdr:colOff>1043365</xdr:colOff>
      <xdr:row>4</xdr:row>
      <xdr:rowOff>2209727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032432" y="4175901"/>
          <a:ext cx="930540" cy="347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23760</xdr:colOff>
      <xdr:row>4</xdr:row>
      <xdr:rowOff>923040</xdr:rowOff>
    </xdr:from>
    <xdr:to>
      <xdr:col>9</xdr:col>
      <xdr:colOff>1034856</xdr:colOff>
      <xdr:row>4</xdr:row>
      <xdr:rowOff>1364760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7558035" y="3561465"/>
          <a:ext cx="1000890" cy="441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194621</xdr:colOff>
      <xdr:row>4</xdr:row>
      <xdr:rowOff>3879909</xdr:rowOff>
    </xdr:from>
    <xdr:to>
      <xdr:col>11</xdr:col>
      <xdr:colOff>1160728</xdr:colOff>
      <xdr:row>4</xdr:row>
      <xdr:rowOff>4224451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10889835" y="6193123"/>
          <a:ext cx="966107" cy="344542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18"/>
  <sheetViews>
    <sheetView tabSelected="1" zoomScale="70" zoomScaleNormal="70" zoomScaleSheetLayoutView="90" workbookViewId="0">
      <selection activeCell="R6" sqref="R6"/>
    </sheetView>
  </sheetViews>
  <sheetFormatPr defaultRowHeight="15" x14ac:dyDescent="0.25"/>
  <cols>
    <col min="1" max="1" width="5.5703125" style="2" customWidth="1"/>
    <col min="2" max="2" width="34.7109375" style="2" customWidth="1"/>
    <col min="3" max="3" width="13.140625" style="2" customWidth="1"/>
    <col min="4" max="4" width="12" style="2" customWidth="1"/>
    <col min="5" max="5" width="16.85546875" style="2" customWidth="1"/>
    <col min="6" max="6" width="14.85546875" style="2" customWidth="1"/>
    <col min="7" max="7" width="14.140625" style="2" customWidth="1"/>
    <col min="8" max="8" width="9.42578125" style="2" customWidth="1"/>
    <col min="9" max="9" width="21" style="2" customWidth="1"/>
    <col min="10" max="10" width="17" style="2" customWidth="1"/>
    <col min="11" max="11" width="15.85546875" style="2" customWidth="1"/>
    <col min="12" max="12" width="21.7109375" style="2" customWidth="1"/>
    <col min="13" max="13" width="15.85546875" style="2" customWidth="1"/>
    <col min="14" max="14" width="18.85546875" style="2" customWidth="1"/>
    <col min="15" max="15" width="20.7109375" style="2" customWidth="1"/>
    <col min="16" max="231" width="9.140625" style="2" customWidth="1"/>
    <col min="232" max="999" width="9.140625" customWidth="1"/>
  </cols>
  <sheetData>
    <row r="1" spans="1:15" s="6" customFormat="1" ht="18.75" x14ac:dyDescent="0.3">
      <c r="A1" s="42" t="s">
        <v>18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s="6" customFormat="1" ht="42.75" customHeight="1" x14ac:dyDescent="0.3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1" customFormat="1" ht="77.25" customHeight="1" x14ac:dyDescent="0.3">
      <c r="A3" s="14"/>
      <c r="B3" s="14" t="s">
        <v>0</v>
      </c>
      <c r="C3" s="46" t="s">
        <v>17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ht="42.75" customHeight="1" x14ac:dyDescent="0.25">
      <c r="A4" s="47" t="s">
        <v>22</v>
      </c>
      <c r="B4" s="49" t="s">
        <v>23</v>
      </c>
      <c r="C4" s="49" t="s">
        <v>1</v>
      </c>
      <c r="D4" s="49" t="s">
        <v>2</v>
      </c>
      <c r="E4" s="51" t="s">
        <v>3</v>
      </c>
      <c r="F4" s="49"/>
      <c r="G4" s="49"/>
      <c r="H4" s="15"/>
      <c r="I4" s="52" t="s">
        <v>4</v>
      </c>
      <c r="J4" s="52"/>
      <c r="K4" s="52"/>
      <c r="L4" s="53" t="s">
        <v>5</v>
      </c>
      <c r="M4" s="53"/>
      <c r="N4" s="53"/>
      <c r="O4" s="53"/>
    </row>
    <row r="5" spans="1:15" ht="336.75" customHeight="1" x14ac:dyDescent="0.25">
      <c r="A5" s="48"/>
      <c r="B5" s="50"/>
      <c r="C5" s="50"/>
      <c r="D5" s="50"/>
      <c r="E5" s="38" t="s">
        <v>32</v>
      </c>
      <c r="F5" s="38" t="s">
        <v>30</v>
      </c>
      <c r="G5" s="38" t="s">
        <v>31</v>
      </c>
      <c r="H5" s="16" t="s">
        <v>6</v>
      </c>
      <c r="I5" s="17" t="s">
        <v>7</v>
      </c>
      <c r="J5" s="17" t="s">
        <v>8</v>
      </c>
      <c r="K5" s="17" t="s">
        <v>28</v>
      </c>
      <c r="L5" s="17" t="s">
        <v>29</v>
      </c>
      <c r="M5" s="17" t="s">
        <v>9</v>
      </c>
      <c r="N5" s="17" t="s">
        <v>10</v>
      </c>
      <c r="O5" s="17" t="s">
        <v>11</v>
      </c>
    </row>
    <row r="6" spans="1:15" ht="77.25" customHeight="1" x14ac:dyDescent="0.25">
      <c r="A6" s="18" t="s">
        <v>21</v>
      </c>
      <c r="B6" s="19" t="s">
        <v>33</v>
      </c>
      <c r="C6" s="20" t="s">
        <v>27</v>
      </c>
      <c r="D6" s="20">
        <v>6</v>
      </c>
      <c r="E6" s="21">
        <v>3100</v>
      </c>
      <c r="F6" s="21">
        <v>3698</v>
      </c>
      <c r="G6" s="21">
        <v>3700</v>
      </c>
      <c r="H6" s="22" t="s">
        <v>12</v>
      </c>
      <c r="I6" s="23">
        <f t="shared" ref="I6:I8" si="0">AVERAGE(E6:G6)</f>
        <v>3499.3333333333335</v>
      </c>
      <c r="J6" s="24">
        <f t="shared" ref="J6:J8" si="1">SQRT(((SUM((POWER(G6-I6,2)),(POWER(F6-I6,2)),(POWER(E6-I6,2)))/(COLUMNS(E6:G6)-1))))</f>
        <v>345.8342570268789</v>
      </c>
      <c r="K6" s="24">
        <f t="shared" ref="K6:K8" si="2">J6/I6*100</f>
        <v>9.8828612219531013</v>
      </c>
      <c r="L6" s="23">
        <f t="shared" ref="L6:L8" si="3">((D6/3)*(SUM(E6:G6)))</f>
        <v>20996</v>
      </c>
      <c r="M6" s="25">
        <f t="shared" ref="M6:M8" si="4">L6/D6</f>
        <v>3499.3333333333335</v>
      </c>
      <c r="N6" s="26">
        <f t="shared" ref="N6:N8" si="5">MIN(E6:G6)</f>
        <v>3100</v>
      </c>
      <c r="O6" s="26">
        <f t="shared" ref="O6:O8" si="6">N6*D6</f>
        <v>18600</v>
      </c>
    </row>
    <row r="7" spans="1:15" ht="77.25" customHeight="1" x14ac:dyDescent="0.25">
      <c r="A7" s="18" t="s">
        <v>24</v>
      </c>
      <c r="B7" s="19" t="s">
        <v>34</v>
      </c>
      <c r="C7" s="20" t="s">
        <v>27</v>
      </c>
      <c r="D7" s="20">
        <v>4</v>
      </c>
      <c r="E7" s="21">
        <v>1200</v>
      </c>
      <c r="F7" s="21">
        <v>1480</v>
      </c>
      <c r="G7" s="21">
        <v>1480</v>
      </c>
      <c r="H7" s="22" t="s">
        <v>12</v>
      </c>
      <c r="I7" s="23">
        <f t="shared" si="0"/>
        <v>1386.6666666666667</v>
      </c>
      <c r="J7" s="24">
        <f t="shared" si="1"/>
        <v>161.65807537309522</v>
      </c>
      <c r="K7" s="24">
        <f t="shared" si="2"/>
        <v>11.658034281713595</v>
      </c>
      <c r="L7" s="23">
        <f t="shared" si="3"/>
        <v>5546.6666666666661</v>
      </c>
      <c r="M7" s="25">
        <f t="shared" si="4"/>
        <v>1386.6666666666665</v>
      </c>
      <c r="N7" s="26">
        <f t="shared" si="5"/>
        <v>1200</v>
      </c>
      <c r="O7" s="26">
        <f t="shared" si="6"/>
        <v>4800</v>
      </c>
    </row>
    <row r="8" spans="1:15" ht="87" customHeight="1" x14ac:dyDescent="0.25">
      <c r="A8" s="18" t="s">
        <v>25</v>
      </c>
      <c r="B8" s="19" t="s">
        <v>35</v>
      </c>
      <c r="C8" s="20" t="s">
        <v>27</v>
      </c>
      <c r="D8" s="20">
        <v>20</v>
      </c>
      <c r="E8" s="21">
        <v>3100</v>
      </c>
      <c r="F8" s="21">
        <v>3698</v>
      </c>
      <c r="G8" s="21">
        <v>3702</v>
      </c>
      <c r="H8" s="22" t="s">
        <v>12</v>
      </c>
      <c r="I8" s="23">
        <f t="shared" si="0"/>
        <v>3500</v>
      </c>
      <c r="J8" s="24">
        <f t="shared" si="1"/>
        <v>346.41593496835566</v>
      </c>
      <c r="K8" s="24">
        <f t="shared" si="2"/>
        <v>9.8975981419530186</v>
      </c>
      <c r="L8" s="23">
        <f t="shared" si="3"/>
        <v>70000</v>
      </c>
      <c r="M8" s="25">
        <f t="shared" si="4"/>
        <v>3500</v>
      </c>
      <c r="N8" s="26">
        <f t="shared" si="5"/>
        <v>3100</v>
      </c>
      <c r="O8" s="26">
        <f t="shared" si="6"/>
        <v>62000</v>
      </c>
    </row>
    <row r="9" spans="1:15" ht="99.75" customHeight="1" x14ac:dyDescent="0.25">
      <c r="A9" s="27" t="s">
        <v>26</v>
      </c>
      <c r="B9" s="28" t="s">
        <v>36</v>
      </c>
      <c r="C9" s="27" t="s">
        <v>27</v>
      </c>
      <c r="D9" s="27">
        <v>20</v>
      </c>
      <c r="E9" s="39">
        <v>1200</v>
      </c>
      <c r="F9" s="40">
        <v>1480</v>
      </c>
      <c r="G9" s="40">
        <v>1480</v>
      </c>
      <c r="H9" s="22" t="s">
        <v>12</v>
      </c>
      <c r="I9" s="23">
        <f t="shared" ref="I9" si="7">AVERAGE(E9:G9)</f>
        <v>1386.6666666666667</v>
      </c>
      <c r="J9" s="24">
        <f t="shared" ref="J9" si="8">SQRT(((SUM((POWER(G9-I9,2)),(POWER(F9-I9,2)),(POWER(E9-I9,2)))/(COLUMNS(E9:G9)-1))))</f>
        <v>161.65807537309522</v>
      </c>
      <c r="K9" s="24">
        <f t="shared" ref="K9" si="9">J9/I9*100</f>
        <v>11.658034281713595</v>
      </c>
      <c r="L9" s="23">
        <f t="shared" ref="L9" si="10">((D9/3)*(SUM(E9:G9)))</f>
        <v>27733.333333333336</v>
      </c>
      <c r="M9" s="25">
        <f t="shared" ref="M9" si="11">L9/D9</f>
        <v>1386.6666666666667</v>
      </c>
      <c r="N9" s="26">
        <f t="shared" ref="N9" si="12">MIN(E9:G9)</f>
        <v>1200</v>
      </c>
      <c r="O9" s="26">
        <f t="shared" ref="O9" si="13">N9*D9</f>
        <v>24000</v>
      </c>
    </row>
    <row r="10" spans="1:15" s="3" customFormat="1" ht="41.25" customHeight="1" x14ac:dyDescent="0.25">
      <c r="A10" s="54" t="s">
        <v>13</v>
      </c>
      <c r="B10" s="54"/>
      <c r="C10" s="54"/>
      <c r="D10" s="54"/>
      <c r="E10" s="55"/>
      <c r="F10" s="55"/>
      <c r="G10" s="55"/>
      <c r="H10" s="55"/>
      <c r="I10" s="29">
        <f>SUM(O6:O9)</f>
        <v>109400</v>
      </c>
      <c r="J10" s="30" t="s">
        <v>14</v>
      </c>
      <c r="K10" s="30"/>
      <c r="L10" s="31"/>
      <c r="M10" s="30"/>
      <c r="N10" s="30"/>
      <c r="O10" s="32"/>
    </row>
    <row r="11" spans="1:15" s="2" customFormat="1" ht="77.25" customHeight="1" x14ac:dyDescent="0.25">
      <c r="A11" s="56" t="s">
        <v>15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</row>
    <row r="12" spans="1:15" s="2" customFormat="1" ht="44.25" customHeight="1" x14ac:dyDescent="0.25">
      <c r="A12" s="56" t="s">
        <v>16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</row>
    <row r="13" spans="1:15" s="4" customFormat="1" ht="18" customHeight="1" x14ac:dyDescent="0.25">
      <c r="A13" s="33"/>
      <c r="B13" s="33"/>
      <c r="C13" s="33"/>
      <c r="D13" s="34"/>
      <c r="E13" s="35"/>
      <c r="F13" s="36"/>
      <c r="G13" s="37"/>
      <c r="H13" s="12"/>
      <c r="I13" s="12"/>
      <c r="J13" s="12"/>
      <c r="K13" s="12"/>
      <c r="L13" s="12"/>
      <c r="M13" s="12"/>
      <c r="N13" s="12"/>
      <c r="O13" s="12"/>
    </row>
    <row r="14" spans="1:15" s="7" customFormat="1" ht="44.25" customHeight="1" x14ac:dyDescent="0.25">
      <c r="A14" s="44" t="s">
        <v>20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</row>
    <row r="15" spans="1:15" s="5" customFormat="1" ht="15.75" x14ac:dyDescent="0.25">
      <c r="A15" s="41"/>
      <c r="B15" s="41"/>
      <c r="C15" s="41"/>
      <c r="D15" s="8"/>
      <c r="E15" s="9"/>
      <c r="F15" s="10"/>
      <c r="G15" s="11"/>
      <c r="H15" s="12"/>
      <c r="I15" s="12"/>
      <c r="J15" s="12"/>
      <c r="K15" s="12"/>
      <c r="L15" s="12"/>
      <c r="M15" s="12"/>
      <c r="N15" s="12"/>
      <c r="O15" s="12"/>
    </row>
    <row r="16" spans="1:1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</sheetData>
  <mergeCells count="15">
    <mergeCell ref="A15:C15"/>
    <mergeCell ref="A1:O1"/>
    <mergeCell ref="A2:O2"/>
    <mergeCell ref="A14:O14"/>
    <mergeCell ref="C3:O3"/>
    <mergeCell ref="A4:A5"/>
    <mergeCell ref="B4:B5"/>
    <mergeCell ref="C4:C5"/>
    <mergeCell ref="D4:D5"/>
    <mergeCell ref="E4:G4"/>
    <mergeCell ref="I4:K4"/>
    <mergeCell ref="L4:O4"/>
    <mergeCell ref="A10:H10"/>
    <mergeCell ref="A11:O11"/>
    <mergeCell ref="A12:O12"/>
  </mergeCells>
  <pageMargins left="0.27559055118110237" right="0.15748031496062992" top="0.35433070866141736" bottom="0.15748031496062992" header="0.51181102362204722" footer="0.15748031496062992"/>
  <pageSetup paperSize="9" scale="55" firstPageNumber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цены</vt:lpstr>
      <vt:lpstr>'Расчет цены'!Заголовки_для_печати</vt:lpstr>
      <vt:lpstr>'Расчет цены'!Область_печати</vt:lpstr>
    </vt:vector>
  </TitlesOfParts>
  <Company>СПб НИИФ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Кирова Светлана Николаевна</dc:creator>
  <cp:lastModifiedBy>Авдеенкова Елена Валерьевна</cp:lastModifiedBy>
  <cp:lastPrinted>2026-03-18T12:01:30Z</cp:lastPrinted>
  <dcterms:created xsi:type="dcterms:W3CDTF">2022-05-19T06:48:48Z</dcterms:created>
  <dcterms:modified xsi:type="dcterms:W3CDTF">2026-03-18T12:39:55Z</dcterms:modified>
</cp:coreProperties>
</file>