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nshinaES\Desktop\ДОГОВОРЫ ЕП\Березка_ФИРМА_К_№       от дата_заявка №640 от 07.08.26_Расходка для гемодиализа\Извещение\"/>
    </mc:Choice>
  </mc:AlternateContent>
  <bookViews>
    <workbookView xWindow="0" yWindow="60" windowWidth="20730" windowHeight="11475" tabRatio="715"/>
  </bookViews>
  <sheets>
    <sheet name="НМЦК АА" sheetId="32" r:id="rId1"/>
  </sheets>
  <externalReferences>
    <externalReference r:id="rId2"/>
  </externalReferences>
  <definedNames>
    <definedName name="dict3ca883d2eb224ae7b9ac0023a7b4e7b6">[1]!Ед.изм.[Ед.изм.]</definedName>
  </definedNames>
  <calcPr calcId="162913" fullPrecision="0"/>
</workbook>
</file>

<file path=xl/calcChain.xml><?xml version="1.0" encoding="utf-8"?>
<calcChain xmlns="http://schemas.openxmlformats.org/spreadsheetml/2006/main">
  <c r="Z22" i="32" l="1"/>
  <c r="AA22" i="32" s="1"/>
  <c r="AB22" i="32" s="1"/>
  <c r="Z23" i="32"/>
  <c r="AA23" i="32" s="1"/>
  <c r="AB23" i="32" s="1"/>
  <c r="Z24" i="32"/>
  <c r="AA24" i="32" s="1"/>
  <c r="AB24" i="32" s="1"/>
  <c r="Z25" i="32"/>
  <c r="AA25" i="32" s="1"/>
  <c r="AB25" i="32" s="1"/>
  <c r="S22" i="32"/>
  <c r="T22" i="32"/>
  <c r="U22" i="32"/>
  <c r="S23" i="32"/>
  <c r="T23" i="32"/>
  <c r="U23" i="32"/>
  <c r="S24" i="32"/>
  <c r="T24" i="32"/>
  <c r="U24" i="32"/>
  <c r="S25" i="32"/>
  <c r="T25" i="32"/>
  <c r="U25" i="32"/>
  <c r="P22" i="32"/>
  <c r="Q22" i="32" s="1"/>
  <c r="R22" i="32" s="1"/>
  <c r="P23" i="32"/>
  <c r="Q23" i="32" s="1"/>
  <c r="R23" i="32" s="1"/>
  <c r="P24" i="32"/>
  <c r="Q24" i="32" s="1"/>
  <c r="R24" i="32" s="1"/>
  <c r="P25" i="32"/>
  <c r="Q25" i="32" s="1"/>
  <c r="R25" i="32" s="1"/>
  <c r="O22" i="32"/>
  <c r="O23" i="32"/>
  <c r="O24" i="32"/>
  <c r="O25" i="32"/>
  <c r="L22" i="32"/>
  <c r="L23" i="32"/>
  <c r="L24" i="32"/>
  <c r="L25" i="32"/>
  <c r="I22" i="32"/>
  <c r="I23" i="32"/>
  <c r="I24" i="32"/>
  <c r="I25" i="32"/>
  <c r="V25" i="32" l="1"/>
  <c r="W25" i="32" s="1"/>
  <c r="V22" i="32"/>
  <c r="W22" i="32" s="1"/>
  <c r="V24" i="32"/>
  <c r="W24" i="32" s="1"/>
  <c r="V23" i="32"/>
  <c r="AC23" i="32"/>
  <c r="AD23" i="32" s="1"/>
  <c r="AE23" i="32" s="1"/>
  <c r="W23" i="32"/>
  <c r="AC24" i="32"/>
  <c r="AD24" i="32" s="1"/>
  <c r="AE24" i="32" s="1"/>
  <c r="AC22" i="32"/>
  <c r="AD22" i="32" s="1"/>
  <c r="AE22" i="32" s="1"/>
  <c r="AC25" i="32"/>
  <c r="AD25" i="32" s="1"/>
  <c r="AE25" i="32" s="1"/>
  <c r="Z20" i="32"/>
  <c r="AA20" i="32" s="1"/>
  <c r="AB20" i="32" s="1"/>
  <c r="Z21" i="32"/>
  <c r="AA21" i="32" s="1"/>
  <c r="AB21" i="32" s="1"/>
  <c r="Z26" i="32"/>
  <c r="AA26" i="32" s="1"/>
  <c r="AB26" i="32" s="1"/>
  <c r="P20" i="32"/>
  <c r="Q20" i="32" s="1"/>
  <c r="R20" i="32" s="1"/>
  <c r="S20" i="32"/>
  <c r="T20" i="32"/>
  <c r="U20" i="32"/>
  <c r="P21" i="32"/>
  <c r="Q21" i="32" s="1"/>
  <c r="R21" i="32" s="1"/>
  <c r="S21" i="32"/>
  <c r="T21" i="32"/>
  <c r="U21" i="32"/>
  <c r="P26" i="32"/>
  <c r="Q26" i="32" s="1"/>
  <c r="R26" i="32" s="1"/>
  <c r="S26" i="32"/>
  <c r="T26" i="32"/>
  <c r="U26" i="32"/>
  <c r="L20" i="32"/>
  <c r="O20" i="32"/>
  <c r="L21" i="32"/>
  <c r="O21" i="32"/>
  <c r="L26" i="32"/>
  <c r="O26" i="32"/>
  <c r="I20" i="32"/>
  <c r="I21" i="32"/>
  <c r="I26" i="32"/>
  <c r="V26" i="32" l="1"/>
  <c r="V21" i="32"/>
  <c r="W21" i="32" s="1"/>
  <c r="V20" i="32"/>
  <c r="W20" i="32" s="1"/>
  <c r="AC21" i="32"/>
  <c r="AD21" i="32" s="1"/>
  <c r="AE21" i="32" s="1"/>
  <c r="P16" i="32"/>
  <c r="Q16" i="32" s="1"/>
  <c r="R16" i="32" s="1"/>
  <c r="S16" i="32"/>
  <c r="T16" i="32"/>
  <c r="U16" i="32"/>
  <c r="Z16" i="32"/>
  <c r="AA16" i="32" s="1"/>
  <c r="AB16" i="32" s="1"/>
  <c r="P17" i="32"/>
  <c r="Q17" i="32" s="1"/>
  <c r="R17" i="32" s="1"/>
  <c r="S17" i="32"/>
  <c r="T17" i="32"/>
  <c r="U17" i="32"/>
  <c r="Z17" i="32"/>
  <c r="AA17" i="32" s="1"/>
  <c r="AB17" i="32" s="1"/>
  <c r="P18" i="32"/>
  <c r="Q18" i="32" s="1"/>
  <c r="R18" i="32" s="1"/>
  <c r="S18" i="32"/>
  <c r="T18" i="32"/>
  <c r="U18" i="32"/>
  <c r="Z18" i="32"/>
  <c r="AA18" i="32" s="1"/>
  <c r="AB18" i="32" s="1"/>
  <c r="P19" i="32"/>
  <c r="Q19" i="32" s="1"/>
  <c r="R19" i="32" s="1"/>
  <c r="S19" i="32"/>
  <c r="T19" i="32"/>
  <c r="U19" i="32"/>
  <c r="Z19" i="32"/>
  <c r="AA19" i="32" s="1"/>
  <c r="AB19" i="32" s="1"/>
  <c r="O16" i="32"/>
  <c r="O17" i="32"/>
  <c r="O18" i="32"/>
  <c r="O19" i="32"/>
  <c r="L16" i="32"/>
  <c r="L17" i="32"/>
  <c r="L18" i="32"/>
  <c r="L19" i="32"/>
  <c r="I16" i="32"/>
  <c r="I17" i="32"/>
  <c r="I18" i="32"/>
  <c r="I19" i="32"/>
  <c r="AC20" i="32" l="1"/>
  <c r="AD20" i="32" s="1"/>
  <c r="AE20" i="32" s="1"/>
  <c r="W26" i="32"/>
  <c r="AC26" i="32"/>
  <c r="AD26" i="32" s="1"/>
  <c r="AE26" i="32" s="1"/>
  <c r="V18" i="32"/>
  <c r="W18" i="32" s="1"/>
  <c r="V17" i="32"/>
  <c r="W17" i="32" s="1"/>
  <c r="V19" i="32"/>
  <c r="AC19" i="32" s="1"/>
  <c r="AD19" i="32" s="1"/>
  <c r="AE19" i="32" s="1"/>
  <c r="V16" i="32"/>
  <c r="AC16" i="32" s="1"/>
  <c r="AD16" i="32" s="1"/>
  <c r="AE16" i="32" s="1"/>
  <c r="AC18" i="32"/>
  <c r="AD18" i="32" s="1"/>
  <c r="AE18" i="32" s="1"/>
  <c r="W19" i="32" l="1"/>
  <c r="AC17" i="32"/>
  <c r="AD17" i="32" s="1"/>
  <c r="AE17" i="32" s="1"/>
  <c r="W16" i="32"/>
  <c r="F27" i="32"/>
  <c r="O15" i="32"/>
  <c r="M27" i="32" s="1"/>
  <c r="L15" i="32"/>
  <c r="J27" i="32" s="1"/>
  <c r="I15" i="32"/>
  <c r="G27" i="32" s="1"/>
  <c r="P27" i="32" l="1"/>
  <c r="Q27" i="32" s="1"/>
  <c r="R27" i="32" s="1"/>
  <c r="P15" i="32"/>
  <c r="Q15" i="32" s="1"/>
  <c r="R15" i="32" s="1"/>
  <c r="Z15" i="32"/>
  <c r="AA15" i="32" s="1"/>
  <c r="AB15" i="32" s="1"/>
  <c r="U15" i="32"/>
  <c r="S15" i="32"/>
  <c r="T15" i="32" l="1"/>
  <c r="V15" i="32" s="1"/>
  <c r="W15" i="32" s="1"/>
  <c r="AC15" i="32" l="1"/>
  <c r="AD15" i="32" l="1"/>
  <c r="AE15" i="32" s="1"/>
  <c r="AE27" i="32" s="1"/>
  <c r="B31" i="32" l="1"/>
  <c r="C31" i="32" s="1"/>
</calcChain>
</file>

<file path=xl/sharedStrings.xml><?xml version="1.0" encoding="utf-8"?>
<sst xmlns="http://schemas.openxmlformats.org/spreadsheetml/2006/main" count="106" uniqueCount="69">
  <si>
    <t>№ п/п</t>
  </si>
  <si>
    <t xml:space="preserve">Наименование объекта закупки: </t>
  </si>
  <si>
    <t>ЕИ</t>
  </si>
  <si>
    <t>Кол-во ЕИ</t>
  </si>
  <si>
    <t xml:space="preserve">Среднее квадратичное отклонение </t>
  </si>
  <si>
    <t xml:space="preserve">Коэффициент вариации цен V, %    </t>
  </si>
  <si>
    <t>Средняя арифметическая цена за единицу &lt;ц&gt;, руб.</t>
  </si>
  <si>
    <t>Наименование, характеристики</t>
  </si>
  <si>
    <t>не предусмотрен для данного вида медицинских изделий</t>
  </si>
  <si>
    <t>Цена за ЕИ минимальная, руб. Без НДС</t>
  </si>
  <si>
    <t>Итого</t>
  </si>
  <si>
    <t>Ставка НДС в отношении МИ*, %</t>
  </si>
  <si>
    <t xml:space="preserve">Средне взвешенная цена за единицу &lt;ц&gt;, руб. без НДС </t>
  </si>
  <si>
    <t>Н(М)ЦК , руб.</t>
  </si>
  <si>
    <t>Средне взвешенная цена за единицу &lt;ц&gt;, руб/  с НДС</t>
  </si>
  <si>
    <t>по источнику 1</t>
  </si>
  <si>
    <t>по источнику 2</t>
  </si>
  <si>
    <t>по источнику 3</t>
  </si>
  <si>
    <t>цена за ЕИ, в т.ч. НДС</t>
  </si>
  <si>
    <t>Контроль однородности совокупности значений в соответствии с п.11 Приказа 450н</t>
  </si>
  <si>
    <t>Расчетная цена за ЕИ, без учета НДС</t>
  </si>
  <si>
    <t xml:space="preserve">Расчет Н(М)ЦК с НДС, руб                                                                                                         </t>
  </si>
  <si>
    <t>тарифный  
метод в соответствии с п. 5 Приказа 450н</t>
  </si>
  <si>
    <t>Расчет НМЦК в соответствии с Приказом 450н</t>
  </si>
  <si>
    <t>Цена за ЕИ  руб. Без НДС</t>
  </si>
  <si>
    <t>Цена за ЕИ  руб. с НДС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</si>
  <si>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</t>
  </si>
  <si>
    <t>Обоснование начальной (максимальной) цены контракта</t>
  </si>
  <si>
    <t>Цена за ЕИ, согласно информации, полученной заказчиком, с учетом НДС,  руб.</t>
  </si>
  <si>
    <t>Ставка НДС в отношении МИ, %</t>
  </si>
  <si>
    <t>*ставка НДС принята в отношении медицинского изделия в соответствии с НК РФ</t>
  </si>
  <si>
    <t xml:space="preserve">**ставка НДС для расчета цены по п. 9 подп а) принята в размере ставки НДС по Постановлению Правительства РФ  в соответствии с НК РФ (ввиду отсутствия данных о размере НДС в ценовой информации) </t>
  </si>
  <si>
    <t xml:space="preserve">Минимальное значение, предложенное заказчиком, исходя из имеющегося у заказчика объема финансового обеспечения для осуществления закупки </t>
  </si>
  <si>
    <t>Цена за ЕИ минимальная, руб. c НДС</t>
  </si>
  <si>
    <t xml:space="preserve">Расчет Н(М)ЦК с НДС, руб                                                                                                                    </t>
  </si>
  <si>
    <t>Заказчик принял решение в целях повышения эффективности бюджетных расходов, на основании ст. 34 Бюджетного кодекса РФ, Приказа МЗ РФ № 450н от 15.05.2020г. установить начальную сумму цен единиц товара контракта в размере:</t>
  </si>
  <si>
    <t>код ОКПД2 / КТРУ</t>
  </si>
  <si>
    <t>Коммерческое предложение №1</t>
  </si>
  <si>
    <t>Коммерческое предложение №2</t>
  </si>
  <si>
    <t>Коммерческое предложение №3</t>
  </si>
  <si>
    <t xml:space="preserve">Предмет закупки: </t>
  </si>
  <si>
    <t xml:space="preserve">Код по ОКПД2: </t>
  </si>
  <si>
    <t>Цена итого, в т.ч. НДС</t>
  </si>
  <si>
    <t>метод сопоставимых рыночных цен (анализа рынка) в соответствии с подп. "А" п.9 Приказа 450н</t>
  </si>
  <si>
    <t>Диализатор для гемодиализа с полыми волокнами, одноразового использования</t>
  </si>
  <si>
    <t>32.50.50.190-00002842</t>
  </si>
  <si>
    <t>шт.</t>
  </si>
  <si>
    <t>Фильтр для очистки диализата от пирогенов для системы гемодиализа</t>
  </si>
  <si>
    <t>32.50.50.190-00001054</t>
  </si>
  <si>
    <t>Набор трубок для гемодиализа, одноразового использования</t>
  </si>
  <si>
    <t>22.21.29.120-00000027</t>
  </si>
  <si>
    <t>Кислотный концентрат для гемодиализа жидкий</t>
  </si>
  <si>
    <t>32.50.13.190</t>
  </si>
  <si>
    <t>Игла гемодиализная</t>
  </si>
  <si>
    <t>32.50.13.110-00005234</t>
  </si>
  <si>
    <t xml:space="preserve">Концентрат сухой, основной бикарбонатный </t>
  </si>
  <si>
    <t>32.50.50.190</t>
  </si>
  <si>
    <t>Средство дезинфицирующее</t>
  </si>
  <si>
    <t>20.20.14.000-00000005</t>
  </si>
  <si>
    <t>литр</t>
  </si>
  <si>
    <t>Соль для промышленных целей</t>
  </si>
  <si>
    <t>08.93.10.115-00000002</t>
  </si>
  <si>
    <t>кг</t>
  </si>
  <si>
    <t>вх. № 1410</t>
  </si>
  <si>
    <t>от 19.08.2026 г.</t>
  </si>
  <si>
    <t>вх. № 1412</t>
  </si>
  <si>
    <t>вх. № 1414</t>
  </si>
  <si>
    <t>32.50; 22.21; 20.20; 08.93</t>
  </si>
  <si>
    <t>Поставка медицинских изделий для гемодиализа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</si>
</sst>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_р_."/>
    <numFmt numFmtId="166" formatCode="#,##0.00_ ;\-#,##0.00\ "/>
    <numFmt numFmtId="167" formatCode="#,##0.0"/>
  </numFmts>
  <fonts count="1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5" fontId="5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6" fillId="0" borderId="6" xfId="2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9" fillId="5" borderId="7" xfId="0" applyNumberFormat="1" applyFont="1" applyFill="1" applyBorder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164" fontId="6" fillId="0" borderId="7" xfId="5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10" xfId="2" applyNumberFormat="1" applyFont="1" applyFill="1" applyBorder="1" applyAlignment="1">
      <alignment horizontal="center" vertical="center" wrapText="1"/>
    </xf>
    <xf numFmtId="164" fontId="5" fillId="4" borderId="10" xfId="0" applyNumberFormat="1" applyFont="1" applyFill="1" applyBorder="1" applyAlignment="1">
      <alignment vertical="center" wrapText="1"/>
    </xf>
    <xf numFmtId="3" fontId="6" fillId="4" borderId="2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4" fontId="6" fillId="4" borderId="23" xfId="0" applyNumberFormat="1" applyFont="1" applyFill="1" applyBorder="1" applyAlignment="1">
      <alignment horizontal="center" vertical="center" wrapText="1"/>
    </xf>
    <xf numFmtId="4" fontId="6" fillId="4" borderId="24" xfId="0" applyNumberFormat="1" applyFont="1" applyFill="1" applyBorder="1" applyAlignment="1">
      <alignment horizontal="center" vertical="center" wrapText="1"/>
    </xf>
    <xf numFmtId="4" fontId="6" fillId="4" borderId="25" xfId="0" applyNumberFormat="1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165" fontId="7" fillId="3" borderId="18" xfId="0" applyNumberFormat="1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165" fontId="7" fillId="3" borderId="17" xfId="0" applyNumberFormat="1" applyFont="1" applyFill="1" applyBorder="1" applyAlignment="1">
      <alignment horizontal="center" vertical="center" wrapText="1"/>
    </xf>
    <xf numFmtId="165" fontId="7" fillId="4" borderId="18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1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2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67" fontId="9" fillId="5" borderId="2" xfId="0" applyNumberFormat="1" applyFont="1" applyFill="1" applyBorder="1" applyAlignment="1">
      <alignment horizontal="center" vertical="center" wrapText="1"/>
    </xf>
  </cellXfs>
  <cellStyles count="6">
    <cellStyle name="TableStyleLight1" xfId="1"/>
    <cellStyle name="Обычный" xfId="0" builtinId="0"/>
    <cellStyle name="Обычный 2" xfId="3"/>
    <cellStyle name="Обычный 4" xfId="4"/>
    <cellStyle name="Процентный" xfId="2" builtinId="5"/>
    <cellStyle name="Финансовый" xfId="5" builtinId="3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FF66CC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a\Users\1\Desktop\&#1064;&#1072;&#1073;&#1083;&#1086;&#1085;&#1099;\19-05-2016_16-52-43\grid-a11c3693-0918-40d3-a614-87a485f9c2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Код_ОКПД"/>
      <sheetName val="Ед.изм."/>
      <sheetName val="ОКВЭД"/>
      <sheetName val="Ведомства"/>
      <sheetName val="Раздел_подраздел"/>
      <sheetName val="КОСГУ"/>
      <sheetName val="ЦСт"/>
      <sheetName val="Расх"/>
      <sheetName val="Код_цели"/>
      <sheetName val="РегКласс"/>
      <sheetName val="Программа"/>
      <sheetName val="Номер_позиции_каталога__ID"/>
      <sheetName val="grid-a11c3693-0918-40d3-a614-87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32"/>
  <sheetViews>
    <sheetView tabSelected="1" zoomScale="70" zoomScaleNormal="70" workbookViewId="0">
      <selection activeCell="O35" sqref="O35"/>
    </sheetView>
  </sheetViews>
  <sheetFormatPr defaultRowHeight="15" x14ac:dyDescent="0.25"/>
  <cols>
    <col min="1" max="1" width="6" style="1" customWidth="1"/>
    <col min="2" max="2" width="39.5703125" style="17" customWidth="1"/>
    <col min="3" max="3" width="15.85546875" style="17" customWidth="1"/>
    <col min="4" max="4" width="7.85546875" style="17" customWidth="1"/>
    <col min="5" max="5" width="8.140625" style="1" customWidth="1"/>
    <col min="6" max="6" width="11.28515625" style="1" customWidth="1"/>
    <col min="7" max="7" width="14.7109375" style="2" customWidth="1"/>
    <col min="8" max="9" width="13.7109375" style="2" customWidth="1"/>
    <col min="10" max="10" width="14.5703125" style="2" customWidth="1"/>
    <col min="11" max="11" width="13.5703125" style="2" customWidth="1"/>
    <col min="12" max="12" width="15.140625" style="2" customWidth="1"/>
    <col min="13" max="13" width="13.28515625" style="2" customWidth="1"/>
    <col min="14" max="14" width="14.28515625" style="2" customWidth="1"/>
    <col min="15" max="15" width="14.7109375" style="2" customWidth="1"/>
    <col min="16" max="16" width="17.7109375" style="1" customWidth="1"/>
    <col min="17" max="17" width="15.140625" style="2" customWidth="1"/>
    <col min="18" max="18" width="14.85546875" style="1" customWidth="1"/>
    <col min="19" max="19" width="14.5703125" style="1" customWidth="1"/>
    <col min="20" max="20" width="15" style="1" customWidth="1"/>
    <col min="21" max="21" width="14.28515625" style="1" customWidth="1"/>
    <col min="22" max="22" width="15.5703125" style="1" customWidth="1"/>
    <col min="23" max="23" width="14" style="1" customWidth="1"/>
    <col min="24" max="25" width="14.5703125" style="2" customWidth="1"/>
    <col min="26" max="26" width="20.5703125" style="2" bestFit="1" customWidth="1"/>
    <col min="27" max="27" width="14.5703125" style="2" customWidth="1"/>
    <col min="28" max="28" width="20" style="2" customWidth="1"/>
    <col min="29" max="29" width="16.85546875" style="3" customWidth="1"/>
    <col min="30" max="30" width="13.85546875" style="3" customWidth="1"/>
    <col min="31" max="31" width="18" style="3" customWidth="1"/>
    <col min="32" max="33" width="9.140625" style="1"/>
    <col min="34" max="34" width="20.85546875" style="1" customWidth="1"/>
    <col min="35" max="16384" width="9.140625" style="1"/>
  </cols>
  <sheetData>
    <row r="1" spans="1:34" ht="20.25" x14ac:dyDescent="0.25"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34" ht="24" customHeight="1" x14ac:dyDescent="0.25">
      <c r="F2" s="96" t="s">
        <v>27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34" ht="15.75" customHeight="1" x14ac:dyDescent="0.25">
      <c r="B3" s="26"/>
      <c r="C3" s="26"/>
      <c r="D3" s="26"/>
      <c r="F3" s="27"/>
      <c r="G3" s="27"/>
      <c r="H3" s="27"/>
      <c r="I3" s="29"/>
      <c r="J3" s="27"/>
      <c r="K3" s="27"/>
      <c r="L3" s="29"/>
      <c r="M3" s="27"/>
      <c r="N3" s="27"/>
      <c r="O3" s="29"/>
      <c r="P3" s="27"/>
      <c r="Q3" s="27"/>
      <c r="R3" s="27"/>
    </row>
    <row r="4" spans="1:34" ht="15.75" customHeight="1" x14ac:dyDescent="0.25">
      <c r="B4" s="33" t="s">
        <v>40</v>
      </c>
      <c r="C4" s="97" t="s">
        <v>68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5" spans="1:34" ht="15.75" customHeight="1" x14ac:dyDescent="0.25">
      <c r="B5" s="33" t="s">
        <v>41</v>
      </c>
      <c r="C5" s="97" t="s">
        <v>67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</row>
    <row r="7" spans="1:34" ht="36" customHeight="1" x14ac:dyDescent="0.25">
      <c r="B7" s="66" t="s">
        <v>26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</row>
    <row r="8" spans="1:34" ht="16.5" customHeight="1" thickBot="1" x14ac:dyDescent="0.3">
      <c r="A8" s="8"/>
      <c r="B8" s="15"/>
      <c r="C8" s="15"/>
      <c r="D8" s="15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8"/>
      <c r="Q8" s="9"/>
      <c r="R8" s="8"/>
      <c r="S8" s="8"/>
      <c r="T8" s="8"/>
      <c r="U8" s="8"/>
      <c r="V8" s="8"/>
      <c r="W8" s="8"/>
      <c r="X8" s="9"/>
      <c r="Y8" s="9"/>
      <c r="Z8" s="9"/>
      <c r="AA8" s="9"/>
      <c r="AB8" s="9"/>
      <c r="AC8" s="10"/>
      <c r="AD8" s="10"/>
      <c r="AE8" s="10"/>
    </row>
    <row r="9" spans="1:34" ht="53.25" customHeight="1" x14ac:dyDescent="0.25">
      <c r="A9" s="75" t="s">
        <v>0</v>
      </c>
      <c r="B9" s="75" t="s">
        <v>1</v>
      </c>
      <c r="C9" s="75"/>
      <c r="D9" s="75"/>
      <c r="E9" s="75" t="s">
        <v>2</v>
      </c>
      <c r="F9" s="93" t="s">
        <v>3</v>
      </c>
      <c r="G9" s="99" t="s">
        <v>28</v>
      </c>
      <c r="H9" s="100"/>
      <c r="I9" s="100"/>
      <c r="J9" s="100"/>
      <c r="K9" s="100"/>
      <c r="L9" s="100"/>
      <c r="M9" s="100"/>
      <c r="N9" s="100"/>
      <c r="O9" s="100"/>
      <c r="P9" s="85" t="s">
        <v>19</v>
      </c>
      <c r="Q9" s="86"/>
      <c r="R9" s="87"/>
      <c r="S9" s="85" t="s">
        <v>43</v>
      </c>
      <c r="T9" s="86"/>
      <c r="U9" s="86"/>
      <c r="V9" s="86"/>
      <c r="W9" s="87"/>
      <c r="X9" s="94" t="s">
        <v>22</v>
      </c>
      <c r="Y9" s="95"/>
      <c r="Z9" s="94" t="s">
        <v>32</v>
      </c>
      <c r="AA9" s="98"/>
      <c r="AB9" s="95"/>
      <c r="AC9" s="94" t="s">
        <v>23</v>
      </c>
      <c r="AD9" s="98"/>
      <c r="AE9" s="95"/>
    </row>
    <row r="10" spans="1:34" ht="17.25" customHeight="1" x14ac:dyDescent="0.25">
      <c r="A10" s="75"/>
      <c r="B10" s="75" t="s">
        <v>7</v>
      </c>
      <c r="C10" s="75" t="s">
        <v>36</v>
      </c>
      <c r="D10" s="90" t="s">
        <v>11</v>
      </c>
      <c r="E10" s="75"/>
      <c r="F10" s="93"/>
      <c r="G10" s="68" t="s">
        <v>37</v>
      </c>
      <c r="H10" s="69"/>
      <c r="I10" s="70"/>
      <c r="J10" s="76" t="s">
        <v>38</v>
      </c>
      <c r="K10" s="69"/>
      <c r="L10" s="70"/>
      <c r="M10" s="76" t="s">
        <v>39</v>
      </c>
      <c r="N10" s="69"/>
      <c r="O10" s="69"/>
      <c r="P10" s="74" t="s">
        <v>6</v>
      </c>
      <c r="Q10" s="75" t="s">
        <v>4</v>
      </c>
      <c r="R10" s="67" t="s">
        <v>5</v>
      </c>
      <c r="S10" s="88" t="s">
        <v>20</v>
      </c>
      <c r="T10" s="89"/>
      <c r="U10" s="89"/>
      <c r="V10" s="75" t="s">
        <v>12</v>
      </c>
      <c r="W10" s="80" t="s">
        <v>14</v>
      </c>
      <c r="X10" s="81" t="s">
        <v>9</v>
      </c>
      <c r="Y10" s="83" t="s">
        <v>21</v>
      </c>
      <c r="Z10" s="81" t="s">
        <v>9</v>
      </c>
      <c r="AA10" s="82" t="s">
        <v>33</v>
      </c>
      <c r="AB10" s="83" t="s">
        <v>34</v>
      </c>
      <c r="AC10" s="81" t="s">
        <v>24</v>
      </c>
      <c r="AD10" s="82" t="s">
        <v>25</v>
      </c>
      <c r="AE10" s="83" t="s">
        <v>13</v>
      </c>
    </row>
    <row r="11" spans="1:34" ht="19.5" customHeight="1" x14ac:dyDescent="0.25">
      <c r="A11" s="75"/>
      <c r="B11" s="75"/>
      <c r="C11" s="75"/>
      <c r="D11" s="91"/>
      <c r="E11" s="75"/>
      <c r="F11" s="93"/>
      <c r="G11" s="71" t="s">
        <v>63</v>
      </c>
      <c r="H11" s="72"/>
      <c r="I11" s="77"/>
      <c r="J11" s="71" t="s">
        <v>65</v>
      </c>
      <c r="K11" s="72"/>
      <c r="L11" s="77"/>
      <c r="M11" s="71" t="s">
        <v>66</v>
      </c>
      <c r="N11" s="72"/>
      <c r="O11" s="77"/>
      <c r="P11" s="74"/>
      <c r="Q11" s="75"/>
      <c r="R11" s="67"/>
      <c r="S11" s="101" t="s">
        <v>15</v>
      </c>
      <c r="T11" s="104" t="s">
        <v>16</v>
      </c>
      <c r="U11" s="104" t="s">
        <v>17</v>
      </c>
      <c r="V11" s="75"/>
      <c r="W11" s="80"/>
      <c r="X11" s="81"/>
      <c r="Y11" s="83"/>
      <c r="Z11" s="81"/>
      <c r="AA11" s="82"/>
      <c r="AB11" s="83"/>
      <c r="AC11" s="81"/>
      <c r="AD11" s="82"/>
      <c r="AE11" s="83"/>
    </row>
    <row r="12" spans="1:34" ht="22.5" customHeight="1" x14ac:dyDescent="0.25">
      <c r="A12" s="75"/>
      <c r="B12" s="75"/>
      <c r="C12" s="75"/>
      <c r="D12" s="91"/>
      <c r="E12" s="75"/>
      <c r="F12" s="93"/>
      <c r="G12" s="71" t="s">
        <v>64</v>
      </c>
      <c r="H12" s="72"/>
      <c r="I12" s="73"/>
      <c r="J12" s="71" t="s">
        <v>64</v>
      </c>
      <c r="K12" s="72"/>
      <c r="L12" s="73"/>
      <c r="M12" s="71" t="s">
        <v>64</v>
      </c>
      <c r="N12" s="72"/>
      <c r="O12" s="73"/>
      <c r="P12" s="74"/>
      <c r="Q12" s="75"/>
      <c r="R12" s="67"/>
      <c r="S12" s="102"/>
      <c r="T12" s="105"/>
      <c r="U12" s="105"/>
      <c r="V12" s="75"/>
      <c r="W12" s="80"/>
      <c r="X12" s="81"/>
      <c r="Y12" s="83"/>
      <c r="Z12" s="81"/>
      <c r="AA12" s="82"/>
      <c r="AB12" s="83"/>
      <c r="AC12" s="81"/>
      <c r="AD12" s="82"/>
      <c r="AE12" s="83"/>
    </row>
    <row r="13" spans="1:34" ht="68.25" customHeight="1" x14ac:dyDescent="0.25">
      <c r="A13" s="75"/>
      <c r="B13" s="75"/>
      <c r="C13" s="75"/>
      <c r="D13" s="92"/>
      <c r="E13" s="75"/>
      <c r="F13" s="93"/>
      <c r="G13" s="55" t="s">
        <v>18</v>
      </c>
      <c r="H13" s="56" t="s">
        <v>29</v>
      </c>
      <c r="I13" s="56" t="s">
        <v>42</v>
      </c>
      <c r="J13" s="56" t="s">
        <v>18</v>
      </c>
      <c r="K13" s="56" t="s">
        <v>29</v>
      </c>
      <c r="L13" s="56" t="s">
        <v>42</v>
      </c>
      <c r="M13" s="56" t="s">
        <v>18</v>
      </c>
      <c r="N13" s="56" t="s">
        <v>29</v>
      </c>
      <c r="O13" s="57" t="s">
        <v>42</v>
      </c>
      <c r="P13" s="74"/>
      <c r="Q13" s="75"/>
      <c r="R13" s="67"/>
      <c r="S13" s="103"/>
      <c r="T13" s="106"/>
      <c r="U13" s="106"/>
      <c r="V13" s="75"/>
      <c r="W13" s="80"/>
      <c r="X13" s="81"/>
      <c r="Y13" s="83"/>
      <c r="Z13" s="81"/>
      <c r="AA13" s="82"/>
      <c r="AB13" s="83"/>
      <c r="AC13" s="81"/>
      <c r="AD13" s="82"/>
      <c r="AE13" s="83"/>
    </row>
    <row r="14" spans="1:34" ht="16.5" customHeight="1" x14ac:dyDescent="0.25">
      <c r="A14" s="14">
        <v>1</v>
      </c>
      <c r="B14" s="56">
        <v>2</v>
      </c>
      <c r="C14" s="56">
        <v>3</v>
      </c>
      <c r="D14" s="56">
        <v>4</v>
      </c>
      <c r="E14" s="56">
        <v>5</v>
      </c>
      <c r="F14" s="57">
        <v>6</v>
      </c>
      <c r="G14" s="55">
        <v>7</v>
      </c>
      <c r="H14" s="56">
        <v>8</v>
      </c>
      <c r="I14" s="56">
        <v>9</v>
      </c>
      <c r="J14" s="56">
        <v>10</v>
      </c>
      <c r="K14" s="56">
        <v>11</v>
      </c>
      <c r="L14" s="56">
        <v>12</v>
      </c>
      <c r="M14" s="56">
        <v>13</v>
      </c>
      <c r="N14" s="56">
        <v>14</v>
      </c>
      <c r="O14" s="57">
        <v>15</v>
      </c>
      <c r="P14" s="55">
        <v>16</v>
      </c>
      <c r="Q14" s="56">
        <v>17</v>
      </c>
      <c r="R14" s="54">
        <v>18</v>
      </c>
      <c r="S14" s="55">
        <v>19</v>
      </c>
      <c r="T14" s="56">
        <v>20</v>
      </c>
      <c r="U14" s="56">
        <v>21</v>
      </c>
      <c r="V14" s="56">
        <v>22</v>
      </c>
      <c r="W14" s="54">
        <v>23</v>
      </c>
      <c r="X14" s="55">
        <v>24</v>
      </c>
      <c r="Y14" s="54">
        <v>25</v>
      </c>
      <c r="Z14" s="55">
        <v>26</v>
      </c>
      <c r="AA14" s="56">
        <v>27</v>
      </c>
      <c r="AB14" s="54">
        <v>28</v>
      </c>
      <c r="AC14" s="55">
        <v>29</v>
      </c>
      <c r="AD14" s="56">
        <v>30</v>
      </c>
      <c r="AE14" s="54">
        <v>31</v>
      </c>
    </row>
    <row r="15" spans="1:34" ht="72.75" customHeight="1" x14ac:dyDescent="0.25">
      <c r="A15" s="21">
        <v>1</v>
      </c>
      <c r="B15" s="52" t="s">
        <v>44</v>
      </c>
      <c r="C15" s="50" t="s">
        <v>45</v>
      </c>
      <c r="D15" s="20"/>
      <c r="E15" s="32" t="s">
        <v>46</v>
      </c>
      <c r="F15" s="31">
        <v>20</v>
      </c>
      <c r="G15" s="30">
        <v>2091</v>
      </c>
      <c r="H15" s="20"/>
      <c r="I15" s="7">
        <f>G15*F15</f>
        <v>41820</v>
      </c>
      <c r="J15" s="30">
        <v>2132.8200000000002</v>
      </c>
      <c r="K15" s="20"/>
      <c r="L15" s="7">
        <f>J15*F15</f>
        <v>42656.4</v>
      </c>
      <c r="M15" s="30">
        <v>2153.73</v>
      </c>
      <c r="N15" s="20"/>
      <c r="O15" s="44">
        <f>M15*F15</f>
        <v>43074.6</v>
      </c>
      <c r="P15" s="43">
        <f>AVERAGE(G15,J15,M15)</f>
        <v>2125.85</v>
      </c>
      <c r="Q15" s="11">
        <f>SQRT((POWER(G15-P15,2)+POWER(J15-P15,2)+POWER(M15-P15,2))/2)</f>
        <v>31.94</v>
      </c>
      <c r="R15" s="24">
        <f>Q15/P15*100</f>
        <v>1.5</v>
      </c>
      <c r="S15" s="34">
        <f>G15/(1+H15)</f>
        <v>2091</v>
      </c>
      <c r="T15" s="7">
        <f>J15/(1+K15)</f>
        <v>2132.8200000000002</v>
      </c>
      <c r="U15" s="7">
        <f>M15/(1+N15)</f>
        <v>2153.73</v>
      </c>
      <c r="V15" s="11">
        <f>(S15+T15+U15)/3</f>
        <v>2125.85</v>
      </c>
      <c r="W15" s="51">
        <f>ROUND(V15*(1+D15),2)</f>
        <v>2125.85</v>
      </c>
      <c r="X15" s="60" t="s">
        <v>8</v>
      </c>
      <c r="Y15" s="61"/>
      <c r="Z15" s="39">
        <f>ROUND(MIN(G15/(1+H15),J15/(1+K15),M15/(1+N15)),2)</f>
        <v>2091</v>
      </c>
      <c r="AA15" s="42">
        <f>ROUND(Z15*(1+D15),2)</f>
        <v>2091</v>
      </c>
      <c r="AB15" s="40">
        <f>F15*AA15</f>
        <v>41820</v>
      </c>
      <c r="AC15" s="43">
        <f>MIN(V15,X15,Z15)</f>
        <v>2091</v>
      </c>
      <c r="AD15" s="42">
        <f>ROUND(AC15*(1+D15),2)</f>
        <v>2091</v>
      </c>
      <c r="AE15" s="40">
        <f>AD15*F15</f>
        <v>41820</v>
      </c>
      <c r="AH15" s="23"/>
    </row>
    <row r="16" spans="1:34" ht="72.75" customHeight="1" x14ac:dyDescent="0.25">
      <c r="A16" s="53">
        <v>2</v>
      </c>
      <c r="B16" s="52" t="s">
        <v>47</v>
      </c>
      <c r="C16" s="50" t="s">
        <v>48</v>
      </c>
      <c r="D16" s="20">
        <v>0.22</v>
      </c>
      <c r="E16" s="32" t="s">
        <v>46</v>
      </c>
      <c r="F16" s="31">
        <v>4</v>
      </c>
      <c r="G16" s="30">
        <v>8979.2000000000007</v>
      </c>
      <c r="H16" s="20">
        <v>0.22</v>
      </c>
      <c r="I16" s="7">
        <f t="shared" ref="I16:I19" si="0">G16*F16</f>
        <v>35916.800000000003</v>
      </c>
      <c r="J16" s="30">
        <v>9158.7800000000007</v>
      </c>
      <c r="K16" s="20">
        <v>0.22</v>
      </c>
      <c r="L16" s="7">
        <f t="shared" ref="L16:L19" si="1">J16*F16</f>
        <v>36635.120000000003</v>
      </c>
      <c r="M16" s="30">
        <v>9248.58</v>
      </c>
      <c r="N16" s="20">
        <v>0.22</v>
      </c>
      <c r="O16" s="44">
        <f t="shared" ref="O16:O19" si="2">M16*F16</f>
        <v>36994.32</v>
      </c>
      <c r="P16" s="43">
        <f t="shared" ref="P16:P19" si="3">AVERAGE(G16,J16,M16)</f>
        <v>9128.85</v>
      </c>
      <c r="Q16" s="11">
        <f t="shared" ref="Q16:Q19" si="4">SQRT((POWER(G16-P16,2)+POWER(J16-P16,2)+POWER(M16-P16,2))/2)</f>
        <v>137.16</v>
      </c>
      <c r="R16" s="24">
        <f t="shared" ref="R16:R19" si="5">Q16/P16*100</f>
        <v>1.5</v>
      </c>
      <c r="S16" s="34">
        <f t="shared" ref="S16:S19" si="6">G16/(1+H16)</f>
        <v>7360</v>
      </c>
      <c r="T16" s="7">
        <f t="shared" ref="T16:T19" si="7">J16/(1+K16)</f>
        <v>7507.2</v>
      </c>
      <c r="U16" s="7">
        <f t="shared" ref="U16:U19" si="8">M16/(1+N16)</f>
        <v>7580.8</v>
      </c>
      <c r="V16" s="11">
        <f t="shared" ref="V16:V19" si="9">(S16+T16+U16)/3</f>
        <v>7482.67</v>
      </c>
      <c r="W16" s="51">
        <f t="shared" ref="W16:W19" si="10">ROUND(V16*(1+D16),2)</f>
        <v>9128.86</v>
      </c>
      <c r="X16" s="60" t="s">
        <v>8</v>
      </c>
      <c r="Y16" s="61"/>
      <c r="Z16" s="39">
        <f t="shared" ref="Z16:Z19" si="11">ROUND(MIN(G16/(1+H16),J16/(1+K16),M16/(1+N16)),2)</f>
        <v>7360</v>
      </c>
      <c r="AA16" s="42">
        <f t="shared" ref="AA16:AA19" si="12">ROUND(Z16*(1+D16),2)</f>
        <v>8979.2000000000007</v>
      </c>
      <c r="AB16" s="40">
        <f t="shared" ref="AB16:AB19" si="13">F16*AA16</f>
        <v>35916.800000000003</v>
      </c>
      <c r="AC16" s="43">
        <f t="shared" ref="AC16:AC19" si="14">MIN(V16,X16,Z16)</f>
        <v>7360</v>
      </c>
      <c r="AD16" s="42">
        <f t="shared" ref="AD16:AD19" si="15">ROUND(AC16*(1+D16),2)</f>
        <v>8979.2000000000007</v>
      </c>
      <c r="AE16" s="40">
        <f t="shared" ref="AE16:AE19" si="16">AD16*F16</f>
        <v>35916.800000000003</v>
      </c>
      <c r="AH16" s="23"/>
    </row>
    <row r="17" spans="1:34" ht="72.75" customHeight="1" x14ac:dyDescent="0.25">
      <c r="A17" s="58">
        <v>3</v>
      </c>
      <c r="B17" s="52" t="s">
        <v>49</v>
      </c>
      <c r="C17" s="50" t="s">
        <v>50</v>
      </c>
      <c r="D17" s="20"/>
      <c r="E17" s="32" t="s">
        <v>46</v>
      </c>
      <c r="F17" s="31">
        <v>20</v>
      </c>
      <c r="G17" s="30">
        <v>1047</v>
      </c>
      <c r="H17" s="20"/>
      <c r="I17" s="7">
        <f t="shared" si="0"/>
        <v>20940</v>
      </c>
      <c r="J17" s="30">
        <v>1067.94</v>
      </c>
      <c r="K17" s="20"/>
      <c r="L17" s="7">
        <f t="shared" si="1"/>
        <v>21358.799999999999</v>
      </c>
      <c r="M17" s="30">
        <v>1078.4100000000001</v>
      </c>
      <c r="N17" s="20"/>
      <c r="O17" s="44">
        <f t="shared" si="2"/>
        <v>21568.2</v>
      </c>
      <c r="P17" s="43">
        <f t="shared" si="3"/>
        <v>1064.45</v>
      </c>
      <c r="Q17" s="11">
        <f t="shared" si="4"/>
        <v>15.99</v>
      </c>
      <c r="R17" s="24">
        <f t="shared" si="5"/>
        <v>1.5</v>
      </c>
      <c r="S17" s="34">
        <f t="shared" si="6"/>
        <v>1047</v>
      </c>
      <c r="T17" s="7">
        <f t="shared" si="7"/>
        <v>1067.94</v>
      </c>
      <c r="U17" s="7">
        <f t="shared" si="8"/>
        <v>1078.4100000000001</v>
      </c>
      <c r="V17" s="11">
        <f t="shared" si="9"/>
        <v>1064.45</v>
      </c>
      <c r="W17" s="51">
        <f t="shared" si="10"/>
        <v>1064.45</v>
      </c>
      <c r="X17" s="60" t="s">
        <v>8</v>
      </c>
      <c r="Y17" s="61"/>
      <c r="Z17" s="39">
        <f t="shared" si="11"/>
        <v>1047</v>
      </c>
      <c r="AA17" s="42">
        <f t="shared" si="12"/>
        <v>1047</v>
      </c>
      <c r="AB17" s="40">
        <f t="shared" si="13"/>
        <v>20940</v>
      </c>
      <c r="AC17" s="43">
        <f t="shared" si="14"/>
        <v>1047</v>
      </c>
      <c r="AD17" s="42">
        <f t="shared" si="15"/>
        <v>1047</v>
      </c>
      <c r="AE17" s="40">
        <f t="shared" si="16"/>
        <v>20940</v>
      </c>
      <c r="AH17" s="23"/>
    </row>
    <row r="18" spans="1:34" ht="72.75" customHeight="1" x14ac:dyDescent="0.25">
      <c r="A18" s="58">
        <v>4</v>
      </c>
      <c r="B18" s="52" t="s">
        <v>51</v>
      </c>
      <c r="C18" s="50" t="s">
        <v>52</v>
      </c>
      <c r="D18" s="20">
        <v>0.1</v>
      </c>
      <c r="E18" s="32" t="s">
        <v>46</v>
      </c>
      <c r="F18" s="31">
        <v>6</v>
      </c>
      <c r="G18" s="30">
        <v>1562</v>
      </c>
      <c r="H18" s="20">
        <v>0.1</v>
      </c>
      <c r="I18" s="7">
        <f t="shared" si="0"/>
        <v>9372</v>
      </c>
      <c r="J18" s="30">
        <v>1593.24</v>
      </c>
      <c r="K18" s="20">
        <v>0.1</v>
      </c>
      <c r="L18" s="7">
        <f t="shared" si="1"/>
        <v>9559.44</v>
      </c>
      <c r="M18" s="30">
        <v>1608.86</v>
      </c>
      <c r="N18" s="20">
        <v>0.1</v>
      </c>
      <c r="O18" s="44">
        <f t="shared" si="2"/>
        <v>9653.16</v>
      </c>
      <c r="P18" s="43">
        <f t="shared" si="3"/>
        <v>1588.03</v>
      </c>
      <c r="Q18" s="11">
        <f t="shared" si="4"/>
        <v>23.86</v>
      </c>
      <c r="R18" s="24">
        <f t="shared" si="5"/>
        <v>1.5</v>
      </c>
      <c r="S18" s="34">
        <f t="shared" si="6"/>
        <v>1420</v>
      </c>
      <c r="T18" s="7">
        <f t="shared" si="7"/>
        <v>1448.4</v>
      </c>
      <c r="U18" s="7">
        <f t="shared" si="8"/>
        <v>1462.6</v>
      </c>
      <c r="V18" s="11">
        <f t="shared" si="9"/>
        <v>1443.67</v>
      </c>
      <c r="W18" s="51">
        <f t="shared" si="10"/>
        <v>1588.04</v>
      </c>
      <c r="X18" s="60" t="s">
        <v>8</v>
      </c>
      <c r="Y18" s="61"/>
      <c r="Z18" s="39">
        <f t="shared" si="11"/>
        <v>1420</v>
      </c>
      <c r="AA18" s="42">
        <f t="shared" si="12"/>
        <v>1562</v>
      </c>
      <c r="AB18" s="40">
        <f t="shared" si="13"/>
        <v>9372</v>
      </c>
      <c r="AC18" s="43">
        <f t="shared" si="14"/>
        <v>1420</v>
      </c>
      <c r="AD18" s="42">
        <f t="shared" si="15"/>
        <v>1562</v>
      </c>
      <c r="AE18" s="40">
        <f t="shared" si="16"/>
        <v>9372</v>
      </c>
      <c r="AH18" s="23"/>
    </row>
    <row r="19" spans="1:34" ht="72.75" customHeight="1" x14ac:dyDescent="0.25">
      <c r="A19" s="58">
        <v>5</v>
      </c>
      <c r="B19" s="52" t="s">
        <v>51</v>
      </c>
      <c r="C19" s="50" t="s">
        <v>52</v>
      </c>
      <c r="D19" s="20">
        <v>0.1</v>
      </c>
      <c r="E19" s="32" t="s">
        <v>46</v>
      </c>
      <c r="F19" s="31">
        <v>2</v>
      </c>
      <c r="G19" s="30">
        <v>1575.2</v>
      </c>
      <c r="H19" s="20">
        <v>0.1</v>
      </c>
      <c r="I19" s="7">
        <f t="shared" si="0"/>
        <v>3150.4</v>
      </c>
      <c r="J19" s="30">
        <v>1606.7</v>
      </c>
      <c r="K19" s="20">
        <v>0.1</v>
      </c>
      <c r="L19" s="7">
        <f t="shared" si="1"/>
        <v>3213.4</v>
      </c>
      <c r="M19" s="30">
        <v>1622.46</v>
      </c>
      <c r="N19" s="20">
        <v>0.1</v>
      </c>
      <c r="O19" s="44">
        <f t="shared" si="2"/>
        <v>3244.92</v>
      </c>
      <c r="P19" s="43">
        <f t="shared" si="3"/>
        <v>1601.45</v>
      </c>
      <c r="Q19" s="11">
        <f t="shared" si="4"/>
        <v>24.06</v>
      </c>
      <c r="R19" s="24">
        <f t="shared" si="5"/>
        <v>1.5</v>
      </c>
      <c r="S19" s="34">
        <f t="shared" si="6"/>
        <v>1432</v>
      </c>
      <c r="T19" s="7">
        <f t="shared" si="7"/>
        <v>1460.64</v>
      </c>
      <c r="U19" s="7">
        <f t="shared" si="8"/>
        <v>1474.96</v>
      </c>
      <c r="V19" s="11">
        <f t="shared" si="9"/>
        <v>1455.87</v>
      </c>
      <c r="W19" s="51">
        <f t="shared" si="10"/>
        <v>1601.46</v>
      </c>
      <c r="X19" s="60" t="s">
        <v>8</v>
      </c>
      <c r="Y19" s="61"/>
      <c r="Z19" s="39">
        <f t="shared" si="11"/>
        <v>1432</v>
      </c>
      <c r="AA19" s="42">
        <f t="shared" si="12"/>
        <v>1575.2</v>
      </c>
      <c r="AB19" s="40">
        <f t="shared" si="13"/>
        <v>3150.4</v>
      </c>
      <c r="AC19" s="43">
        <f t="shared" si="14"/>
        <v>1432</v>
      </c>
      <c r="AD19" s="42">
        <f t="shared" si="15"/>
        <v>1575.2</v>
      </c>
      <c r="AE19" s="40">
        <f t="shared" si="16"/>
        <v>3150.4</v>
      </c>
      <c r="AH19" s="23"/>
    </row>
    <row r="20" spans="1:34" ht="72.75" customHeight="1" x14ac:dyDescent="0.25">
      <c r="A20" s="58">
        <v>6</v>
      </c>
      <c r="B20" s="52" t="s">
        <v>51</v>
      </c>
      <c r="C20" s="50" t="s">
        <v>52</v>
      </c>
      <c r="D20" s="20">
        <v>0.1</v>
      </c>
      <c r="E20" s="32" t="s">
        <v>46</v>
      </c>
      <c r="F20" s="31">
        <v>2</v>
      </c>
      <c r="G20" s="30">
        <v>1575.2</v>
      </c>
      <c r="H20" s="20">
        <v>0.1</v>
      </c>
      <c r="I20" s="7">
        <f t="shared" ref="I20:I26" si="17">G20*F20</f>
        <v>3150.4</v>
      </c>
      <c r="J20" s="30">
        <v>1606.7</v>
      </c>
      <c r="K20" s="20">
        <v>0.1</v>
      </c>
      <c r="L20" s="7">
        <f t="shared" ref="L20:L26" si="18">J20*F20</f>
        <v>3213.4</v>
      </c>
      <c r="M20" s="30">
        <v>1622.46</v>
      </c>
      <c r="N20" s="20">
        <v>0.1</v>
      </c>
      <c r="O20" s="44">
        <f t="shared" ref="O20:O26" si="19">M20*F20</f>
        <v>3244.92</v>
      </c>
      <c r="P20" s="43">
        <f t="shared" ref="P20:P26" si="20">AVERAGE(G20,J20,M20)</f>
        <v>1601.45</v>
      </c>
      <c r="Q20" s="11">
        <f t="shared" ref="Q20:Q26" si="21">SQRT((POWER(G20-P20,2)+POWER(J20-P20,2)+POWER(M20-P20,2))/2)</f>
        <v>24.06</v>
      </c>
      <c r="R20" s="24">
        <f t="shared" ref="R20:R26" si="22">Q20/P20*100</f>
        <v>1.5</v>
      </c>
      <c r="S20" s="34">
        <f t="shared" ref="S20:S26" si="23">G20/(1+H20)</f>
        <v>1432</v>
      </c>
      <c r="T20" s="7">
        <f t="shared" ref="T20:T26" si="24">J20/(1+K20)</f>
        <v>1460.64</v>
      </c>
      <c r="U20" s="7">
        <f t="shared" ref="U20:U26" si="25">M20/(1+N20)</f>
        <v>1474.96</v>
      </c>
      <c r="V20" s="11">
        <f t="shared" ref="V20:V26" si="26">(S20+T20+U20)/3</f>
        <v>1455.87</v>
      </c>
      <c r="W20" s="51">
        <f t="shared" ref="W20:W26" si="27">ROUND(V20*(1+D20),2)</f>
        <v>1601.46</v>
      </c>
      <c r="X20" s="60" t="s">
        <v>8</v>
      </c>
      <c r="Y20" s="61"/>
      <c r="Z20" s="39">
        <f t="shared" ref="Z20:Z26" si="28">ROUND(MIN(G20/(1+H20),J20/(1+K20),M20/(1+N20)),2)</f>
        <v>1432</v>
      </c>
      <c r="AA20" s="42">
        <f t="shared" ref="AA20:AA26" si="29">ROUND(Z20*(1+D20),2)</f>
        <v>1575.2</v>
      </c>
      <c r="AB20" s="40">
        <f t="shared" ref="AB20:AB26" si="30">F20*AA20</f>
        <v>3150.4</v>
      </c>
      <c r="AC20" s="43">
        <f t="shared" ref="AC20:AC26" si="31">MIN(V20,X20,Z20)</f>
        <v>1432</v>
      </c>
      <c r="AD20" s="42">
        <f t="shared" ref="AD20:AD26" si="32">ROUND(AC20*(1+D20),2)</f>
        <v>1575.2</v>
      </c>
      <c r="AE20" s="40">
        <f t="shared" ref="AE20:AE26" si="33">AD20*F20</f>
        <v>3150.4</v>
      </c>
      <c r="AH20" s="23"/>
    </row>
    <row r="21" spans="1:34" ht="72.75" customHeight="1" x14ac:dyDescent="0.25">
      <c r="A21" s="58">
        <v>7</v>
      </c>
      <c r="B21" s="52" t="s">
        <v>53</v>
      </c>
      <c r="C21" s="50" t="s">
        <v>54</v>
      </c>
      <c r="D21" s="20"/>
      <c r="E21" s="32" t="s">
        <v>46</v>
      </c>
      <c r="F21" s="31">
        <v>20</v>
      </c>
      <c r="G21" s="30">
        <v>46</v>
      </c>
      <c r="H21" s="20"/>
      <c r="I21" s="7">
        <f t="shared" si="17"/>
        <v>920</v>
      </c>
      <c r="J21" s="30">
        <v>46.92</v>
      </c>
      <c r="K21" s="20"/>
      <c r="L21" s="7">
        <f t="shared" si="18"/>
        <v>938.4</v>
      </c>
      <c r="M21" s="30">
        <v>47.38</v>
      </c>
      <c r="N21" s="20"/>
      <c r="O21" s="44">
        <f t="shared" si="19"/>
        <v>947.6</v>
      </c>
      <c r="P21" s="43">
        <f t="shared" si="20"/>
        <v>46.77</v>
      </c>
      <c r="Q21" s="11">
        <f t="shared" si="21"/>
        <v>0.7</v>
      </c>
      <c r="R21" s="24">
        <f t="shared" si="22"/>
        <v>1.5</v>
      </c>
      <c r="S21" s="34">
        <f t="shared" si="23"/>
        <v>46</v>
      </c>
      <c r="T21" s="7">
        <f t="shared" si="24"/>
        <v>46.92</v>
      </c>
      <c r="U21" s="7">
        <f t="shared" si="25"/>
        <v>47.38</v>
      </c>
      <c r="V21" s="11">
        <f t="shared" si="26"/>
        <v>46.77</v>
      </c>
      <c r="W21" s="51">
        <f t="shared" si="27"/>
        <v>46.77</v>
      </c>
      <c r="X21" s="60" t="s">
        <v>8</v>
      </c>
      <c r="Y21" s="61"/>
      <c r="Z21" s="39">
        <f t="shared" si="28"/>
        <v>46</v>
      </c>
      <c r="AA21" s="42">
        <f t="shared" si="29"/>
        <v>46</v>
      </c>
      <c r="AB21" s="40">
        <f t="shared" si="30"/>
        <v>920</v>
      </c>
      <c r="AC21" s="43">
        <f t="shared" si="31"/>
        <v>46</v>
      </c>
      <c r="AD21" s="42">
        <f t="shared" si="32"/>
        <v>46</v>
      </c>
      <c r="AE21" s="40">
        <f t="shared" si="33"/>
        <v>920</v>
      </c>
      <c r="AH21" s="23"/>
    </row>
    <row r="22" spans="1:34" ht="72.75" customHeight="1" x14ac:dyDescent="0.25">
      <c r="A22" s="59">
        <v>8</v>
      </c>
      <c r="B22" s="52" t="s">
        <v>53</v>
      </c>
      <c r="C22" s="50" t="s">
        <v>54</v>
      </c>
      <c r="D22" s="20"/>
      <c r="E22" s="32" t="s">
        <v>46</v>
      </c>
      <c r="F22" s="31">
        <v>20</v>
      </c>
      <c r="G22" s="30">
        <v>46</v>
      </c>
      <c r="H22" s="20"/>
      <c r="I22" s="7">
        <f t="shared" si="17"/>
        <v>920</v>
      </c>
      <c r="J22" s="30">
        <v>46.92</v>
      </c>
      <c r="K22" s="20"/>
      <c r="L22" s="7">
        <f t="shared" si="18"/>
        <v>938.4</v>
      </c>
      <c r="M22" s="30">
        <v>47.38</v>
      </c>
      <c r="N22" s="20"/>
      <c r="O22" s="44">
        <f t="shared" si="19"/>
        <v>947.6</v>
      </c>
      <c r="P22" s="43">
        <f t="shared" ref="P22:P25" si="34">AVERAGE(G22,J22,M22)</f>
        <v>46.77</v>
      </c>
      <c r="Q22" s="11">
        <f t="shared" ref="Q22:Q25" si="35">SQRT((POWER(G22-P22,2)+POWER(J22-P22,2)+POWER(M22-P22,2))/2)</f>
        <v>0.7</v>
      </c>
      <c r="R22" s="24">
        <f t="shared" ref="R22:R25" si="36">Q22/P22*100</f>
        <v>1.5</v>
      </c>
      <c r="S22" s="34">
        <f t="shared" ref="S22:S25" si="37">G22/(1+H22)</f>
        <v>46</v>
      </c>
      <c r="T22" s="7">
        <f t="shared" ref="T22:T25" si="38">J22/(1+K22)</f>
        <v>46.92</v>
      </c>
      <c r="U22" s="7">
        <f t="shared" ref="U22:U25" si="39">M22/(1+N22)</f>
        <v>47.38</v>
      </c>
      <c r="V22" s="11">
        <f t="shared" ref="V22:V25" si="40">(S22+T22+U22)/3</f>
        <v>46.77</v>
      </c>
      <c r="W22" s="51">
        <f t="shared" ref="W22:W25" si="41">ROUND(V22*(1+D22),2)</f>
        <v>46.77</v>
      </c>
      <c r="X22" s="60" t="s">
        <v>8</v>
      </c>
      <c r="Y22" s="61"/>
      <c r="Z22" s="39">
        <f t="shared" ref="Z22:Z25" si="42">ROUND(MIN(G22/(1+H22),J22/(1+K22),M22/(1+N22)),2)</f>
        <v>46</v>
      </c>
      <c r="AA22" s="42">
        <f t="shared" ref="AA22:AA25" si="43">ROUND(Z22*(1+D22),2)</f>
        <v>46</v>
      </c>
      <c r="AB22" s="40">
        <f t="shared" ref="AB22:AB25" si="44">F22*AA22</f>
        <v>920</v>
      </c>
      <c r="AC22" s="43">
        <f t="shared" ref="AC22:AC25" si="45">MIN(V22,X22,Z22)</f>
        <v>46</v>
      </c>
      <c r="AD22" s="42">
        <f t="shared" ref="AD22:AD25" si="46">ROUND(AC22*(1+D22),2)</f>
        <v>46</v>
      </c>
      <c r="AE22" s="40">
        <f t="shared" ref="AE22:AE25" si="47">AD22*F22</f>
        <v>920</v>
      </c>
      <c r="AH22" s="23"/>
    </row>
    <row r="23" spans="1:34" ht="72.75" customHeight="1" x14ac:dyDescent="0.25">
      <c r="A23" s="59">
        <v>9</v>
      </c>
      <c r="B23" s="52" t="s">
        <v>55</v>
      </c>
      <c r="C23" s="50" t="s">
        <v>56</v>
      </c>
      <c r="D23" s="20">
        <v>0.1</v>
      </c>
      <c r="E23" s="32" t="s">
        <v>46</v>
      </c>
      <c r="F23" s="31">
        <v>20</v>
      </c>
      <c r="G23" s="30">
        <v>462</v>
      </c>
      <c r="H23" s="20">
        <v>0.1</v>
      </c>
      <c r="I23" s="7">
        <f t="shared" si="17"/>
        <v>9240</v>
      </c>
      <c r="J23" s="30">
        <v>471.24</v>
      </c>
      <c r="K23" s="20">
        <v>0.1</v>
      </c>
      <c r="L23" s="7">
        <f t="shared" si="18"/>
        <v>9424.7999999999993</v>
      </c>
      <c r="M23" s="30">
        <v>475.86</v>
      </c>
      <c r="N23" s="20">
        <v>0.1</v>
      </c>
      <c r="O23" s="44">
        <f t="shared" si="19"/>
        <v>9517.2000000000007</v>
      </c>
      <c r="P23" s="43">
        <f t="shared" si="34"/>
        <v>469.7</v>
      </c>
      <c r="Q23" s="11">
        <f t="shared" si="35"/>
        <v>7.06</v>
      </c>
      <c r="R23" s="24">
        <f t="shared" si="36"/>
        <v>1.5</v>
      </c>
      <c r="S23" s="34">
        <f t="shared" si="37"/>
        <v>420</v>
      </c>
      <c r="T23" s="7">
        <f t="shared" si="38"/>
        <v>428.4</v>
      </c>
      <c r="U23" s="7">
        <f t="shared" si="39"/>
        <v>432.6</v>
      </c>
      <c r="V23" s="11">
        <f t="shared" si="40"/>
        <v>427</v>
      </c>
      <c r="W23" s="51">
        <f t="shared" si="41"/>
        <v>469.7</v>
      </c>
      <c r="X23" s="60" t="s">
        <v>8</v>
      </c>
      <c r="Y23" s="61"/>
      <c r="Z23" s="39">
        <f t="shared" si="42"/>
        <v>420</v>
      </c>
      <c r="AA23" s="42">
        <f t="shared" si="43"/>
        <v>462</v>
      </c>
      <c r="AB23" s="40">
        <f t="shared" si="44"/>
        <v>9240</v>
      </c>
      <c r="AC23" s="43">
        <f t="shared" si="45"/>
        <v>420</v>
      </c>
      <c r="AD23" s="42">
        <f t="shared" si="46"/>
        <v>462</v>
      </c>
      <c r="AE23" s="40">
        <f t="shared" si="47"/>
        <v>9240</v>
      </c>
      <c r="AH23" s="23"/>
    </row>
    <row r="24" spans="1:34" ht="72.75" customHeight="1" x14ac:dyDescent="0.25">
      <c r="A24" s="59">
        <v>10</v>
      </c>
      <c r="B24" s="52" t="s">
        <v>57</v>
      </c>
      <c r="C24" s="50" t="s">
        <v>58</v>
      </c>
      <c r="D24" s="20">
        <v>0.22</v>
      </c>
      <c r="E24" s="32" t="s">
        <v>59</v>
      </c>
      <c r="F24" s="31">
        <v>5</v>
      </c>
      <c r="G24" s="30">
        <v>568.03</v>
      </c>
      <c r="H24" s="20">
        <v>0.22</v>
      </c>
      <c r="I24" s="7">
        <f t="shared" si="17"/>
        <v>2840.15</v>
      </c>
      <c r="J24" s="30">
        <v>579.39</v>
      </c>
      <c r="K24" s="20">
        <v>0.22</v>
      </c>
      <c r="L24" s="7">
        <f t="shared" si="18"/>
        <v>2896.95</v>
      </c>
      <c r="M24" s="30">
        <v>585.07000000000005</v>
      </c>
      <c r="N24" s="20">
        <v>0.22</v>
      </c>
      <c r="O24" s="44">
        <f t="shared" si="19"/>
        <v>2925.35</v>
      </c>
      <c r="P24" s="43">
        <f t="shared" si="34"/>
        <v>577.5</v>
      </c>
      <c r="Q24" s="11">
        <f t="shared" si="35"/>
        <v>8.68</v>
      </c>
      <c r="R24" s="24">
        <f t="shared" si="36"/>
        <v>1.5</v>
      </c>
      <c r="S24" s="34">
        <f t="shared" si="37"/>
        <v>465.6</v>
      </c>
      <c r="T24" s="7">
        <f t="shared" si="38"/>
        <v>474.91</v>
      </c>
      <c r="U24" s="7">
        <f t="shared" si="39"/>
        <v>479.57</v>
      </c>
      <c r="V24" s="11">
        <f t="shared" si="40"/>
        <v>473.36</v>
      </c>
      <c r="W24" s="51">
        <f t="shared" si="41"/>
        <v>577.5</v>
      </c>
      <c r="X24" s="60" t="s">
        <v>8</v>
      </c>
      <c r="Y24" s="61"/>
      <c r="Z24" s="39">
        <f t="shared" si="42"/>
        <v>465.6</v>
      </c>
      <c r="AA24" s="42">
        <f t="shared" si="43"/>
        <v>568.03</v>
      </c>
      <c r="AB24" s="40">
        <f t="shared" si="44"/>
        <v>2840.15</v>
      </c>
      <c r="AC24" s="43">
        <f t="shared" si="45"/>
        <v>465.6</v>
      </c>
      <c r="AD24" s="42">
        <f t="shared" si="46"/>
        <v>568.03</v>
      </c>
      <c r="AE24" s="40">
        <f t="shared" si="47"/>
        <v>2840.15</v>
      </c>
      <c r="AH24" s="23"/>
    </row>
    <row r="25" spans="1:34" ht="72.75" customHeight="1" x14ac:dyDescent="0.25">
      <c r="A25" s="59">
        <v>11</v>
      </c>
      <c r="B25" s="52" t="s">
        <v>57</v>
      </c>
      <c r="C25" s="50" t="s">
        <v>58</v>
      </c>
      <c r="D25" s="20">
        <v>0.22</v>
      </c>
      <c r="E25" s="32" t="s">
        <v>59</v>
      </c>
      <c r="F25" s="107">
        <v>4.7</v>
      </c>
      <c r="G25" s="30">
        <v>1249.8499999999999</v>
      </c>
      <c r="H25" s="20">
        <v>0.22</v>
      </c>
      <c r="I25" s="7">
        <f t="shared" si="17"/>
        <v>5874.3</v>
      </c>
      <c r="J25" s="30">
        <v>1274.8499999999999</v>
      </c>
      <c r="K25" s="20">
        <v>0.22</v>
      </c>
      <c r="L25" s="7">
        <f t="shared" si="18"/>
        <v>5991.8</v>
      </c>
      <c r="M25" s="30">
        <v>1287.3499999999999</v>
      </c>
      <c r="N25" s="20">
        <v>0.22</v>
      </c>
      <c r="O25" s="44">
        <f t="shared" si="19"/>
        <v>6050.55</v>
      </c>
      <c r="P25" s="43">
        <f t="shared" si="34"/>
        <v>1270.68</v>
      </c>
      <c r="Q25" s="11">
        <f t="shared" si="35"/>
        <v>19.09</v>
      </c>
      <c r="R25" s="24">
        <f t="shared" si="36"/>
        <v>1.5</v>
      </c>
      <c r="S25" s="34">
        <f t="shared" si="37"/>
        <v>1024.47</v>
      </c>
      <c r="T25" s="7">
        <f t="shared" si="38"/>
        <v>1044.96</v>
      </c>
      <c r="U25" s="7">
        <f t="shared" si="39"/>
        <v>1055.2</v>
      </c>
      <c r="V25" s="11">
        <f t="shared" si="40"/>
        <v>1041.54</v>
      </c>
      <c r="W25" s="51">
        <f t="shared" si="41"/>
        <v>1270.68</v>
      </c>
      <c r="X25" s="60" t="s">
        <v>8</v>
      </c>
      <c r="Y25" s="61"/>
      <c r="Z25" s="39">
        <f t="shared" si="42"/>
        <v>1024.47</v>
      </c>
      <c r="AA25" s="42">
        <f t="shared" si="43"/>
        <v>1249.8499999999999</v>
      </c>
      <c r="AB25" s="40">
        <f t="shared" si="44"/>
        <v>5874.3</v>
      </c>
      <c r="AC25" s="43">
        <f t="shared" si="45"/>
        <v>1024.47</v>
      </c>
      <c r="AD25" s="42">
        <f t="shared" si="46"/>
        <v>1249.8499999999999</v>
      </c>
      <c r="AE25" s="40">
        <f t="shared" si="47"/>
        <v>5874.3</v>
      </c>
      <c r="AH25" s="23"/>
    </row>
    <row r="26" spans="1:34" ht="72.75" customHeight="1" x14ac:dyDescent="0.25">
      <c r="A26" s="59">
        <v>12</v>
      </c>
      <c r="B26" s="52" t="s">
        <v>60</v>
      </c>
      <c r="C26" s="50" t="s">
        <v>61</v>
      </c>
      <c r="D26" s="20">
        <v>0.22</v>
      </c>
      <c r="E26" s="32" t="s">
        <v>62</v>
      </c>
      <c r="F26" s="31">
        <v>25</v>
      </c>
      <c r="G26" s="30">
        <v>70.61</v>
      </c>
      <c r="H26" s="20">
        <v>0.22</v>
      </c>
      <c r="I26" s="7">
        <f t="shared" si="17"/>
        <v>1765.25</v>
      </c>
      <c r="J26" s="30">
        <v>72.02</v>
      </c>
      <c r="K26" s="20">
        <v>0.22</v>
      </c>
      <c r="L26" s="7">
        <f t="shared" si="18"/>
        <v>1800.5</v>
      </c>
      <c r="M26" s="30">
        <v>72.73</v>
      </c>
      <c r="N26" s="20">
        <v>0.22</v>
      </c>
      <c r="O26" s="44">
        <f t="shared" si="19"/>
        <v>1818.25</v>
      </c>
      <c r="P26" s="43">
        <f t="shared" si="20"/>
        <v>71.790000000000006</v>
      </c>
      <c r="Q26" s="11">
        <f t="shared" si="21"/>
        <v>1.08</v>
      </c>
      <c r="R26" s="24">
        <f t="shared" si="22"/>
        <v>1.5</v>
      </c>
      <c r="S26" s="34">
        <f t="shared" si="23"/>
        <v>57.88</v>
      </c>
      <c r="T26" s="7">
        <f t="shared" si="24"/>
        <v>59.03</v>
      </c>
      <c r="U26" s="7">
        <f t="shared" si="25"/>
        <v>59.61</v>
      </c>
      <c r="V26" s="11">
        <f t="shared" si="26"/>
        <v>58.84</v>
      </c>
      <c r="W26" s="51">
        <f t="shared" si="27"/>
        <v>71.78</v>
      </c>
      <c r="X26" s="60" t="s">
        <v>8</v>
      </c>
      <c r="Y26" s="61"/>
      <c r="Z26" s="39">
        <f t="shared" si="28"/>
        <v>57.88</v>
      </c>
      <c r="AA26" s="42">
        <f t="shared" si="29"/>
        <v>70.61</v>
      </c>
      <c r="AB26" s="40">
        <f t="shared" si="30"/>
        <v>1765.25</v>
      </c>
      <c r="AC26" s="43">
        <f t="shared" si="31"/>
        <v>57.88</v>
      </c>
      <c r="AD26" s="42">
        <f t="shared" si="32"/>
        <v>70.61</v>
      </c>
      <c r="AE26" s="40">
        <f t="shared" si="33"/>
        <v>1765.25</v>
      </c>
      <c r="AH26" s="23"/>
    </row>
    <row r="27" spans="1:34" ht="24.75" customHeight="1" thickBot="1" x14ac:dyDescent="0.3">
      <c r="A27" s="84" t="s">
        <v>10</v>
      </c>
      <c r="B27" s="84"/>
      <c r="C27" s="16"/>
      <c r="D27" s="16"/>
      <c r="E27" s="12"/>
      <c r="F27" s="49">
        <f>SUM(F15:F26)</f>
        <v>149</v>
      </c>
      <c r="G27" s="62">
        <f>SUM(I15:I26)</f>
        <v>135909.29999999999</v>
      </c>
      <c r="H27" s="63"/>
      <c r="I27" s="64"/>
      <c r="J27" s="65">
        <f>SUM(L15:L26)</f>
        <v>138627.41</v>
      </c>
      <c r="K27" s="63"/>
      <c r="L27" s="64"/>
      <c r="M27" s="65">
        <f>SUM(O15:O26)</f>
        <v>139986.67000000001</v>
      </c>
      <c r="N27" s="63"/>
      <c r="O27" s="63"/>
      <c r="P27" s="45">
        <f>AVERAGE(G27,J27,M27)</f>
        <v>138174.46</v>
      </c>
      <c r="Q27" s="46">
        <f>SQRT((POWER(G27-P27,2)+POWER(J27-P27,2)+POWER(M27-P27,2))/2)</f>
        <v>2076.08</v>
      </c>
      <c r="R27" s="47">
        <f>Q27/P27*100</f>
        <v>1.5</v>
      </c>
      <c r="S27" s="35"/>
      <c r="T27" s="25"/>
      <c r="U27" s="25"/>
      <c r="V27" s="25"/>
      <c r="W27" s="36"/>
      <c r="X27" s="37"/>
      <c r="Y27" s="38"/>
      <c r="Z27" s="37"/>
      <c r="AA27" s="41"/>
      <c r="AB27" s="38"/>
      <c r="AC27" s="37"/>
      <c r="AD27" s="41"/>
      <c r="AE27" s="48">
        <f>SUM(AE15:AE26)</f>
        <v>135909.29999999999</v>
      </c>
      <c r="AH27" s="23"/>
    </row>
    <row r="28" spans="1:34" ht="24.75" customHeight="1" x14ac:dyDescent="0.25">
      <c r="A28" s="19" t="s">
        <v>30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4"/>
      <c r="R28" s="5"/>
      <c r="S28" s="5"/>
      <c r="T28" s="5"/>
      <c r="U28" s="5"/>
      <c r="V28" s="5"/>
      <c r="W28" s="5"/>
      <c r="X28" s="6"/>
      <c r="Y28" s="6"/>
      <c r="Z28" s="6"/>
      <c r="AA28" s="6"/>
      <c r="AB28" s="6"/>
      <c r="AC28" s="6"/>
      <c r="AD28" s="6"/>
      <c r="AE28" s="6"/>
    </row>
    <row r="29" spans="1:34" ht="24.75" customHeight="1" x14ac:dyDescent="0.25">
      <c r="A29" s="19" t="s">
        <v>31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4"/>
      <c r="R29" s="5"/>
      <c r="S29" s="5"/>
      <c r="T29" s="5"/>
      <c r="U29" s="5"/>
      <c r="V29" s="5"/>
      <c r="W29" s="5"/>
      <c r="X29" s="6"/>
      <c r="Y29" s="6"/>
      <c r="Z29" s="6"/>
      <c r="AA29" s="6"/>
      <c r="AB29" s="6"/>
      <c r="AC29" s="6"/>
      <c r="AD29" s="6"/>
      <c r="AE29" s="6"/>
    </row>
    <row r="30" spans="1:34" ht="51.75" customHeight="1" x14ac:dyDescent="0.25">
      <c r="A30" s="79" t="s">
        <v>35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13"/>
      <c r="R30" s="15"/>
      <c r="S30" s="18"/>
      <c r="T30" s="18"/>
      <c r="U30" s="18"/>
      <c r="V30" s="18"/>
      <c r="W30" s="18"/>
      <c r="X30" s="78"/>
      <c r="Y30" s="78"/>
      <c r="Z30" s="78"/>
      <c r="AA30" s="78"/>
      <c r="AB30" s="78"/>
      <c r="AC30" s="78"/>
      <c r="AD30" s="78"/>
      <c r="AE30" s="78"/>
    </row>
    <row r="31" spans="1:34" ht="15.75" x14ac:dyDescent="0.25">
      <c r="A31" s="8"/>
      <c r="B31" s="13">
        <f>AE27</f>
        <v>135909.29999999999</v>
      </c>
      <c r="C31" s="78" t="str">
        <f>INDEX({"","сто ","двести ","триста ","четыреста ","пятьсот ","шестьсот ","семьсот ","восемьсот ","девятьсот "},MOD(TRUNC(B31/10^8),10)+1)&amp;CHOOSE(MOD(TRUNC(B31/10^7),10)+1,"",INDEX({"десять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"},MOD(TRUNC(B31/10^6),10)+1),"двадцать ","тридцать ","сорок ","пятьдесят ","шестьдесят ","семьдесят ","восемьдесят ","девяносто ")&amp;IF(MOD(TRUNC(B31/10^7),10)&lt;&gt;1,INDEX({"","один ","два ","три ","четыре ","пять ","шесть ","семь ","восемь ","девять "},MOD(TRUNC(B31/10^6),10)+1),"")&amp;IF(MOD(TRUNC(B31/10^6),1000),"миллион"&amp;IF(MOD(TRUNC(B31/10^7),10)=1,"ов ",VLOOKUP(MOD(TRUNC(B31/10^6),10),{0,"ов ";1," ";2,"а ";5,"ов "},2)),"")&amp;INDEX({"","сто ","двести ","триста ","четыреста ","пятьсот ","шестьсот ","семьсот ","восемьсот ","девятьсот "},MOD(TRUNC(B31/10^5),10)+1)&amp;CHOOSE(MOD(TRUNC(B31/10^4),10)+1,"",INDEX({"десять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"},MOD(TRUNC(B31/1000),10)+1),"двадцать ","тридцать ","сорок ","пятьдесят ","шестьдесят ","семьдесят ","восемьдесят ","девяносто ")&amp;IF(MOD(TRUNC(B31/10^4),10)&lt;&gt;1,INDEX({"","одна ","две ","три ","четыре ","пять ","шесть ","семь ","восемь ","девять "},MOD(TRUNC(B31/1000),10)+1),"")&amp;IF(MOD(TRUNC(B31/1000),1000),"тысяч"&amp;IF(MOD(TRUNC(B31/10^4),10)=1," ",VLOOKUP(MOD(TRUNC(B31/1000),10),{0," ";1,"а ";2,"и ";5," "},2)),"")&amp;INDEX({"","сто ","двести ","триста ","четыреста ","пятьсот ","шестьсот ","семьсот ","восемьсот ","девятьсот "},MOD(TRUNC(B31/100),10)+1)&amp;CHOOSE(MOD(TRUNC(B31/10),10)+1,"",INDEX({"десять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"},MOD(TRUNC(B31),10)+1),"двадцать ","тридцать ","сорок ","пятьдесят ","шестьдесят ","семьдесят ","восемьдесят ","девяносто ")&amp;IF(TRUNC(B31)=0,"ноль ",IF(MOD(TRUNC(B31/10),10)&lt;&gt;1,INDEX({"","один ","два ","три ","четыре ","пять ","шесть ","семь ","восемь ","девять "},MOD(TRUNC(B31),10)+1),""))&amp;"рубл"&amp;IF(MOD(TRUNC(B31/10),10)=1,"ей",VLOOKUP(MOD(TRUNC(B31),10),{0,"ей";1,"ь";2,"я";5,"ей"},2))&amp;TEXT(TRUNC((B31-TRUNC(B31)+0.00001)*100)," 00\ коп.;;")</f>
        <v>сто тридцать пять тысяч девятьсот девять рублей 30 коп.</v>
      </c>
      <c r="D31" s="78"/>
      <c r="E31" s="78"/>
      <c r="F31" s="78"/>
      <c r="G31" s="78"/>
      <c r="H31" s="78"/>
      <c r="I31" s="78"/>
      <c r="J31" s="78"/>
      <c r="K31" s="78"/>
      <c r="L31" s="28"/>
      <c r="M31" s="9"/>
      <c r="N31" s="9"/>
      <c r="O31" s="9"/>
      <c r="P31" s="8"/>
      <c r="Q31" s="9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4" ht="15.75" x14ac:dyDescent="0.25">
      <c r="A32" s="8"/>
      <c r="B32" s="13"/>
      <c r="C32" s="22"/>
      <c r="D32" s="22"/>
      <c r="E32" s="22"/>
      <c r="F32" s="22"/>
      <c r="G32" s="22"/>
      <c r="H32" s="22"/>
      <c r="I32" s="28"/>
      <c r="J32" s="22"/>
      <c r="K32" s="22"/>
      <c r="L32" s="28"/>
      <c r="M32" s="9"/>
      <c r="N32" s="9"/>
      <c r="O32" s="9"/>
      <c r="P32" s="8"/>
      <c r="Q32" s="9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</sheetData>
  <mergeCells count="63">
    <mergeCell ref="AD10:AD13"/>
    <mergeCell ref="AE10:AE13"/>
    <mergeCell ref="S11:S13"/>
    <mergeCell ref="T11:T13"/>
    <mergeCell ref="U11:U13"/>
    <mergeCell ref="V10:V13"/>
    <mergeCell ref="Y10:Y13"/>
    <mergeCell ref="F1:R1"/>
    <mergeCell ref="C4:R4"/>
    <mergeCell ref="AC9:AE9"/>
    <mergeCell ref="Z9:AB9"/>
    <mergeCell ref="F2:R2"/>
    <mergeCell ref="C5:R5"/>
    <mergeCell ref="G9:O9"/>
    <mergeCell ref="D10:D13"/>
    <mergeCell ref="E9:E13"/>
    <mergeCell ref="F9:F13"/>
    <mergeCell ref="B9:D9"/>
    <mergeCell ref="X9:Y9"/>
    <mergeCell ref="P9:R9"/>
    <mergeCell ref="C31:K31"/>
    <mergeCell ref="A30:P30"/>
    <mergeCell ref="X30:AE30"/>
    <mergeCell ref="W10:W13"/>
    <mergeCell ref="X10:X13"/>
    <mergeCell ref="AC10:AC13"/>
    <mergeCell ref="Z10:Z13"/>
    <mergeCell ref="AA10:AA13"/>
    <mergeCell ref="AB10:AB13"/>
    <mergeCell ref="X15:Y15"/>
    <mergeCell ref="A27:B27"/>
    <mergeCell ref="A9:A13"/>
    <mergeCell ref="B10:B13"/>
    <mergeCell ref="S9:W9"/>
    <mergeCell ref="S10:U10"/>
    <mergeCell ref="G11:I11"/>
    <mergeCell ref="G27:I27"/>
    <mergeCell ref="J27:L27"/>
    <mergeCell ref="M27:O27"/>
    <mergeCell ref="B7:AE7"/>
    <mergeCell ref="R10:R13"/>
    <mergeCell ref="G10:I10"/>
    <mergeCell ref="G12:I12"/>
    <mergeCell ref="P10:P13"/>
    <mergeCell ref="Q10:Q13"/>
    <mergeCell ref="J10:L10"/>
    <mergeCell ref="M10:O10"/>
    <mergeCell ref="M11:O11"/>
    <mergeCell ref="J11:L11"/>
    <mergeCell ref="J12:L12"/>
    <mergeCell ref="M12:O12"/>
    <mergeCell ref="C10:C13"/>
    <mergeCell ref="X20:Y20"/>
    <mergeCell ref="X21:Y21"/>
    <mergeCell ref="X26:Y26"/>
    <mergeCell ref="X16:Y16"/>
    <mergeCell ref="X17:Y17"/>
    <mergeCell ref="X18:Y18"/>
    <mergeCell ref="X19:Y19"/>
    <mergeCell ref="X22:Y22"/>
    <mergeCell ref="X23:Y23"/>
    <mergeCell ref="X24:Y24"/>
    <mergeCell ref="X25:Y25"/>
  </mergeCells>
  <conditionalFormatting sqref="R15:R27">
    <cfRule type="cellIs" dxfId="17" priority="18" operator="greaterThan">
      <formula>33</formula>
    </cfRule>
  </conditionalFormatting>
  <conditionalFormatting sqref="C4:R5">
    <cfRule type="containsBlanks" dxfId="16" priority="17">
      <formula>LEN(TRIM(C4))=0</formula>
    </cfRule>
  </conditionalFormatting>
  <conditionalFormatting sqref="B26 B15:C19 B21:C21 B23:C25">
    <cfRule type="containsBlanks" dxfId="15" priority="16">
      <formula>LEN(TRIM(B15))=0</formula>
    </cfRule>
  </conditionalFormatting>
  <conditionalFormatting sqref="F21 G21:G26 E15:G19 F23:F25">
    <cfRule type="containsBlanks" dxfId="14" priority="15">
      <formula>LEN(TRIM(E15))=0</formula>
    </cfRule>
  </conditionalFormatting>
  <conditionalFormatting sqref="C26">
    <cfRule type="containsBlanks" dxfId="11" priority="12">
      <formula>LEN(TRIM(C26))=0</formula>
    </cfRule>
  </conditionalFormatting>
  <conditionalFormatting sqref="F26">
    <cfRule type="containsBlanks" dxfId="10" priority="11">
      <formula>LEN(TRIM(F26))=0</formula>
    </cfRule>
  </conditionalFormatting>
  <conditionalFormatting sqref="B20:C20">
    <cfRule type="containsBlanks" dxfId="9" priority="10">
      <formula>LEN(TRIM(B20))=0</formula>
    </cfRule>
  </conditionalFormatting>
  <conditionalFormatting sqref="E20:F20 E21">
    <cfRule type="containsBlanks" dxfId="8" priority="9">
      <formula>LEN(TRIM(E20))=0</formula>
    </cfRule>
  </conditionalFormatting>
  <conditionalFormatting sqref="B22:C22">
    <cfRule type="containsBlanks" dxfId="7" priority="8">
      <formula>LEN(TRIM(B22))=0</formula>
    </cfRule>
  </conditionalFormatting>
  <conditionalFormatting sqref="F22">
    <cfRule type="containsBlanks" dxfId="6" priority="7">
      <formula>LEN(TRIM(F22))=0</formula>
    </cfRule>
  </conditionalFormatting>
  <conditionalFormatting sqref="E22:E26">
    <cfRule type="containsBlanks" dxfId="5" priority="6">
      <formula>LEN(TRIM(E22))=0</formula>
    </cfRule>
  </conditionalFormatting>
  <conditionalFormatting sqref="G20">
    <cfRule type="containsBlanks" dxfId="4" priority="5">
      <formula>LEN(TRIM(G20))=0</formula>
    </cfRule>
  </conditionalFormatting>
  <conditionalFormatting sqref="J21:J26 J15:J19">
    <cfRule type="containsBlanks" dxfId="3" priority="4">
      <formula>LEN(TRIM(J15))=0</formula>
    </cfRule>
  </conditionalFormatting>
  <conditionalFormatting sqref="J20">
    <cfRule type="containsBlanks" dxfId="2" priority="3">
      <formula>LEN(TRIM(J20))=0</formula>
    </cfRule>
  </conditionalFormatting>
  <conditionalFormatting sqref="M21:M26 M15:M19">
    <cfRule type="containsBlanks" dxfId="1" priority="2">
      <formula>LEN(TRIM(M15))=0</formula>
    </cfRule>
  </conditionalFormatting>
  <conditionalFormatting sqref="M20">
    <cfRule type="containsBlanks" dxfId="0" priority="1">
      <formula>LEN(TRIM(M20))=0</formula>
    </cfRule>
  </conditionalFormatting>
  <pageMargins left="0.15748031496062992" right="0.15748031496062992" top="0" bottom="0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АА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Петросова Светлана Евгеньевна</dc:creator>
  <cp:lastModifiedBy>Ганьшина Екатерина Сергеевна</cp:lastModifiedBy>
  <cp:lastPrinted>2026-08-20T12:23:45Z</cp:lastPrinted>
  <dcterms:created xsi:type="dcterms:W3CDTF">2014-05-05T14:17:43Z</dcterms:created>
  <dcterms:modified xsi:type="dcterms:W3CDTF">2026-08-20T12:24:00Z</dcterms:modified>
</cp:coreProperties>
</file>