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адим\Desktop\ЛАБТЕХ\"/>
    </mc:Choice>
  </mc:AlternateContent>
  <xr:revisionPtr revIDLastSave="0" documentId="13_ncr:1_{70530753-00DC-4F54-B7DF-AC2006456C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ОБОСНОВАНИЕ НМЦК" sheetId="4" r:id="rId1"/>
  </sheets>
  <calcPr calcId="191029" refMode="R1C1"/>
</workbook>
</file>

<file path=xl/calcChain.xml><?xml version="1.0" encoding="utf-8"?>
<calcChain xmlns="http://schemas.openxmlformats.org/spreadsheetml/2006/main">
  <c r="J5" i="4" l="1"/>
  <c r="J6" i="4"/>
  <c r="J7" i="4"/>
  <c r="J8" i="4"/>
  <c r="J9" i="4"/>
  <c r="J10" i="4"/>
  <c r="J11" i="4"/>
  <c r="J12" i="4"/>
  <c r="J13" i="4"/>
  <c r="J14" i="4"/>
  <c r="J15" i="4"/>
  <c r="K5" i="4"/>
  <c r="L5" i="4"/>
  <c r="M5" i="4"/>
  <c r="N5" i="4"/>
  <c r="O5" i="4"/>
  <c r="K6" i="4"/>
  <c r="L6" i="4"/>
  <c r="M6" i="4"/>
  <c r="N6" i="4"/>
  <c r="O6" i="4"/>
  <c r="K7" i="4"/>
  <c r="L7" i="4"/>
  <c r="M7" i="4"/>
  <c r="N7" i="4"/>
  <c r="O7" i="4"/>
  <c r="K8" i="4"/>
  <c r="L8" i="4"/>
  <c r="M8" i="4"/>
  <c r="N8" i="4"/>
  <c r="O8" i="4"/>
  <c r="K9" i="4"/>
  <c r="L9" i="4"/>
  <c r="M9" i="4"/>
  <c r="N9" i="4"/>
  <c r="O9" i="4"/>
  <c r="K10" i="4"/>
  <c r="L10" i="4"/>
  <c r="M10" i="4"/>
  <c r="N10" i="4"/>
  <c r="O10" i="4"/>
  <c r="K11" i="4"/>
  <c r="L11" i="4"/>
  <c r="M11" i="4"/>
  <c r="N11" i="4"/>
  <c r="O11" i="4"/>
  <c r="K12" i="4"/>
  <c r="L12" i="4"/>
  <c r="M12" i="4"/>
  <c r="N12" i="4"/>
  <c r="O12" i="4"/>
  <c r="K13" i="4"/>
  <c r="L13" i="4"/>
  <c r="M13" i="4"/>
  <c r="N13" i="4"/>
  <c r="O13" i="4"/>
  <c r="K14" i="4"/>
  <c r="L14" i="4"/>
  <c r="M14" i="4"/>
  <c r="N14" i="4"/>
  <c r="O14" i="4"/>
  <c r="K15" i="4"/>
  <c r="L15" i="4"/>
  <c r="M15" i="4"/>
  <c r="N15" i="4"/>
  <c r="O15" i="4"/>
  <c r="P5" i="4" l="1"/>
  <c r="P6" i="4"/>
  <c r="A6" i="4" l="1"/>
  <c r="A7" i="4" s="1"/>
  <c r="P15" i="4"/>
  <c r="P14" i="4"/>
  <c r="P13" i="4"/>
  <c r="P12" i="4"/>
  <c r="P11" i="4"/>
  <c r="P10" i="4"/>
  <c r="P9" i="4"/>
  <c r="P8" i="4"/>
  <c r="P7" i="4"/>
  <c r="A8" i="4" l="1"/>
  <c r="A9" i="4" s="1"/>
  <c r="A10" i="4" s="1"/>
  <c r="A11" i="4" s="1"/>
  <c r="A12" i="4" s="1"/>
  <c r="A13" i="4" s="1"/>
  <c r="A14" i="4" s="1"/>
  <c r="A15" i="4" s="1"/>
  <c r="P16" i="4"/>
  <c r="J18" i="4" s="1"/>
</calcChain>
</file>

<file path=xl/sharedStrings.xml><?xml version="1.0" encoding="utf-8"?>
<sst xmlns="http://schemas.openxmlformats.org/spreadsheetml/2006/main" count="70" uniqueCount="47">
  <si>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</si>
  <si>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</si>
  <si>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</si>
  <si>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</si>
  <si>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</si>
  <si>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</si>
  <si>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</si>
  <si>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</si>
  <si>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</si>
  <si>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</si>
  <si>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Федеральное государственное бюджетное учреждение науки Федеральный исследовательский центр «Институт биологии южных морей имени А.О.Ковалевского РАН» (ФИЦ ИнБЮМ)</t>
  </si>
  <si>
    <t>ОБОСНОВАНИЕ НАЧАЛЬНОЙ (МАКСИМАЛЬНОЙ) ЦЕНЫ КОНТРАКТА</t>
  </si>
  <si>
    <t>В результате проведенного выше расчета НМЦК составила, руб.:</t>
  </si>
  <si>
    <t>ОКПД2</t>
  </si>
  <si>
    <t>Наименование предмета закупки</t>
  </si>
  <si>
    <t>Ед. изм.</t>
  </si>
  <si>
    <t xml:space="preserve">* Используемый метод определения и обоснования начальной (максимальной) цены Контракта – метод сопоставимых рыночных цен (анализа рынка) (п. 1 ч. 1 ст. 22 Федерального закона от 05.04.2013 № 44-ФЗ). 
ОБОСНОВАНИЕ ВЫБРАННОГО МЕТОДА ОБОСНОВАНИЯ НАЧАЛЬНОЙ (МАКСИМАЛЬНОЙ) ЦЕНЫ КОНТРАКТА: в соответствии со ст.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Методическими рекомендациями по применению методов определения начальной (максимальной) цены контракта, утвержденными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было проведено исследование рынка методом сопоставимых рыночных цен (анализ рынка) на товары / работы / услуги, соотвествующие предмету закупки, и получено 3 (три) ценовых предложения. </t>
  </si>
  <si>
    <t>Источник ценовой информации (руб./ед.изм.)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</si>
  <si>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</si>
  <si>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№ п/п</t>
  </si>
  <si>
    <t>шт.</t>
  </si>
  <si>
    <t xml:space="preserve">ИЦИ 1
(вх. № 1663 от 27.07.2026)
</t>
  </si>
  <si>
    <t xml:space="preserve">ИЦИ 2
(вх. № 1664 от 27.07.2026)
</t>
  </si>
  <si>
    <t xml:space="preserve">ИЦИ 3
(вх. № 1665 от 27.07.2026)
</t>
  </si>
  <si>
    <t>Сушильный шкаф BO-30F лабораторный ( комн. + 10 ...+300С ), 30 л, Bios</t>
  </si>
  <si>
    <t>Весы Adam HCB 602Н, поверка</t>
  </si>
  <si>
    <t>Колонка для концентратомеров КН-2м и КН-3 эскиз  2-160-03, Химлаборприбор</t>
  </si>
  <si>
    <t>Колонка по чертежу KLIN, 200х20 мм, без шлифа, без краника</t>
  </si>
  <si>
    <t>Колонка по эскизу KLIN, 250х10 мм, без шлифа, без краника</t>
  </si>
  <si>
    <t>Штатив ПЭ-2970 для колонок</t>
  </si>
  <si>
    <t>Штатив лабораторный ЛТ, Labtex</t>
  </si>
  <si>
    <t>Диспергатор D-130С Package 2, 3,0-250 мл, Wiggens, W3050130-P2, 25 000 об/мин</t>
  </si>
  <si>
    <t>Штатив лабораторный ЛТ-ДБ для бюреток, Labtex</t>
  </si>
  <si>
    <t>Держатель для бюреток ЛТ-ДБ-170-30, Labtex</t>
  </si>
  <si>
    <t>Колонка капиллярная LT-ACID (FFAP) (50 м х 0,32 мм х 0,50 мкм ) LT-9372</t>
  </si>
  <si>
    <t>(Пятьсот восемьдесят восемь тысяч триста восемьдесят восемь рублей 47 копеек).</t>
  </si>
  <si>
    <t xml:space="preserve">ИТОГО, стартовая цена = 576 537,84 руб. </t>
  </si>
  <si>
    <r>
      <t xml:space="preserve">
Ведущий</t>
    </r>
    <r>
      <rPr>
        <u/>
        <sz val="12"/>
        <rFont val="Times New Roman"/>
        <family val="1"/>
        <charset val="204"/>
      </rPr>
      <t xml:space="preserve"> специалист по закупкам Контрактной службы ОУПОиЗД  ФИЦ ИнБЮМ</t>
    </r>
    <r>
      <rPr>
        <sz val="12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(должность)</t>
    </r>
    <r>
      <rPr>
        <sz val="12"/>
        <rFont val="Times New Roman"/>
        <family val="1"/>
        <charset val="204"/>
      </rPr>
      <t xml:space="preserve">
_________________ /Л.В. Ветрова/
</t>
    </r>
    <r>
      <rPr>
        <sz val="10"/>
        <rFont val="Times New Roman"/>
        <family val="1"/>
        <charset val="204"/>
      </rPr>
      <t>(подпись/расшифровка подписи)</t>
    </r>
    <r>
      <rPr>
        <sz val="12"/>
        <rFont val="Times New Roman"/>
        <family val="1"/>
        <charset val="204"/>
      </rPr>
      <t xml:space="preserve">
«31» июля 2026 г.
</t>
    </r>
  </si>
  <si>
    <t>28.21.13.119 - Электропечи и камеры промышленные или лабораторные прочие, не включенные в другие группировки</t>
  </si>
  <si>
    <t>Запрет</t>
  </si>
  <si>
    <t>28.29.31.115 - Весы лабораторные</t>
  </si>
  <si>
    <t>Ограничение</t>
  </si>
  <si>
    <t>26.51.53.149 - Приборы универсальные для определения состава и физико-химических свойств газов, жидкостей и твердых веществ прочие</t>
  </si>
  <si>
    <t>26.51.82.110 - Комплектующие (запасные части) дальномеров, теодолитов и тахиметров (тахеометров); геодезических, гидрографических, океанографических, гидрологических, метеорологических или геофизических инструментов и прочих приборов, не имеющие самостоятельных группировок</t>
  </si>
  <si>
    <t>Преимущество</t>
  </si>
  <si>
    <t>22.29.29.190 - Изделия пластмассовые прочие, не включенные в другие группировки</t>
  </si>
  <si>
    <t>28.93.17.119 - Машины для механической обработки прочие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</si>
</sst>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20"/>
      <color indexed="8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/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0" fontId="8" fillId="0" borderId="0" xfId="0" applyFont="1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4" fontId="9" fillId="2" borderId="0" xfId="0" applyNumberFormat="1" applyFont="1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4" fontId="9" fillId="0" borderId="0" xfId="0" applyNumberFormat="1" applyFont="1"/>
    <xf numFmtId="4" fontId="2" fillId="0" borderId="0" xfId="0" applyNumberFormat="1" applyFont="1"/>
    <xf numFmtId="0" fontId="2" fillId="0" borderId="0" xfId="0" applyFont="1"/>
    <xf numFmtId="4" fontId="2" fillId="0" borderId="1" xfId="0" applyNumberFormat="1" applyFont="1" applyBorder="1" applyAlignment="1">
      <alignment horizontal="center" vertical="center"/>
    </xf>
    <xf numFmtId="4" fontId="8" fillId="0" borderId="0" xfId="0" applyNumberFormat="1" applyFont="1"/>
    <xf numFmtId="4" fontId="10" fillId="0" borderId="0" xfId="0" applyNumberFormat="1" applyFont="1" applyAlignment="1">
      <alignment horizontal="center"/>
    </xf>
    <xf numFmtId="4" fontId="11" fillId="3" borderId="1" xfId="0" applyNumberFormat="1" applyFont="1" applyFill="1" applyBorder="1" applyAlignment="1">
      <alignment horizontal="center" vertical="center" wrapText="1"/>
    </xf>
    <xf numFmtId="4" fontId="10" fillId="2" borderId="0" xfId="0" applyNumberFormat="1" applyFont="1" applyFill="1"/>
    <xf numFmtId="0" fontId="1" fillId="5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49" fontId="8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vertical="top" wrapText="1"/>
    </xf>
    <xf numFmtId="4" fontId="5" fillId="0" borderId="0" xfId="0" applyNumberFormat="1" applyFont="1"/>
    <xf numFmtId="4" fontId="5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5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6" xfId="0" applyBorder="1"/>
    <xf numFmtId="0" fontId="1" fillId="0" borderId="2" xfId="0" applyFont="1" applyBorder="1" applyAlignment="1">
      <alignment horizontal="center" vertical="top" wrapText="1"/>
    </xf>
    <xf numFmtId="0" fontId="8" fillId="0" borderId="3" xfId="0" applyFont="1" applyBorder="1"/>
    <xf numFmtId="0" fontId="8" fillId="0" borderId="4" xfId="0" applyFont="1" applyBorder="1"/>
    <xf numFmtId="0" fontId="4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10" fillId="3" borderId="0" xfId="0" applyFont="1" applyFill="1" applyAlignment="1">
      <alignment vertical="center"/>
    </xf>
    <xf numFmtId="0" fontId="12" fillId="3" borderId="0" xfId="0" applyFont="1" applyFill="1"/>
    <xf numFmtId="0" fontId="13" fillId="4" borderId="0" xfId="0" applyFont="1" applyFill="1" applyAlignment="1">
      <alignment vertical="top" wrapText="1"/>
    </xf>
    <xf numFmtId="0" fontId="14" fillId="4" borderId="0" xfId="0" applyFont="1" applyFill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4" borderId="9" xfId="0" applyFont="1" applyFill="1" applyBorder="1" applyAlignment="1">
      <alignment vertical="center" wrapText="1"/>
    </xf>
    <xf numFmtId="4" fontId="16" fillId="3" borderId="1" xfId="0" applyNumberFormat="1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vertical="center" wrapText="1"/>
    </xf>
    <xf numFmtId="0" fontId="11" fillId="4" borderId="1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8227" name="Picture 1">
          <a:extLst>
            <a:ext uri="{FF2B5EF4-FFF2-40B4-BE49-F238E27FC236}">
              <a16:creationId xmlns:a16="http://schemas.microsoft.com/office/drawing/2014/main" id="{BC6B8649-FB98-4EDA-D30F-9B4481C5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8228" name="Picture 6">
          <a:extLst>
            <a:ext uri="{FF2B5EF4-FFF2-40B4-BE49-F238E27FC236}">
              <a16:creationId xmlns:a16="http://schemas.microsoft.com/office/drawing/2014/main" id="{99FC900E-8F76-9D59-6DAB-B8DC4343A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8229" name="Picture 1">
          <a:extLst>
            <a:ext uri="{FF2B5EF4-FFF2-40B4-BE49-F238E27FC236}">
              <a16:creationId xmlns:a16="http://schemas.microsoft.com/office/drawing/2014/main" id="{3B4FE925-69A0-3ADB-E81A-17F96290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8230" name="Picture 6">
          <a:extLst>
            <a:ext uri="{FF2B5EF4-FFF2-40B4-BE49-F238E27FC236}">
              <a16:creationId xmlns:a16="http://schemas.microsoft.com/office/drawing/2014/main" id="{5FBD2F6A-19A5-2CD5-BC6E-3C7820966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8231" name="Picture 1">
          <a:extLst>
            <a:ext uri="{FF2B5EF4-FFF2-40B4-BE49-F238E27FC236}">
              <a16:creationId xmlns:a16="http://schemas.microsoft.com/office/drawing/2014/main" id="{999306B0-8701-40F7-8883-7BC68461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600325"/>
          <a:ext cx="8191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3</xdr:row>
      <xdr:rowOff>942975</xdr:rowOff>
    </xdr:from>
    <xdr:to>
      <xdr:col>10</xdr:col>
      <xdr:colOff>1038225</xdr:colOff>
      <xdr:row>3</xdr:row>
      <xdr:rowOff>1381125</xdr:rowOff>
    </xdr:to>
    <xdr:pic>
      <xdr:nvPicPr>
        <xdr:cNvPr id="8232" name="Picture 2">
          <a:extLst>
            <a:ext uri="{FF2B5EF4-FFF2-40B4-BE49-F238E27FC236}">
              <a16:creationId xmlns:a16="http://schemas.microsoft.com/office/drawing/2014/main" id="{2B515695-ECC1-1E65-2C4E-9DA1C55D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2428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180975</xdr:colOff>
      <xdr:row>3</xdr:row>
      <xdr:rowOff>1600200</xdr:rowOff>
    </xdr:from>
    <xdr:to>
      <xdr:col>12</xdr:col>
      <xdr:colOff>1666875</xdr:colOff>
      <xdr:row>3</xdr:row>
      <xdr:rowOff>1962150</xdr:rowOff>
    </xdr:to>
    <xdr:pic>
      <xdr:nvPicPr>
        <xdr:cNvPr id="8233" name="Picture 5">
          <a:extLst>
            <a:ext uri="{FF2B5EF4-FFF2-40B4-BE49-F238E27FC236}">
              <a16:creationId xmlns:a16="http://schemas.microsoft.com/office/drawing/2014/main" id="{01E9FCAC-8FD5-B316-559D-E60858E8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0861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304800</xdr:colOff>
      <xdr:row>3</xdr:row>
      <xdr:rowOff>1238250</xdr:rowOff>
    </xdr:from>
    <xdr:to>
      <xdr:col>12</xdr:col>
      <xdr:colOff>457200</xdr:colOff>
      <xdr:row>3</xdr:row>
      <xdr:rowOff>1466850</xdr:rowOff>
    </xdr:to>
    <xdr:pic>
      <xdr:nvPicPr>
        <xdr:cNvPr id="8234" name="Picture 6">
          <a:extLst>
            <a:ext uri="{FF2B5EF4-FFF2-40B4-BE49-F238E27FC236}">
              <a16:creationId xmlns:a16="http://schemas.microsoft.com/office/drawing/2014/main" id="{8AB4576F-8D15-6727-E53B-95C311C9F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5"/>
  <sheetViews>
    <sheetView tabSelected="1" topLeftCell="A12" zoomScale="64" zoomScaleNormal="64" workbookViewId="0">
      <selection activeCell="C5" sqref="C5:C15"/>
    </sheetView>
  </sheetViews>
  <sheetFormatPr defaultRowHeight="12.75" x14ac:dyDescent="0.2"/>
  <cols>
    <col min="1" max="1" width="5.7109375" style="2" customWidth="1"/>
    <col min="2" max="2" width="21.85546875" style="2" customWidth="1"/>
    <col min="3" max="3" width="43.7109375" style="2" customWidth="1"/>
    <col min="4" max="4" width="31.28515625" style="2" customWidth="1"/>
    <col min="5" max="5" width="8.42578125" style="2" customWidth="1"/>
    <col min="6" max="6" width="8.140625" style="2" customWidth="1"/>
    <col min="7" max="7" width="13.85546875" style="2" customWidth="1"/>
    <col min="8" max="8" width="14.7109375" style="2" customWidth="1"/>
    <col min="9" max="9" width="14.5703125" style="2" customWidth="1"/>
    <col min="10" max="10" width="19.140625" style="2" customWidth="1"/>
    <col min="11" max="11" width="19.7109375" style="2" customWidth="1"/>
    <col min="12" max="12" width="12.5703125" style="2" customWidth="1"/>
    <col min="13" max="13" width="29" style="2" customWidth="1"/>
    <col min="14" max="14" width="16.42578125" style="2" customWidth="1"/>
    <col min="15" max="15" width="13.7109375" style="2" customWidth="1"/>
    <col min="16" max="16" width="13.85546875" style="2" customWidth="1"/>
    <col min="17" max="17" width="15.85546875" style="25" customWidth="1"/>
    <col min="18" max="25" width="9.140625" style="7"/>
    <col min="26" max="16384" width="9.140625" style="2"/>
  </cols>
  <sheetData>
    <row r="1" spans="1:29" ht="39" customHeight="1" x14ac:dyDescent="0.2">
      <c r="A1" s="31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2"/>
      <c r="O1" s="32"/>
      <c r="P1" s="32"/>
      <c r="Z1" s="7"/>
      <c r="AA1" s="7"/>
      <c r="AB1" s="7"/>
      <c r="AC1" s="7"/>
    </row>
    <row r="2" spans="1:29" ht="39" customHeight="1" x14ac:dyDescent="0.25">
      <c r="A2" s="34" t="s">
        <v>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5"/>
      <c r="O2" s="35"/>
      <c r="P2" s="35"/>
      <c r="Z2" s="7"/>
      <c r="AA2" s="7"/>
      <c r="AB2" s="7"/>
      <c r="AC2" s="7"/>
    </row>
    <row r="3" spans="1:29" ht="39" customHeight="1" x14ac:dyDescent="0.2">
      <c r="A3" s="42" t="s">
        <v>19</v>
      </c>
      <c r="B3" s="29"/>
      <c r="C3" s="40" t="s">
        <v>14</v>
      </c>
      <c r="D3" s="51" t="s">
        <v>13</v>
      </c>
      <c r="E3" s="40" t="s">
        <v>15</v>
      </c>
      <c r="F3" s="40" t="s">
        <v>0</v>
      </c>
      <c r="G3" s="40" t="s">
        <v>17</v>
      </c>
      <c r="H3" s="40"/>
      <c r="I3" s="40"/>
      <c r="J3" s="41" t="s">
        <v>8</v>
      </c>
      <c r="K3" s="41"/>
      <c r="L3" s="41"/>
      <c r="M3" s="36" t="s">
        <v>4</v>
      </c>
      <c r="N3" s="37"/>
      <c r="O3" s="37"/>
      <c r="P3" s="38"/>
    </row>
    <row r="4" spans="1:29" ht="159" customHeight="1" thickBot="1" x14ac:dyDescent="0.25">
      <c r="A4" s="42"/>
      <c r="B4" s="29"/>
      <c r="C4" s="33"/>
      <c r="D4" s="52"/>
      <c r="E4" s="40"/>
      <c r="F4" s="40"/>
      <c r="G4" s="21" t="s">
        <v>21</v>
      </c>
      <c r="H4" s="21" t="s">
        <v>22</v>
      </c>
      <c r="I4" s="21" t="s">
        <v>23</v>
      </c>
      <c r="J4" s="3" t="s">
        <v>3</v>
      </c>
      <c r="K4" s="3" t="s">
        <v>1</v>
      </c>
      <c r="L4" s="3" t="s">
        <v>2</v>
      </c>
      <c r="M4" s="1" t="s">
        <v>9</v>
      </c>
      <c r="N4" s="4" t="s">
        <v>5</v>
      </c>
      <c r="O4" s="4" t="s">
        <v>6</v>
      </c>
      <c r="P4" s="4" t="s">
        <v>7</v>
      </c>
    </row>
    <row r="5" spans="1:29" s="23" customFormat="1" ht="75" customHeight="1" x14ac:dyDescent="0.25">
      <c r="A5" s="22">
        <v>1</v>
      </c>
      <c r="B5" s="54" t="s">
        <v>39</v>
      </c>
      <c r="C5" s="55" t="s">
        <v>24</v>
      </c>
      <c r="D5" s="53" t="s">
        <v>38</v>
      </c>
      <c r="E5" s="30" t="s">
        <v>20</v>
      </c>
      <c r="F5" s="28">
        <v>1</v>
      </c>
      <c r="G5" s="56">
        <v>123830</v>
      </c>
      <c r="H5" s="28">
        <v>132736</v>
      </c>
      <c r="I5" s="19">
        <v>129783.6</v>
      </c>
      <c r="J5" s="8">
        <f t="shared" ref="J5:J15" si="0">AVERAGE(G5:I5)</f>
        <v>128783.2</v>
      </c>
      <c r="K5" s="16">
        <f t="shared" ref="K5:K15" si="1">SQRT(((SUM((POWER(G5-J5,2)),(POWER(H5-J5,2)),(POWER(I5-J5,2)))/(COLUMNS(G5:I5)-1))))</f>
        <v>4536.4974506771196</v>
      </c>
      <c r="L5" s="16">
        <f t="shared" ref="L5:L15" si="2">K5/J5*100</f>
        <v>3.522584817489486</v>
      </c>
      <c r="M5" s="16">
        <f t="shared" ref="M5:M15" si="3">((F5/3)*(SUM(G5:I5)))</f>
        <v>128783.19999999998</v>
      </c>
      <c r="N5" s="16">
        <f t="shared" ref="N5:N15" si="4">M5/F5</f>
        <v>128783.19999999998</v>
      </c>
      <c r="O5" s="16">
        <f t="shared" ref="O5:O15" si="5">ROUND(N5,2)</f>
        <v>128783.2</v>
      </c>
      <c r="P5" s="16">
        <f t="shared" ref="P5:P15" si="6">O5*F5</f>
        <v>128783.2</v>
      </c>
      <c r="Q5" s="26"/>
      <c r="R5" s="24"/>
      <c r="S5" s="24"/>
      <c r="T5" s="24"/>
      <c r="U5" s="24"/>
      <c r="V5" s="24"/>
      <c r="W5" s="24"/>
      <c r="X5" s="24"/>
      <c r="Y5" s="24"/>
    </row>
    <row r="6" spans="1:29" s="23" customFormat="1" ht="51.75" customHeight="1" x14ac:dyDescent="0.25">
      <c r="A6" s="22">
        <f>A5+1</f>
        <v>2</v>
      </c>
      <c r="B6" s="54" t="s">
        <v>41</v>
      </c>
      <c r="C6" s="57" t="s">
        <v>25</v>
      </c>
      <c r="D6" s="53" t="s">
        <v>40</v>
      </c>
      <c r="E6" s="30" t="s">
        <v>20</v>
      </c>
      <c r="F6" s="28">
        <v>1</v>
      </c>
      <c r="G6" s="56">
        <v>42456</v>
      </c>
      <c r="H6" s="28">
        <v>42944</v>
      </c>
      <c r="I6" s="19">
        <v>44329.919999999998</v>
      </c>
      <c r="J6" s="8">
        <f t="shared" si="0"/>
        <v>43243.306666666664</v>
      </c>
      <c r="K6" s="16">
        <f t="shared" si="1"/>
        <v>972.15348692134592</v>
      </c>
      <c r="L6" s="16">
        <f t="shared" si="2"/>
        <v>2.248101641289872</v>
      </c>
      <c r="M6" s="16">
        <f t="shared" si="3"/>
        <v>43243.306666666664</v>
      </c>
      <c r="N6" s="16">
        <f t="shared" si="4"/>
        <v>43243.306666666664</v>
      </c>
      <c r="O6" s="16">
        <f t="shared" si="5"/>
        <v>43243.31</v>
      </c>
      <c r="P6" s="16">
        <f t="shared" si="6"/>
        <v>43243.31</v>
      </c>
      <c r="Q6" s="26"/>
      <c r="R6" s="24"/>
      <c r="S6" s="24"/>
      <c r="T6" s="24"/>
      <c r="U6" s="24"/>
      <c r="V6" s="24"/>
      <c r="W6" s="24"/>
      <c r="X6" s="24"/>
      <c r="Y6" s="24"/>
    </row>
    <row r="7" spans="1:29" s="23" customFormat="1" ht="81" customHeight="1" x14ac:dyDescent="0.25">
      <c r="A7" s="22">
        <f t="shared" ref="A7:A15" si="7">A6+1</f>
        <v>3</v>
      </c>
      <c r="B7" s="54" t="s">
        <v>41</v>
      </c>
      <c r="C7" s="57" t="s">
        <v>26</v>
      </c>
      <c r="D7" s="53" t="s">
        <v>42</v>
      </c>
      <c r="E7" s="30" t="s">
        <v>20</v>
      </c>
      <c r="F7" s="28">
        <v>2</v>
      </c>
      <c r="G7" s="56">
        <v>1373.11</v>
      </c>
      <c r="H7" s="28">
        <v>1586</v>
      </c>
      <c r="I7" s="19">
        <v>1437.16</v>
      </c>
      <c r="J7" s="8">
        <f t="shared" si="0"/>
        <v>1465.4233333333332</v>
      </c>
      <c r="K7" s="16">
        <f t="shared" si="1"/>
        <v>109.22293730409076</v>
      </c>
      <c r="L7" s="16">
        <f t="shared" si="2"/>
        <v>7.4533368494717642</v>
      </c>
      <c r="M7" s="16">
        <f t="shared" si="3"/>
        <v>2930.8466666666664</v>
      </c>
      <c r="N7" s="16">
        <f t="shared" si="4"/>
        <v>1465.4233333333332</v>
      </c>
      <c r="O7" s="16">
        <f t="shared" si="5"/>
        <v>1465.42</v>
      </c>
      <c r="P7" s="16">
        <f t="shared" si="6"/>
        <v>2930.84</v>
      </c>
      <c r="Q7" s="26"/>
      <c r="R7" s="24"/>
      <c r="S7" s="24"/>
      <c r="T7" s="24"/>
      <c r="U7" s="24"/>
      <c r="V7" s="24"/>
      <c r="W7" s="24"/>
      <c r="X7" s="24"/>
      <c r="Y7" s="24"/>
    </row>
    <row r="8" spans="1:29" s="23" customFormat="1" ht="81.75" customHeight="1" x14ac:dyDescent="0.25">
      <c r="A8" s="22">
        <f>A7+1</f>
        <v>4</v>
      </c>
      <c r="B8" s="54" t="s">
        <v>41</v>
      </c>
      <c r="C8" s="57" t="s">
        <v>27</v>
      </c>
      <c r="D8" s="53" t="s">
        <v>42</v>
      </c>
      <c r="E8" s="30" t="s">
        <v>20</v>
      </c>
      <c r="F8" s="28">
        <v>10</v>
      </c>
      <c r="G8" s="56">
        <v>1095.56</v>
      </c>
      <c r="H8" s="28">
        <v>1134.5999999999999</v>
      </c>
      <c r="I8" s="19">
        <v>1146.8</v>
      </c>
      <c r="J8" s="8">
        <f t="shared" si="0"/>
        <v>1125.6533333333334</v>
      </c>
      <c r="K8" s="16">
        <f t="shared" si="1"/>
        <v>26.765958479631049</v>
      </c>
      <c r="L8" s="16">
        <f t="shared" si="2"/>
        <v>2.377815415015077</v>
      </c>
      <c r="M8" s="16">
        <f t="shared" si="3"/>
        <v>11256.533333333335</v>
      </c>
      <c r="N8" s="16">
        <f t="shared" si="4"/>
        <v>1125.6533333333334</v>
      </c>
      <c r="O8" s="16">
        <f t="shared" si="5"/>
        <v>1125.6500000000001</v>
      </c>
      <c r="P8" s="16">
        <f t="shared" si="6"/>
        <v>11256.5</v>
      </c>
      <c r="Q8" s="26"/>
      <c r="R8" s="24"/>
      <c r="S8" s="24"/>
      <c r="T8" s="24"/>
      <c r="U8" s="24"/>
      <c r="V8" s="24"/>
      <c r="W8" s="24"/>
      <c r="X8" s="24"/>
      <c r="Y8" s="24"/>
    </row>
    <row r="9" spans="1:29" s="23" customFormat="1" ht="70.5" customHeight="1" x14ac:dyDescent="0.25">
      <c r="A9" s="22">
        <f t="shared" si="7"/>
        <v>5</v>
      </c>
      <c r="B9" s="54" t="s">
        <v>41</v>
      </c>
      <c r="C9" s="57" t="s">
        <v>28</v>
      </c>
      <c r="D9" s="53" t="s">
        <v>42</v>
      </c>
      <c r="E9" s="30" t="s">
        <v>20</v>
      </c>
      <c r="F9" s="28">
        <v>15</v>
      </c>
      <c r="G9" s="56">
        <v>908.9</v>
      </c>
      <c r="H9" s="28">
        <v>939.4</v>
      </c>
      <c r="I9" s="19">
        <v>951.6</v>
      </c>
      <c r="J9" s="8">
        <f t="shared" si="0"/>
        <v>933.30000000000007</v>
      </c>
      <c r="K9" s="16">
        <f t="shared" si="1"/>
        <v>21.993862780330353</v>
      </c>
      <c r="L9" s="16">
        <f t="shared" si="2"/>
        <v>2.3565694610875765</v>
      </c>
      <c r="M9" s="16">
        <f t="shared" si="3"/>
        <v>13999.5</v>
      </c>
      <c r="N9" s="16">
        <f t="shared" si="4"/>
        <v>933.3</v>
      </c>
      <c r="O9" s="16">
        <f t="shared" si="5"/>
        <v>933.3</v>
      </c>
      <c r="P9" s="16">
        <f t="shared" si="6"/>
        <v>13999.5</v>
      </c>
      <c r="Q9" s="26"/>
      <c r="R9" s="24"/>
      <c r="S9" s="24"/>
      <c r="T9" s="24"/>
      <c r="U9" s="24"/>
      <c r="V9" s="24"/>
      <c r="W9" s="24"/>
      <c r="X9" s="24"/>
      <c r="Y9" s="24"/>
    </row>
    <row r="10" spans="1:29" s="23" customFormat="1" ht="191.25" customHeight="1" x14ac:dyDescent="0.25">
      <c r="A10" s="22">
        <f t="shared" si="7"/>
        <v>6</v>
      </c>
      <c r="B10" s="54" t="s">
        <v>44</v>
      </c>
      <c r="C10" s="57" t="s">
        <v>29</v>
      </c>
      <c r="D10" s="53" t="s">
        <v>43</v>
      </c>
      <c r="E10" s="30" t="s">
        <v>20</v>
      </c>
      <c r="F10" s="28">
        <v>2</v>
      </c>
      <c r="G10" s="56">
        <v>6968.64</v>
      </c>
      <c r="H10" s="28">
        <v>7246.8</v>
      </c>
      <c r="I10" s="19">
        <v>7293.16</v>
      </c>
      <c r="J10" s="8">
        <f t="shared" si="0"/>
        <v>7169.5333333333328</v>
      </c>
      <c r="K10" s="16">
        <f t="shared" si="1"/>
        <v>175.51612727420024</v>
      </c>
      <c r="L10" s="16">
        <f t="shared" si="2"/>
        <v>2.4480830078322193</v>
      </c>
      <c r="M10" s="16">
        <f t="shared" si="3"/>
        <v>14339.066666666666</v>
      </c>
      <c r="N10" s="16">
        <f t="shared" si="4"/>
        <v>7169.5333333333328</v>
      </c>
      <c r="O10" s="16">
        <f t="shared" si="5"/>
        <v>7169.53</v>
      </c>
      <c r="P10" s="16">
        <f t="shared" si="6"/>
        <v>14339.06</v>
      </c>
      <c r="Q10" s="26"/>
      <c r="R10" s="24"/>
      <c r="S10" s="24"/>
      <c r="T10" s="24"/>
      <c r="U10" s="24"/>
      <c r="V10" s="24"/>
      <c r="W10" s="24"/>
      <c r="X10" s="24"/>
      <c r="Y10" s="24"/>
    </row>
    <row r="11" spans="1:29" s="23" customFormat="1" ht="161.25" customHeight="1" x14ac:dyDescent="0.25">
      <c r="A11" s="22">
        <f t="shared" si="7"/>
        <v>7</v>
      </c>
      <c r="B11" s="54" t="s">
        <v>44</v>
      </c>
      <c r="C11" s="57" t="s">
        <v>30</v>
      </c>
      <c r="D11" s="53" t="s">
        <v>43</v>
      </c>
      <c r="E11" s="30" t="s">
        <v>20</v>
      </c>
      <c r="F11" s="28">
        <v>2</v>
      </c>
      <c r="G11" s="56">
        <v>6595.32</v>
      </c>
      <c r="H11" s="28">
        <v>6832</v>
      </c>
      <c r="I11" s="19">
        <v>6902.76</v>
      </c>
      <c r="J11" s="8">
        <f t="shared" si="0"/>
        <v>6776.6933333333336</v>
      </c>
      <c r="K11" s="16">
        <f t="shared" si="1"/>
        <v>161.00918897172735</v>
      </c>
      <c r="L11" s="16">
        <f t="shared" si="2"/>
        <v>2.3759255591477362</v>
      </c>
      <c r="M11" s="16">
        <f t="shared" si="3"/>
        <v>13553.386666666667</v>
      </c>
      <c r="N11" s="16">
        <f t="shared" si="4"/>
        <v>6776.6933333333336</v>
      </c>
      <c r="O11" s="16">
        <f t="shared" si="5"/>
        <v>6776.69</v>
      </c>
      <c r="P11" s="16">
        <f t="shared" si="6"/>
        <v>13553.38</v>
      </c>
      <c r="Q11" s="26"/>
      <c r="R11" s="24"/>
      <c r="S11" s="24"/>
      <c r="T11" s="24"/>
      <c r="U11" s="24"/>
      <c r="V11" s="24"/>
      <c r="W11" s="24"/>
      <c r="X11" s="24"/>
      <c r="Y11" s="24"/>
    </row>
    <row r="12" spans="1:29" s="23" customFormat="1" ht="63" customHeight="1" x14ac:dyDescent="0.25">
      <c r="A12" s="22">
        <f t="shared" si="7"/>
        <v>8</v>
      </c>
      <c r="B12" s="54" t="s">
        <v>39</v>
      </c>
      <c r="C12" s="57" t="s">
        <v>31</v>
      </c>
      <c r="D12" s="53" t="s">
        <v>46</v>
      </c>
      <c r="E12" s="30" t="s">
        <v>20</v>
      </c>
      <c r="F12" s="28">
        <v>1</v>
      </c>
      <c r="G12" s="56">
        <v>84753.4</v>
      </c>
      <c r="H12" s="28">
        <v>88450</v>
      </c>
      <c r="I12" s="19">
        <v>88515.88</v>
      </c>
      <c r="J12" s="8">
        <f t="shared" si="0"/>
        <v>87239.76</v>
      </c>
      <c r="K12" s="16">
        <f t="shared" si="1"/>
        <v>2153.5028629653643</v>
      </c>
      <c r="L12" s="16">
        <f t="shared" si="2"/>
        <v>2.4684878350941868</v>
      </c>
      <c r="M12" s="16">
        <f t="shared" si="3"/>
        <v>87239.76</v>
      </c>
      <c r="N12" s="16">
        <f t="shared" si="4"/>
        <v>87239.76</v>
      </c>
      <c r="O12" s="16">
        <f t="shared" si="5"/>
        <v>87239.76</v>
      </c>
      <c r="P12" s="16">
        <f t="shared" si="6"/>
        <v>87239.76</v>
      </c>
      <c r="Q12" s="26"/>
      <c r="R12" s="24"/>
      <c r="S12" s="24"/>
      <c r="T12" s="24"/>
      <c r="U12" s="24"/>
      <c r="V12" s="24"/>
      <c r="W12" s="24"/>
      <c r="X12" s="24"/>
      <c r="Y12" s="24"/>
    </row>
    <row r="13" spans="1:29" s="23" customFormat="1" ht="160.5" customHeight="1" x14ac:dyDescent="0.25">
      <c r="A13" s="22">
        <f t="shared" si="7"/>
        <v>9</v>
      </c>
      <c r="B13" s="54" t="s">
        <v>44</v>
      </c>
      <c r="C13" s="57" t="s">
        <v>32</v>
      </c>
      <c r="D13" s="53" t="s">
        <v>43</v>
      </c>
      <c r="E13" s="30" t="s">
        <v>20</v>
      </c>
      <c r="F13" s="28">
        <v>2</v>
      </c>
      <c r="G13" s="56">
        <v>3733.2</v>
      </c>
      <c r="H13" s="28">
        <v>3879.6</v>
      </c>
      <c r="I13" s="19">
        <v>3907.05</v>
      </c>
      <c r="J13" s="8">
        <f t="shared" si="0"/>
        <v>3839.9499999999994</v>
      </c>
      <c r="K13" s="16">
        <f t="shared" si="1"/>
        <v>93.461476020871984</v>
      </c>
      <c r="L13" s="16">
        <f t="shared" si="2"/>
        <v>2.433924296432818</v>
      </c>
      <c r="M13" s="16">
        <f t="shared" si="3"/>
        <v>7679.8999999999987</v>
      </c>
      <c r="N13" s="16">
        <f t="shared" si="4"/>
        <v>3839.9499999999994</v>
      </c>
      <c r="O13" s="16">
        <f t="shared" si="5"/>
        <v>3839.95</v>
      </c>
      <c r="P13" s="16">
        <f t="shared" si="6"/>
        <v>7679.9</v>
      </c>
      <c r="Q13" s="26"/>
      <c r="R13" s="24"/>
      <c r="S13" s="24"/>
      <c r="T13" s="24"/>
      <c r="U13" s="24"/>
      <c r="V13" s="24"/>
      <c r="W13" s="24"/>
      <c r="X13" s="24"/>
      <c r="Y13" s="24"/>
    </row>
    <row r="14" spans="1:29" s="23" customFormat="1" ht="68.25" customHeight="1" x14ac:dyDescent="0.25">
      <c r="A14" s="22">
        <f t="shared" si="7"/>
        <v>10</v>
      </c>
      <c r="B14" s="54" t="s">
        <v>41</v>
      </c>
      <c r="C14" s="57" t="s">
        <v>33</v>
      </c>
      <c r="D14" s="53" t="s">
        <v>45</v>
      </c>
      <c r="E14" s="30" t="s">
        <v>20</v>
      </c>
      <c r="F14" s="28">
        <v>4</v>
      </c>
      <c r="G14" s="56">
        <v>622.20000000000005</v>
      </c>
      <c r="H14" s="28">
        <v>646.6</v>
      </c>
      <c r="I14" s="19">
        <v>651.48</v>
      </c>
      <c r="J14" s="8">
        <f t="shared" si="0"/>
        <v>640.09333333333336</v>
      </c>
      <c r="K14" s="16">
        <f t="shared" si="1"/>
        <v>15.687005237881859</v>
      </c>
      <c r="L14" s="16">
        <f t="shared" si="2"/>
        <v>2.4507371692485251</v>
      </c>
      <c r="M14" s="16">
        <f t="shared" si="3"/>
        <v>2560.3733333333334</v>
      </c>
      <c r="N14" s="16">
        <f t="shared" si="4"/>
        <v>640.09333333333336</v>
      </c>
      <c r="O14" s="16">
        <f t="shared" si="5"/>
        <v>640.09</v>
      </c>
      <c r="P14" s="16">
        <f t="shared" si="6"/>
        <v>2560.36</v>
      </c>
      <c r="Q14" s="26"/>
      <c r="R14" s="24"/>
      <c r="S14" s="24"/>
      <c r="T14" s="24"/>
      <c r="U14" s="24"/>
      <c r="V14" s="24"/>
      <c r="W14" s="24"/>
      <c r="X14" s="24"/>
      <c r="Y14" s="24"/>
    </row>
    <row r="15" spans="1:29" s="23" customFormat="1" ht="84.75" customHeight="1" thickBot="1" x14ac:dyDescent="0.3">
      <c r="A15" s="22">
        <f t="shared" si="7"/>
        <v>11</v>
      </c>
      <c r="B15" s="54" t="s">
        <v>41</v>
      </c>
      <c r="C15" s="58" t="s">
        <v>34</v>
      </c>
      <c r="D15" s="53" t="s">
        <v>42</v>
      </c>
      <c r="E15" s="30" t="s">
        <v>20</v>
      </c>
      <c r="F15" s="28">
        <v>2</v>
      </c>
      <c r="G15" s="56">
        <v>130540</v>
      </c>
      <c r="H15" s="28">
        <v>135664</v>
      </c>
      <c r="I15" s="19">
        <v>128000</v>
      </c>
      <c r="J15" s="8">
        <f t="shared" si="0"/>
        <v>131401.33333333334</v>
      </c>
      <c r="K15" s="16">
        <f t="shared" si="1"/>
        <v>3903.9269118841521</v>
      </c>
      <c r="L15" s="16">
        <f t="shared" si="2"/>
        <v>2.9709949000143214</v>
      </c>
      <c r="M15" s="16">
        <f t="shared" si="3"/>
        <v>262802.66666666663</v>
      </c>
      <c r="N15" s="16">
        <f t="shared" si="4"/>
        <v>131401.33333333331</v>
      </c>
      <c r="O15" s="16">
        <f t="shared" si="5"/>
        <v>131401.32999999999</v>
      </c>
      <c r="P15" s="16">
        <f t="shared" si="6"/>
        <v>262802.65999999997</v>
      </c>
      <c r="Q15" s="26"/>
      <c r="R15" s="24"/>
      <c r="S15" s="24"/>
      <c r="T15" s="24"/>
      <c r="U15" s="24"/>
      <c r="V15" s="24"/>
      <c r="W15" s="24"/>
      <c r="X15" s="24"/>
      <c r="Y15" s="24"/>
    </row>
    <row r="16" spans="1:29" ht="18" customHeight="1" x14ac:dyDescent="0.25">
      <c r="A16" s="15"/>
      <c r="B16" s="15"/>
      <c r="C16" s="15"/>
      <c r="D16" s="15"/>
      <c r="E16" s="15"/>
      <c r="F16" s="15"/>
      <c r="G16" s="27"/>
      <c r="H16" s="14"/>
      <c r="I16" s="14"/>
      <c r="J16" s="15"/>
      <c r="K16" s="15"/>
      <c r="L16" s="15"/>
      <c r="M16" s="15"/>
      <c r="N16" s="15"/>
      <c r="O16" s="15"/>
      <c r="P16" s="20">
        <f>SUM(P5:P15)</f>
        <v>588388.47</v>
      </c>
    </row>
    <row r="18" spans="1:16" ht="15.75" customHeight="1" x14ac:dyDescent="0.3">
      <c r="A18" s="39" t="s">
        <v>12</v>
      </c>
      <c r="B18" s="39"/>
      <c r="C18" s="39"/>
      <c r="D18" s="39"/>
      <c r="E18" s="39"/>
      <c r="F18" s="39"/>
      <c r="G18" s="39"/>
      <c r="H18" s="39"/>
      <c r="I18" s="39"/>
      <c r="J18" s="18">
        <f>P16</f>
        <v>588388.47</v>
      </c>
      <c r="K18" s="47" t="s">
        <v>35</v>
      </c>
      <c r="L18" s="48"/>
      <c r="M18" s="48"/>
      <c r="N18" s="48"/>
      <c r="O18" s="48"/>
      <c r="P18" s="48"/>
    </row>
    <row r="19" spans="1:16" ht="15.75" customHeight="1" x14ac:dyDescent="0.2">
      <c r="A19" s="11"/>
      <c r="B19" s="11"/>
      <c r="C19" s="12"/>
      <c r="D19" s="12"/>
      <c r="E19" s="12"/>
      <c r="F19" s="12"/>
      <c r="G19" s="12"/>
      <c r="H19" s="12"/>
      <c r="I19" s="12"/>
      <c r="J19" s="13"/>
      <c r="K19" s="10"/>
      <c r="L19" s="5"/>
      <c r="M19" s="6"/>
      <c r="P19" s="9"/>
    </row>
    <row r="20" spans="1:16" ht="72.75" customHeight="1" x14ac:dyDescent="0.2">
      <c r="A20" s="44" t="s">
        <v>16</v>
      </c>
      <c r="B20" s="44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6"/>
      <c r="O20" s="46"/>
      <c r="P20" s="46"/>
    </row>
    <row r="21" spans="1:16" ht="18.75" customHeight="1" x14ac:dyDescent="0.2">
      <c r="A21" s="15" t="s">
        <v>18</v>
      </c>
      <c r="B21" s="15"/>
    </row>
    <row r="23" spans="1:16" ht="26.25" x14ac:dyDescent="0.2">
      <c r="C23" s="49" t="s">
        <v>36</v>
      </c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5" spans="1:16" ht="98.25" customHeight="1" x14ac:dyDescent="0.2">
      <c r="C25" s="43" t="s">
        <v>37</v>
      </c>
      <c r="D25" s="43"/>
      <c r="E25" s="43"/>
      <c r="F25" s="43"/>
      <c r="G25" s="43"/>
      <c r="J25" s="17"/>
      <c r="N25" s="17"/>
    </row>
  </sheetData>
  <mergeCells count="15">
    <mergeCell ref="C25:G25"/>
    <mergeCell ref="C3:C4"/>
    <mergeCell ref="E3:E4"/>
    <mergeCell ref="F3:F4"/>
    <mergeCell ref="A20:P20"/>
    <mergeCell ref="K18:P18"/>
    <mergeCell ref="C23:P23"/>
    <mergeCell ref="A1:P1"/>
    <mergeCell ref="D3:D4"/>
    <mergeCell ref="A2:P2"/>
    <mergeCell ref="M3:P3"/>
    <mergeCell ref="A18:I18"/>
    <mergeCell ref="G3:I3"/>
    <mergeCell ref="J3:L3"/>
    <mergeCell ref="A3:A4"/>
  </mergeCells>
  <phoneticPr fontId="0" type="noConversion"/>
  <printOptions horizontalCentered="1"/>
  <pageMargins left="0.59055118110236227" right="0.59055118110236227" top="0.78740157480314965" bottom="0.39370078740157483" header="0.31496062992125984" footer="0.31496062992125984"/>
  <pageSetup paperSize="9" scal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Оконный Завод ВИКРА</cp:lastModifiedBy>
  <cp:lastPrinted>2023-12-12T15:15:49Z</cp:lastPrinted>
  <dcterms:created xsi:type="dcterms:W3CDTF">2014-01-15T18:15:09Z</dcterms:created>
  <dcterms:modified xsi:type="dcterms:W3CDTF">2026-08-03T11:28:41Z</dcterms:modified>
</cp:coreProperties>
</file>