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405" windowHeight="11235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H10" i="2" l="1"/>
  <c r="H11" i="2"/>
  <c r="J10" i="2"/>
  <c r="J11" i="2"/>
  <c r="K10" i="2"/>
  <c r="K11" i="2"/>
  <c r="P10" i="2"/>
  <c r="P11" i="2"/>
  <c r="Q11" i="2" s="1"/>
  <c r="Q10" i="2"/>
  <c r="F10" i="2"/>
  <c r="F11" i="2"/>
  <c r="L10" i="2" l="1"/>
  <c r="N10" i="2" s="1"/>
  <c r="O10" i="2" s="1"/>
  <c r="L11" i="2"/>
  <c r="N11" i="2" s="1"/>
  <c r="O11" i="2" s="1"/>
  <c r="K9" i="2"/>
  <c r="F9" i="2"/>
  <c r="H9" i="2"/>
  <c r="J9" i="2"/>
  <c r="P9" i="2"/>
  <c r="Q9" i="2" s="1"/>
  <c r="Q12" i="2" s="1"/>
  <c r="L9" i="2" l="1"/>
  <c r="N9" i="2" s="1"/>
  <c r="O9" i="2" s="1"/>
  <c r="O12" i="2" s="1"/>
</calcChain>
</file>

<file path=xl/sharedStrings.xml><?xml version="1.0" encoding="utf-8"?>
<sst xmlns="http://schemas.openxmlformats.org/spreadsheetml/2006/main" count="37" uniqueCount="31">
  <si>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</si>
  <si>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</si>
  <si>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</si>
  <si>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</si>
  <si>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</si>
  <si>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</si>
  <si>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</si>
  <si>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</si>
  <si>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</si>
  <si>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</si>
  <si>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</si>
  <si>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</si>
  <si>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</si>
  <si>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</si>
  <si>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</si>
  <si>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</si>
  <si>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</si>
  <si>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</si>
  <si>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</si>
  <si>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</si>
  <si>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</si>
  <si>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Система внутрикостного доступа Р-КД</t>
  </si>
  <si>
    <t>Игла внутрикостного доступа однократного применения 15Gx25мм (LL) (синяя)</t>
  </si>
  <si>
    <t>Игла внутрикостного доступа однократного применения 15Gx45мм (LL) (желтая)</t>
  </si>
  <si>
    <t>штука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</si>
  <si>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б/н от 10.07.2026 г.)</t>
    </r>
  </si>
  <si>
    <t xml:space="preserve"> Источники ценовой информации № 2 (№ б/н от 10.07.2026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</si>
  <si>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б/н от 10.06.2026 г.)</t>
    </r>
  </si>
  <si>
    <t>Начальной (максимальной) цены контракта составляет 137 000 (Сто тридцать семь тысяч) рублей 00 копеек.</t>
  </si>
  <si>
    <t>30.07.2026 г.</t>
  </si>
  <si>
    <t xml:space="preserve">Поставка системы внутрикостного доступа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</si>
</sst>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10" fillId="0" borderId="2" xfId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center" vertical="justify"/>
    </xf>
    <xf numFmtId="4" fontId="8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18" fillId="0" borderId="2" xfId="0" applyFont="1" applyBorder="1" applyAlignment="1">
      <alignment horizontal="right" vertical="top" wrapText="1"/>
    </xf>
    <xf numFmtId="2" fontId="18" fillId="0" borderId="2" xfId="0" applyNumberFormat="1" applyFont="1" applyBorder="1" applyAlignment="1">
      <alignment horizontal="right" vertical="top"/>
    </xf>
    <xf numFmtId="2" fontId="19" fillId="0" borderId="2" xfId="1" applyNumberFormat="1" applyFont="1" applyBorder="1" applyAlignment="1">
      <alignment horizontal="center" vertical="top" wrapText="1"/>
    </xf>
    <xf numFmtId="4" fontId="19" fillId="2" borderId="2" xfId="1" applyNumberFormat="1" applyFont="1" applyFill="1" applyBorder="1" applyAlignment="1">
      <alignment horizontal="center" vertical="top"/>
    </xf>
    <xf numFmtId="4" fontId="19" fillId="2" borderId="2" xfId="1" applyNumberFormat="1" applyFont="1" applyFill="1" applyBorder="1" applyAlignment="1">
      <alignment horizontal="center" vertical="top" wrapText="1"/>
    </xf>
    <xf numFmtId="0" fontId="20" fillId="0" borderId="2" xfId="1" applyFont="1" applyBorder="1" applyAlignment="1">
      <alignment horizontal="center" vertical="top" wrapText="1"/>
    </xf>
    <xf numFmtId="4" fontId="19" fillId="0" borderId="2" xfId="1" applyNumberFormat="1" applyFont="1" applyFill="1" applyBorder="1" applyAlignment="1">
      <alignment horizontal="center" vertical="top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10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9" fillId="0" borderId="2" xfId="1" applyFont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11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14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A2" sqref="A2:U2"/>
    </sheetView>
  </sheetViews>
  <sheetFormatPr defaultRowHeight="15" x14ac:dyDescent="0.25"/>
  <cols>
    <col min="1" max="1" width="5.140625" style="1" customWidth="1"/>
    <col min="2" max="2" width="38.140625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5" width="12.5703125" style="1" customWidth="1"/>
    <col min="16" max="16" width="13.140625" style="1" customWidth="1"/>
    <col min="17" max="17" width="12.7109375" style="1" customWidth="1"/>
    <col min="18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8"/>
      <c r="W1" s="8"/>
    </row>
    <row r="2" spans="1:25" x14ac:dyDescent="0.25">
      <c r="A2" s="25" t="s">
        <v>30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8"/>
      <c r="W2" s="8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5" x14ac:dyDescent="0.25">
      <c r="A4" s="26" t="s">
        <v>19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8"/>
      <c r="W4" s="8"/>
    </row>
    <row r="5" spans="1:25" x14ac:dyDescent="0.25">
      <c r="A5" s="27" t="s">
        <v>18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8"/>
      <c r="W5" s="8"/>
    </row>
    <row r="6" spans="1:25" x14ac:dyDescent="0.25">
      <c r="A6" s="28" t="s">
        <v>17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8"/>
      <c r="W6" s="8"/>
    </row>
    <row r="7" spans="1:25" ht="46.5" customHeight="1" x14ac:dyDescent="0.25">
      <c r="A7" s="23" t="s">
        <v>16</v>
      </c>
      <c r="B7" s="23" t="s">
        <v>15</v>
      </c>
      <c r="C7" s="23" t="s">
        <v>14</v>
      </c>
      <c r="D7" s="23" t="s">
        <v>13</v>
      </c>
      <c r="E7" s="39" t="s">
        <v>25</v>
      </c>
      <c r="F7" s="39"/>
      <c r="G7" s="39" t="s">
        <v>26</v>
      </c>
      <c r="H7" s="39"/>
      <c r="I7" s="39" t="s">
        <v>27</v>
      </c>
      <c r="J7" s="39"/>
      <c r="K7" s="23" t="s">
        <v>12</v>
      </c>
      <c r="L7" s="23" t="s">
        <v>11</v>
      </c>
      <c r="M7" s="23" t="s">
        <v>10</v>
      </c>
      <c r="N7" s="23" t="s">
        <v>9</v>
      </c>
      <c r="O7" s="23" t="s">
        <v>8</v>
      </c>
      <c r="P7" s="38" t="s">
        <v>7</v>
      </c>
      <c r="Q7" s="38" t="s">
        <v>6</v>
      </c>
    </row>
    <row r="8" spans="1:25" ht="84.75" customHeight="1" thickBot="1" x14ac:dyDescent="0.3">
      <c r="A8" s="23"/>
      <c r="B8" s="23"/>
      <c r="C8" s="23"/>
      <c r="D8" s="23"/>
      <c r="E8" s="9" t="s">
        <v>5</v>
      </c>
      <c r="F8" s="9" t="s">
        <v>4</v>
      </c>
      <c r="G8" s="9" t="s">
        <v>5</v>
      </c>
      <c r="H8" s="9" t="s">
        <v>4</v>
      </c>
      <c r="I8" s="9" t="s">
        <v>5</v>
      </c>
      <c r="J8" s="9" t="s">
        <v>4</v>
      </c>
      <c r="K8" s="23"/>
      <c r="L8" s="23"/>
      <c r="M8" s="23"/>
      <c r="N8" s="23"/>
      <c r="O8" s="23"/>
      <c r="P8" s="38"/>
      <c r="Q8" s="38"/>
    </row>
    <row r="9" spans="1:25" ht="32.25" thickBot="1" x14ac:dyDescent="0.3">
      <c r="A9" s="13">
        <v>1</v>
      </c>
      <c r="B9" s="21" t="s">
        <v>21</v>
      </c>
      <c r="C9" s="14" t="s">
        <v>24</v>
      </c>
      <c r="D9" s="14">
        <v>1</v>
      </c>
      <c r="E9" s="15">
        <v>95000</v>
      </c>
      <c r="F9" s="16">
        <f>E9-(E9/(100+M9)*M9)</f>
        <v>95000</v>
      </c>
      <c r="G9" s="16">
        <v>98500</v>
      </c>
      <c r="H9" s="16">
        <f>G9-(G9/(100+M9)*M9)</f>
        <v>98500</v>
      </c>
      <c r="I9" s="16">
        <v>97100</v>
      </c>
      <c r="J9" s="16">
        <f>I9-(I9/(100+M9)*M9)</f>
        <v>97100</v>
      </c>
      <c r="K9" s="17">
        <f>(SQRT(((E9-AVERAGE(I9,E9,G9))^2+(I9-AVERAGE(I9,E9,G9))^2+(G9-AVERAGE(E9,G9,I9))^2)/2))/AVERAGE(I9,E9,G9)*100</f>
        <v>1.8186111853714813</v>
      </c>
      <c r="L9" s="18">
        <f>AVERAGE(F9,J9,H9)</f>
        <v>96866.666666666672</v>
      </c>
      <c r="M9" s="19">
        <v>0</v>
      </c>
      <c r="N9" s="20">
        <f>ROUND(L9+L9/100*M9, 2)</f>
        <v>96866.67</v>
      </c>
      <c r="O9" s="20">
        <f>N9*D9</f>
        <v>96866.67</v>
      </c>
      <c r="P9" s="16">
        <f>MIN(E9,G9,I9)</f>
        <v>95000</v>
      </c>
      <c r="Q9" s="10">
        <f>P9*D9</f>
        <v>95000</v>
      </c>
    </row>
    <row r="10" spans="1:25" ht="48" thickBot="1" x14ac:dyDescent="0.3">
      <c r="A10" s="13">
        <v>2</v>
      </c>
      <c r="B10" s="22" t="s">
        <v>22</v>
      </c>
      <c r="C10" s="14" t="s">
        <v>24</v>
      </c>
      <c r="D10" s="14">
        <v>3</v>
      </c>
      <c r="E10" s="15">
        <v>7000</v>
      </c>
      <c r="F10" s="16">
        <f t="shared" ref="F10:F11" si="0">E10-(E10/(100+M10)*M10)</f>
        <v>7000</v>
      </c>
      <c r="G10" s="16">
        <v>7260</v>
      </c>
      <c r="H10" s="16">
        <f t="shared" ref="H10:H11" si="1">G10-(G10/(100+M10)*M10)</f>
        <v>7260</v>
      </c>
      <c r="I10" s="16">
        <v>7150</v>
      </c>
      <c r="J10" s="16">
        <f t="shared" ref="J10:J11" si="2">I10-(I10/(100+M10)*M10)</f>
        <v>7150</v>
      </c>
      <c r="K10" s="17">
        <f t="shared" ref="K10:K11" si="3">(SQRT(((E10-AVERAGE(I10,E10,G10))^2+(I10-AVERAGE(I10,E10,G10))^2+(G10-AVERAGE(E10,G10,I10))^2)/2))/AVERAGE(I10,E10,G10)*100</f>
        <v>1.8287502989679492</v>
      </c>
      <c r="L10" s="18">
        <f t="shared" ref="L10:L11" si="4">AVERAGE(F10,J10,H10)</f>
        <v>7136.666666666667</v>
      </c>
      <c r="M10" s="19">
        <v>0</v>
      </c>
      <c r="N10" s="20">
        <f t="shared" ref="N10:N11" si="5">ROUND(L10+L10/100*M10, 2)</f>
        <v>7136.67</v>
      </c>
      <c r="O10" s="20">
        <f t="shared" ref="O10:O11" si="6">N10*D10</f>
        <v>21410.010000000002</v>
      </c>
      <c r="P10" s="16">
        <f t="shared" ref="P10:P11" si="7">MIN(E10,G10,I10)</f>
        <v>7000</v>
      </c>
      <c r="Q10" s="10">
        <f t="shared" ref="Q10:Q11" si="8">P10*D10</f>
        <v>21000</v>
      </c>
    </row>
    <row r="11" spans="1:25" ht="48" thickBot="1" x14ac:dyDescent="0.3">
      <c r="A11" s="13">
        <v>3</v>
      </c>
      <c r="B11" s="22" t="s">
        <v>23</v>
      </c>
      <c r="C11" s="14" t="s">
        <v>24</v>
      </c>
      <c r="D11" s="14">
        <v>3</v>
      </c>
      <c r="E11" s="15">
        <v>7000</v>
      </c>
      <c r="F11" s="16">
        <f t="shared" si="0"/>
        <v>7000</v>
      </c>
      <c r="G11" s="16">
        <v>7260</v>
      </c>
      <c r="H11" s="16">
        <f t="shared" si="1"/>
        <v>7260</v>
      </c>
      <c r="I11" s="16">
        <v>7150</v>
      </c>
      <c r="J11" s="16">
        <f t="shared" si="2"/>
        <v>7150</v>
      </c>
      <c r="K11" s="17">
        <f t="shared" si="3"/>
        <v>1.8287502989679492</v>
      </c>
      <c r="L11" s="18">
        <f t="shared" si="4"/>
        <v>7136.666666666667</v>
      </c>
      <c r="M11" s="19">
        <v>0</v>
      </c>
      <c r="N11" s="20">
        <f t="shared" si="5"/>
        <v>7136.67</v>
      </c>
      <c r="O11" s="20">
        <f t="shared" si="6"/>
        <v>21410.010000000002</v>
      </c>
      <c r="P11" s="16">
        <f t="shared" si="7"/>
        <v>7000</v>
      </c>
      <c r="Q11" s="10">
        <f t="shared" si="8"/>
        <v>21000</v>
      </c>
    </row>
    <row r="12" spans="1:25" ht="35.25" customHeight="1" x14ac:dyDescent="0.25">
      <c r="A12" s="29" t="s">
        <v>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1"/>
      <c r="O12" s="11">
        <f>SUM(O9:O11)</f>
        <v>139686.69</v>
      </c>
      <c r="P12" s="12"/>
      <c r="Q12" s="7">
        <f>SUM(Q9:Q11)</f>
        <v>137000</v>
      </c>
    </row>
    <row r="13" spans="1:25" ht="41.25" customHeight="1" x14ac:dyDescent="0.25">
      <c r="A13" s="41" t="s">
        <v>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25" ht="15" customHeight="1" x14ac:dyDescent="0.25">
      <c r="A14" s="36" t="s">
        <v>28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6"/>
      <c r="V14" s="5"/>
      <c r="W14" s="5"/>
      <c r="X14" s="5"/>
      <c r="Y14" s="5"/>
    </row>
    <row r="15" spans="1:25" ht="149.25" customHeight="1" x14ac:dyDescent="0.25">
      <c r="A15" s="40" t="s">
        <v>1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"/>
      <c r="W15" s="4"/>
      <c r="X15" s="4"/>
      <c r="Y15" s="4"/>
    </row>
    <row r="16" spans="1:25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5">
      <c r="A17" s="32" t="s">
        <v>0</v>
      </c>
      <c r="B17" s="33"/>
      <c r="C17" s="34" t="s">
        <v>29</v>
      </c>
      <c r="D17" s="3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U17" s="2"/>
      <c r="V17" s="2"/>
      <c r="W17" s="2"/>
      <c r="X17" s="2"/>
      <c r="Y17" s="2"/>
    </row>
    <row r="18" spans="1:2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</sheetData>
  <mergeCells count="25">
    <mergeCell ref="A12:N12"/>
    <mergeCell ref="A17:B17"/>
    <mergeCell ref="C17:D17"/>
    <mergeCell ref="A14:T14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5:U15"/>
    <mergeCell ref="A13:S13"/>
    <mergeCell ref="K7:K8"/>
    <mergeCell ref="L7:L8"/>
    <mergeCell ref="M7:M8"/>
    <mergeCell ref="A7:A8"/>
    <mergeCell ref="A1:U1"/>
    <mergeCell ref="A2:U2"/>
    <mergeCell ref="A4:U4"/>
    <mergeCell ref="A5:U5"/>
    <mergeCell ref="A6:U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2026-07-30T07:29:27Z</dcterms:modified>
</cp:coreProperties>
</file>