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НМЦД" sheetId="4" r:id="rId1"/>
  </sheets>
  <calcPr calcId="152511"/>
</workbook>
</file>

<file path=xl/calcChain.xml><?xml version="1.0" encoding="utf-8"?>
<calcChain xmlns="http://schemas.openxmlformats.org/spreadsheetml/2006/main">
  <c r="K19" i="4" l="1"/>
  <c r="N21" i="4"/>
  <c r="K22" i="4"/>
  <c r="O22" i="4" s="1"/>
  <c r="P22" i="4" s="1"/>
  <c r="Q22" i="4" s="1"/>
  <c r="L19" i="4"/>
  <c r="M19" i="4" s="1"/>
  <c r="N19" i="4"/>
  <c r="K20" i="4"/>
  <c r="L20" i="4" s="1"/>
  <c r="M20" i="4" s="1"/>
  <c r="N20" i="4"/>
  <c r="K21" i="4"/>
  <c r="O21" i="4" s="1"/>
  <c r="P21" i="4" s="1"/>
  <c r="Q21" i="4" s="1"/>
  <c r="N22" i="4"/>
  <c r="K23" i="4"/>
  <c r="L21" i="4" l="1"/>
  <c r="M21" i="4" s="1"/>
  <c r="O19" i="4"/>
  <c r="P19" i="4" s="1"/>
  <c r="Q19" i="4" s="1"/>
  <c r="O20" i="4"/>
  <c r="P20" i="4" s="1"/>
  <c r="Q20" i="4" s="1"/>
  <c r="L22" i="4"/>
  <c r="M22" i="4" s="1"/>
  <c r="N23" i="4" l="1"/>
  <c r="O23" i="4"/>
  <c r="P23" i="4" s="1"/>
  <c r="Q23" i="4" s="1"/>
  <c r="Q24" i="4" s="1"/>
  <c r="L23" i="4" l="1"/>
  <c r="M23" i="4" s="1"/>
</calcChain>
</file>

<file path=xl/sharedStrings.xml><?xml version="1.0" encoding="utf-8"?>
<sst xmlns="http://schemas.openxmlformats.org/spreadsheetml/2006/main" count="68" uniqueCount="63">
  <si>
    <t>Утверждаю</t>
  </si>
  <si>
    <t xml:space="preserve"> </t>
  </si>
  <si>
    <t>Основные характеристики объекта закупки</t>
  </si>
  <si>
    <t>(должность)</t>
  </si>
  <si>
    <t>(подпись/расшифровка подписи)</t>
  </si>
  <si>
    <t>Ед. измерения</t>
  </si>
  <si>
    <t>Кол-во</t>
  </si>
  <si>
    <t>Начальник ФГБУ «Приморское УГМС»</t>
  </si>
  <si>
    <t>________________________ Б.В. Кубай</t>
  </si>
  <si>
    <t>№/№</t>
  </si>
  <si>
    <t>"</t>
  </si>
  <si>
    <t>года</t>
  </si>
  <si>
    <t>Средняя арифметическая цена за единицу&lt;ц&gt;</t>
  </si>
  <si>
    <t>**</t>
  </si>
  <si>
    <t>Среднее квадратичное отклонение  (σ) определяется по следующей формуле:</t>
  </si>
  <si>
    <t>Коэффициент вариации цен (V) определяется по следующей формуле:</t>
  </si>
  <si>
    <t>***</t>
  </si>
  <si>
    <t>Среднее квадратичное отклонение (σ)*</t>
  </si>
  <si>
    <t>Источник информации о цене (руб./ед.изм.)</t>
  </si>
  <si>
    <t xml:space="preserve">v - количество (объем) закупаемого товара (работы, услуги); n - количество значений, используемых в расчете; i - номер источника ценовой информации;    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</t>
  </si>
  <si>
    <t xml:space="preserve"> , где</t>
  </si>
  <si>
    <t>Метод сопоставимых рыночных цен (анализ рынка)</t>
  </si>
  <si>
    <t>Цена за единицу изм. (руб.)</t>
  </si>
  <si>
    <t>Цена за единицу измерения с округлением (вниз) до сотых долей после запятой (руб.)</t>
  </si>
  <si>
    <r>
      <t>Коэффициент вариации цен (V) (%)**</t>
    </r>
    <r>
      <rPr>
        <sz val="10"/>
        <color theme="1"/>
        <rFont val="Times New Roman"/>
        <family val="1"/>
        <charset val="204"/>
      </rPr>
      <t xml:space="preserve">                 (не </t>
    </r>
    <r>
      <rPr>
        <b/>
        <sz val="10"/>
        <color theme="1"/>
        <rFont val="Times New Roman"/>
        <family val="1"/>
        <charset val="204"/>
      </rPr>
      <t>должен превышать 33%)</t>
    </r>
  </si>
  <si>
    <t xml:space="preserve">, где     - цена единицы товара, работы, услуги, указанная в источнике с номером i; &lt;ц&gt; - средняя арифметическая величина цены единицы товара, работы, услуги; n - количество значений, используемых в расчете.
</t>
  </si>
  <si>
    <t>*</t>
  </si>
  <si>
    <t>Применяемый коэффициент *****</t>
  </si>
  <si>
    <t>4. Учтены все расходы поставщика (подрядчика, исполнителя), в том числе: стоимость товара (работ, услуг), налоги и сборы, в том числе НДС, транспортные и командировочные расходы, иные другие платежи и отчисления, установленные законодательства Российской Федерации, стоимость всех дополнительных расходов и издержек.</t>
  </si>
  <si>
    <r>
      <t>______________</t>
    </r>
    <r>
      <rPr>
        <u/>
        <sz val="11"/>
        <color theme="1"/>
        <rFont val="Times New Roman"/>
        <family val="1"/>
        <charset val="204"/>
      </rPr>
      <t xml:space="preserve">/Гурбатова Д.И. </t>
    </r>
    <r>
      <rPr>
        <sz val="11"/>
        <color theme="1"/>
        <rFont val="Times New Roman"/>
        <family val="1"/>
        <charset val="204"/>
      </rPr>
      <t>/</t>
    </r>
  </si>
  <si>
    <t>Гурбатова Д.И.    +7-964-430-42-40</t>
  </si>
  <si>
    <t>штука</t>
  </si>
  <si>
    <t>Ведущий специалист ТО</t>
  </si>
  <si>
    <t>июня</t>
  </si>
  <si>
    <t>Аккумуляторная батарея 130D31L</t>
  </si>
  <si>
    <t>Аккумуляторная батарея 130D31R</t>
  </si>
  <si>
    <t>Аккумуляторная батарея 115D26R</t>
  </si>
  <si>
    <t>Аккумуляторная батарея 115D26L</t>
  </si>
  <si>
    <t>Аккумуляторная батарея 190G51L, B,4</t>
  </si>
  <si>
    <t>на поставку аккумуляторных батарей</t>
  </si>
  <si>
    <t>Обоснование начальной (максимальной) цены контракта</t>
  </si>
  <si>
    <t>(указывается предмет контракта)</t>
  </si>
  <si>
    <t>5.Информации о валюте, используемой для формирования цены контракта и расчетов с поставщиком (подрядчиком, исполнителем): рубль Российской Федерации.</t>
  </si>
  <si>
    <t>Наименование предмета контракта</t>
  </si>
  <si>
    <t>Используемый метод определения НМЦК:</t>
  </si>
  <si>
    <t>1.  В соотвествии с п. 1.7.19. «Положения о закупках товаров, работ, услуг ФГБУ «Приморское УГМС» и Федеральным законом от 18 июля 2011 года №223-ФЗ «О закупках товаров, работ, услуг отдельными видами юридических лиц» при определении НМЦК контракта Заказчиком применяется  Приказ Министерства экономического развития РФ от 2 октября 2013 года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</si>
  <si>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2. Заказчиком при определении НМЦК использовался метод сопастовимых рыночных цен (анализ рынка). Метод сопоставимых рыночных цен (анализа рынка) является приоритетным для определения и обоснования НМЦК, применение иных методов определения НМЦК является нецелесообразным.</t>
  </si>
  <si>
    <t>3.  В целях определения однородности совокупности значений выявленных цен, используемых в расчете НМЦК,  Заказчиком используется  коэффициент вариации (V), рассчитанный в соответствии с формулой, указанной в п. 3.20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(утв. приказам Министерства экономического развития РФ от 2 октября 2013 года №567). Рассчитанные Заказчиком значения коэффициента вариации (V) занесены в таблицу расчета.</t>
  </si>
  <si>
    <t>Расчет НМЦК</t>
  </si>
  <si>
    <t>Однородность совокупности значений выявленных цен, используемых  в расчете НМЦК</t>
  </si>
  <si>
    <t>НМЦК, определенная методом сопоставимых рыночных цен                     (анализа рынка)</t>
  </si>
  <si>
    <t xml:space="preserve">Расчет НМЦК по формуле***                                                        </t>
  </si>
  <si>
    <t>НМЦК контракта с учетом округления цены за единицу (руб.)</t>
  </si>
  <si>
    <t xml:space="preserve">В РЕЗУЛЬТАТЕ ПРОВЕДЕННОГО РАСЧЕТА НМЦК контракта СОСТАВЛЯЕТ: </t>
  </si>
  <si>
    <t>Дата подготовки обоснования НМЦК:</t>
  </si>
  <si>
    <t>НМЦК определяется по формуле:</t>
  </si>
  <si>
    <t>**** Приказ №567 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ЕИС не позволяет проводить операции с такими значениями, поэтому в случае необходимости Заказчиком применяется округление  (вниз) таких показателей до 2-х знаков после запятой.</t>
  </si>
  <si>
    <t>***** Цены, используемые в расчетах НМЦК (в т.ч. цены прошлых периодов), рекомендуется приводить в соответствие с условиями планируемой закупки, в отношении которой определяется НМЦК, с помощью коэффициентов или индексов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 ) в порядке, установленном приказом №567.</t>
  </si>
  <si>
    <t xml:space="preserve">Аккумуляторы свинцовые для запуска поршневых двигателей </t>
  </si>
  <si>
    <t>Коммерческое предложение №1 запрос №321-17-2297 от 19.06.2026  вх.№КП-1987 от 23.06.2026</t>
  </si>
  <si>
    <t>Коммерческое предложение № 2 запрос №321-17-2298 от 19.06.2026  вх.№КП-1977 от 22.06.2026</t>
  </si>
  <si>
    <t>Коммерческое предложение№3 запрос №321-17-2296 от 19.06.2026  вх.№КП-1989 от 23.06.2026</t>
  </si>
  <si>
    <t>При проведении закупки Заказчик использует наименьшую стоимость Товара, указанную в коммерческом предложении №2 при которой НМЦК  составляет: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</si>
</sst>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.5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/>
    <xf numFmtId="0" fontId="11" fillId="0" borderId="0" xfId="1" applyFont="1" applyAlignment="1">
      <alignment horizontal="justify" vertical="center"/>
    </xf>
    <xf numFmtId="0" fontId="6" fillId="0" borderId="0" xfId="0" applyFont="1" applyFill="1"/>
    <xf numFmtId="0" fontId="7" fillId="0" borderId="0" xfId="0" applyFont="1" applyFill="1" applyAlignment="1">
      <alignment horizontal="right" vertical="center"/>
    </xf>
    <xf numFmtId="0" fontId="13" fillId="0" borderId="5" xfId="2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4" fontId="15" fillId="0" borderId="18" xfId="0" applyNumberFormat="1" applyFont="1" applyFill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center" vertical="center" wrapText="1"/>
    </xf>
    <xf numFmtId="4" fontId="13" fillId="0" borderId="18" xfId="2" applyNumberFormat="1" applyFont="1" applyFill="1" applyBorder="1" applyAlignment="1">
      <alignment horizontal="center" vertical="center" wrapText="1"/>
    </xf>
    <xf numFmtId="164" fontId="13" fillId="0" borderId="18" xfId="2" applyNumberFormat="1" applyFont="1" applyFill="1" applyBorder="1" applyAlignment="1">
      <alignment horizontal="center" vertical="center" wrapText="1"/>
    </xf>
    <xf numFmtId="4" fontId="13" fillId="0" borderId="19" xfId="2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" fontId="19" fillId="0" borderId="18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2" fontId="16" fillId="0" borderId="0" xfId="0" applyNumberFormat="1" applyFont="1" applyFill="1" applyAlignment="1">
      <alignment horizontal="justify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957263</xdr:colOff>
      <xdr:row>22</xdr:row>
      <xdr:rowOff>28575</xdr:rowOff>
    </xdr:from>
    <xdr:to>
      <xdr:col>14</xdr:col>
      <xdr:colOff>88107</xdr:colOff>
      <xdr:row>22</xdr:row>
      <xdr:rowOff>28575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763" y="5476875"/>
          <a:ext cx="14049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226220</xdr:colOff>
      <xdr:row>27</xdr:row>
      <xdr:rowOff>71441</xdr:rowOff>
    </xdr:from>
    <xdr:to>
      <xdr:col>5</xdr:col>
      <xdr:colOff>676275</xdr:colOff>
      <xdr:row>28</xdr:row>
      <xdr:rowOff>166690</xdr:rowOff>
    </xdr:to>
    <xdr:pic>
      <xdr:nvPicPr>
        <xdr:cNvPr id="13" name="Рисунок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533" y="7655722"/>
          <a:ext cx="1081086" cy="3452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26194</xdr:colOff>
      <xdr:row>25</xdr:row>
      <xdr:rowOff>254794</xdr:rowOff>
    </xdr:from>
    <xdr:to>
      <xdr:col>6</xdr:col>
      <xdr:colOff>1033463</xdr:colOff>
      <xdr:row>27</xdr:row>
      <xdr:rowOff>111920</xdr:rowOff>
    </xdr:to>
    <xdr:pic>
      <xdr:nvPicPr>
        <xdr:cNvPr id="14" name="Рисунок 1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194" y="7958138"/>
          <a:ext cx="1697831" cy="511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285750</xdr:colOff>
      <xdr:row>25</xdr:row>
      <xdr:rowOff>297657</xdr:rowOff>
    </xdr:from>
    <xdr:to>
      <xdr:col>7</xdr:col>
      <xdr:colOff>438150</xdr:colOff>
      <xdr:row>26</xdr:row>
      <xdr:rowOff>226220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7336632"/>
          <a:ext cx="152400" cy="2238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1154906</xdr:colOff>
      <xdr:row>28</xdr:row>
      <xdr:rowOff>23811</xdr:rowOff>
    </xdr:from>
    <xdr:to>
      <xdr:col>3</xdr:col>
      <xdr:colOff>2777966</xdr:colOff>
      <xdr:row>29</xdr:row>
      <xdr:rowOff>130014</xdr:rowOff>
    </xdr:to>
    <xdr:pic>
      <xdr:nvPicPr>
        <xdr:cNvPr id="16" name="Рисунок 15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681" y="8110536"/>
          <a:ext cx="1627822" cy="4014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928689</xdr:colOff>
      <xdr:row>27</xdr:row>
      <xdr:rowOff>226217</xdr:rowOff>
    </xdr:from>
    <xdr:to>
      <xdr:col>14</xdr:col>
      <xdr:colOff>69058</xdr:colOff>
      <xdr:row>28</xdr:row>
      <xdr:rowOff>204785</xdr:rowOff>
    </xdr:to>
    <xdr:pic>
      <xdr:nvPicPr>
        <xdr:cNvPr id="17" name="Рисунок 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0189" y="8322467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957263</xdr:colOff>
      <xdr:row>18</xdr:row>
      <xdr:rowOff>28575</xdr:rowOff>
    </xdr:from>
    <xdr:to>
      <xdr:col>14</xdr:col>
      <xdr:colOff>88107</xdr:colOff>
      <xdr:row>18</xdr:row>
      <xdr:rowOff>28575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3107" y="110299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957263</xdr:colOff>
      <xdr:row>19</xdr:row>
      <xdr:rowOff>28575</xdr:rowOff>
    </xdr:from>
    <xdr:to>
      <xdr:col>14</xdr:col>
      <xdr:colOff>88107</xdr:colOff>
      <xdr:row>19</xdr:row>
      <xdr:rowOff>28575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3107" y="110299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957263</xdr:colOff>
      <xdr:row>20</xdr:row>
      <xdr:rowOff>28575</xdr:rowOff>
    </xdr:from>
    <xdr:to>
      <xdr:col>14</xdr:col>
      <xdr:colOff>88107</xdr:colOff>
      <xdr:row>20</xdr:row>
      <xdr:rowOff>28575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3107" y="110299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957263</xdr:colOff>
      <xdr:row>21</xdr:row>
      <xdr:rowOff>28575</xdr:rowOff>
    </xdr:from>
    <xdr:to>
      <xdr:col>14</xdr:col>
      <xdr:colOff>88107</xdr:colOff>
      <xdr:row>21</xdr:row>
      <xdr:rowOff>28575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3107" y="110299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tabSelected="1" topLeftCell="A7" zoomScale="80" zoomScaleNormal="80" workbookViewId="0">
      <selection activeCell="O22" sqref="O22"/>
    </sheetView>
  </sheetViews>
  <sheetFormatPr defaultRowHeight="15" x14ac:dyDescent="0.25"/>
  <cols>
    <col min="1" max="1" width="3.7109375" style="5" customWidth="1"/>
    <col min="2" max="2" width="6.85546875" style="5" customWidth="1"/>
    <col min="3" max="3" width="2.42578125" style="5" customWidth="1"/>
    <col min="4" max="4" width="47.28515625" style="5" customWidth="1"/>
    <col min="5" max="5" width="9.42578125" style="7" customWidth="1"/>
    <col min="6" max="6" width="10.28515625" style="7" customWidth="1"/>
    <col min="7" max="7" width="16.5703125" style="7" customWidth="1"/>
    <col min="8" max="8" width="16.7109375" style="5" customWidth="1"/>
    <col min="9" max="9" width="16.85546875" style="5" customWidth="1"/>
    <col min="10" max="10" width="9.28515625" style="5" customWidth="1"/>
    <col min="11" max="11" width="14.7109375" style="5" customWidth="1"/>
    <col min="12" max="12" width="15.140625" style="5" customWidth="1"/>
    <col min="13" max="13" width="17.42578125" style="5" customWidth="1"/>
    <col min="14" max="15" width="15.140625" style="5" customWidth="1"/>
    <col min="16" max="16" width="20.28515625" style="5" customWidth="1"/>
    <col min="17" max="17" width="18" style="5" customWidth="1"/>
    <col min="18" max="18" width="9.140625" style="5"/>
  </cols>
  <sheetData>
    <row r="1" spans="1:23" x14ac:dyDescent="0.25">
      <c r="N1" s="21"/>
      <c r="O1" s="21"/>
      <c r="P1" s="21"/>
      <c r="Q1" s="22"/>
    </row>
    <row r="2" spans="1:23" x14ac:dyDescent="0.25">
      <c r="D2" s="8"/>
      <c r="Q2" s="8" t="s">
        <v>0</v>
      </c>
    </row>
    <row r="3" spans="1:23" x14ac:dyDescent="0.25">
      <c r="Q3" s="8" t="s">
        <v>7</v>
      </c>
    </row>
    <row r="4" spans="1:23" x14ac:dyDescent="0.25">
      <c r="Q4" s="8" t="s">
        <v>8</v>
      </c>
    </row>
    <row r="5" spans="1:23" ht="18.75" x14ac:dyDescent="0.25">
      <c r="A5" s="75" t="s">
        <v>40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1"/>
      <c r="S5" s="1"/>
      <c r="T5" s="1"/>
      <c r="U5" s="1"/>
      <c r="V5" s="1"/>
      <c r="W5" s="1"/>
    </row>
    <row r="6" spans="1:23" ht="4.5" customHeight="1" x14ac:dyDescent="0.25">
      <c r="D6" s="18" t="s">
        <v>1</v>
      </c>
    </row>
    <row r="7" spans="1:23" ht="16.5" thickBot="1" x14ac:dyDescent="0.3">
      <c r="A7" s="76" t="s">
        <v>39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1"/>
      <c r="S7" s="1"/>
      <c r="T7" s="1"/>
      <c r="U7" s="1"/>
      <c r="V7" s="1"/>
      <c r="W7" s="1"/>
    </row>
    <row r="8" spans="1:23" ht="15.75" thickBot="1" x14ac:dyDescent="0.3">
      <c r="A8" s="77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4"/>
      <c r="S8" s="4"/>
      <c r="T8" s="4"/>
      <c r="U8" s="4"/>
      <c r="V8" s="4"/>
      <c r="W8" s="4"/>
    </row>
    <row r="9" spans="1:23" ht="28.5" customHeight="1" thickBot="1" x14ac:dyDescent="0.3">
      <c r="A9" s="72" t="s">
        <v>2</v>
      </c>
      <c r="B9" s="73"/>
      <c r="C9" s="73"/>
      <c r="D9" s="74"/>
      <c r="E9" s="78" t="s">
        <v>58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R9" s="2"/>
      <c r="S9" s="2"/>
      <c r="T9" s="2"/>
      <c r="U9" s="2"/>
      <c r="V9" s="2"/>
      <c r="W9" s="2"/>
    </row>
    <row r="10" spans="1:23" ht="22.5" customHeight="1" thickBot="1" x14ac:dyDescent="0.3">
      <c r="A10" s="72" t="s">
        <v>44</v>
      </c>
      <c r="B10" s="73"/>
      <c r="C10" s="73"/>
      <c r="D10" s="73"/>
      <c r="E10" s="73"/>
      <c r="F10" s="74"/>
      <c r="G10" s="72" t="s">
        <v>21</v>
      </c>
      <c r="H10" s="73"/>
      <c r="I10" s="73"/>
      <c r="J10" s="73"/>
      <c r="K10" s="73"/>
      <c r="L10" s="73"/>
      <c r="M10" s="73"/>
      <c r="N10" s="73"/>
      <c r="O10" s="73"/>
      <c r="P10" s="73"/>
      <c r="Q10" s="74"/>
      <c r="R10" s="3"/>
      <c r="S10" s="3"/>
      <c r="T10" s="3"/>
      <c r="U10" s="3"/>
      <c r="V10" s="3"/>
      <c r="W10" s="3"/>
    </row>
    <row r="11" spans="1:23" ht="47.25" customHeight="1" x14ac:dyDescent="0.25">
      <c r="A11" s="58" t="s">
        <v>45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3"/>
      <c r="S11" s="3"/>
      <c r="T11" s="3"/>
      <c r="U11" s="3"/>
      <c r="V11" s="3"/>
      <c r="W11" s="3"/>
    </row>
    <row r="12" spans="1:23" ht="35.25" customHeight="1" x14ac:dyDescent="0.25">
      <c r="A12" s="58" t="s">
        <v>46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3"/>
      <c r="S12" s="3"/>
      <c r="T12" s="3"/>
      <c r="U12" s="3"/>
      <c r="V12" s="3"/>
      <c r="W12" s="3"/>
    </row>
    <row r="13" spans="1:23" ht="45" customHeight="1" x14ac:dyDescent="0.25">
      <c r="A13" s="68" t="s">
        <v>47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3"/>
      <c r="S13" s="3"/>
      <c r="T13" s="3"/>
      <c r="U13" s="3"/>
      <c r="V13" s="3"/>
      <c r="W13" s="3"/>
    </row>
    <row r="14" spans="1:23" ht="29.25" customHeight="1" x14ac:dyDescent="0.25">
      <c r="A14" s="68" t="s">
        <v>28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3"/>
      <c r="S14" s="3"/>
      <c r="T14" s="3"/>
      <c r="U14" s="3"/>
      <c r="V14" s="3"/>
      <c r="W14" s="3"/>
    </row>
    <row r="15" spans="1:23" ht="15.75" customHeight="1" x14ac:dyDescent="0.25">
      <c r="A15" s="59" t="s">
        <v>42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3"/>
      <c r="S15" s="3"/>
      <c r="T15" s="3"/>
      <c r="U15" s="3"/>
      <c r="V15" s="3"/>
      <c r="W15" s="3"/>
    </row>
    <row r="16" spans="1:23" ht="15.75" customHeight="1" thickBot="1" x14ac:dyDescent="0.3">
      <c r="A16" s="60" t="s">
        <v>48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  <row r="17" spans="1:18" ht="51.75" customHeight="1" x14ac:dyDescent="0.25">
      <c r="A17" s="61" t="s">
        <v>9</v>
      </c>
      <c r="B17" s="63" t="s">
        <v>43</v>
      </c>
      <c r="C17" s="63"/>
      <c r="D17" s="63"/>
      <c r="E17" s="65" t="s">
        <v>5</v>
      </c>
      <c r="F17" s="63" t="s">
        <v>6</v>
      </c>
      <c r="G17" s="63" t="s">
        <v>18</v>
      </c>
      <c r="H17" s="63"/>
      <c r="I17" s="63"/>
      <c r="J17" s="82" t="s">
        <v>27</v>
      </c>
      <c r="K17" s="63" t="s">
        <v>49</v>
      </c>
      <c r="L17" s="63"/>
      <c r="M17" s="63"/>
      <c r="N17" s="63" t="s">
        <v>50</v>
      </c>
      <c r="O17" s="63"/>
      <c r="P17" s="63"/>
      <c r="Q17" s="67"/>
    </row>
    <row r="18" spans="1:18" ht="91.5" customHeight="1" x14ac:dyDescent="0.25">
      <c r="A18" s="62"/>
      <c r="B18" s="64"/>
      <c r="C18" s="64"/>
      <c r="D18" s="64"/>
      <c r="E18" s="66"/>
      <c r="F18" s="64"/>
      <c r="G18" s="35" t="s">
        <v>59</v>
      </c>
      <c r="H18" s="35" t="s">
        <v>60</v>
      </c>
      <c r="I18" s="35" t="s">
        <v>61</v>
      </c>
      <c r="J18" s="83"/>
      <c r="K18" s="25" t="s">
        <v>12</v>
      </c>
      <c r="L18" s="25" t="s">
        <v>17</v>
      </c>
      <c r="M18" s="25" t="s">
        <v>24</v>
      </c>
      <c r="N18" s="23" t="s">
        <v>51</v>
      </c>
      <c r="O18" s="23" t="s">
        <v>22</v>
      </c>
      <c r="P18" s="24" t="s">
        <v>23</v>
      </c>
      <c r="Q18" s="26" t="s">
        <v>52</v>
      </c>
    </row>
    <row r="19" spans="1:18" ht="39.950000000000003" customHeight="1" x14ac:dyDescent="0.25">
      <c r="A19" s="49">
        <v>1</v>
      </c>
      <c r="B19" s="92" t="s">
        <v>34</v>
      </c>
      <c r="C19" s="93"/>
      <c r="D19" s="94"/>
      <c r="E19" s="44" t="s">
        <v>31</v>
      </c>
      <c r="F19" s="50">
        <v>1</v>
      </c>
      <c r="G19" s="53">
        <v>20475</v>
      </c>
      <c r="H19" s="54">
        <v>11212</v>
      </c>
      <c r="I19" s="54">
        <v>14687</v>
      </c>
      <c r="J19" s="51"/>
      <c r="K19" s="37">
        <f>AVERAGE(G19,H19,I19)</f>
        <v>15458</v>
      </c>
      <c r="L19" s="38">
        <f t="shared" ref="L19:L22" si="0">SQRT(((G19-K19)*(G19-K19)+(H19-K19)*(H19-K19)+(I19-K19)*(I19-K19))/2)</f>
        <v>4679.3827584415449</v>
      </c>
      <c r="M19" s="38">
        <f>L19/K19*100</f>
        <v>30.271592433960056</v>
      </c>
      <c r="N19" s="39">
        <f t="shared" ref="N19:N22" si="1">((F19/3)*(SUM(G19:I19)))</f>
        <v>15458</v>
      </c>
      <c r="O19" s="40">
        <f t="shared" ref="O19:O22" si="2">K19</f>
        <v>15458</v>
      </c>
      <c r="P19" s="38">
        <f t="shared" ref="P19:P22" si="3">ROUND(O19,2)</f>
        <v>15458</v>
      </c>
      <c r="Q19" s="41">
        <f t="shared" ref="Q19:Q22" si="4">F19*P19</f>
        <v>15458</v>
      </c>
    </row>
    <row r="20" spans="1:18" ht="39.950000000000003" customHeight="1" x14ac:dyDescent="0.25">
      <c r="A20" s="49">
        <v>2</v>
      </c>
      <c r="B20" s="92" t="s">
        <v>35</v>
      </c>
      <c r="C20" s="93"/>
      <c r="D20" s="94"/>
      <c r="E20" s="44" t="s">
        <v>31</v>
      </c>
      <c r="F20" s="50">
        <v>1</v>
      </c>
      <c r="G20" s="53">
        <v>20475</v>
      </c>
      <c r="H20" s="54">
        <v>11212</v>
      </c>
      <c r="I20" s="54">
        <v>14687</v>
      </c>
      <c r="J20" s="51"/>
      <c r="K20" s="37">
        <f t="shared" ref="K20:K21" si="5">AVERAGE(G20,H20,I20)</f>
        <v>15458</v>
      </c>
      <c r="L20" s="38">
        <f t="shared" si="0"/>
        <v>4679.3827584415449</v>
      </c>
      <c r="M20" s="38">
        <f t="shared" ref="M20:M21" si="6">L20/K20*100</f>
        <v>30.271592433960056</v>
      </c>
      <c r="N20" s="39">
        <f t="shared" si="1"/>
        <v>15458</v>
      </c>
      <c r="O20" s="40">
        <f t="shared" si="2"/>
        <v>15458</v>
      </c>
      <c r="P20" s="38">
        <f t="shared" si="3"/>
        <v>15458</v>
      </c>
      <c r="Q20" s="41">
        <f t="shared" si="4"/>
        <v>15458</v>
      </c>
    </row>
    <row r="21" spans="1:18" ht="39.950000000000003" customHeight="1" x14ac:dyDescent="0.25">
      <c r="A21" s="49">
        <v>3</v>
      </c>
      <c r="B21" s="92" t="s">
        <v>36</v>
      </c>
      <c r="C21" s="93"/>
      <c r="D21" s="94"/>
      <c r="E21" s="44" t="s">
        <v>31</v>
      </c>
      <c r="F21" s="50">
        <v>8</v>
      </c>
      <c r="G21" s="53">
        <v>9975</v>
      </c>
      <c r="H21" s="54">
        <v>9734</v>
      </c>
      <c r="I21" s="54">
        <v>12300</v>
      </c>
      <c r="J21" s="51"/>
      <c r="K21" s="37">
        <f t="shared" si="5"/>
        <v>10669.666666666666</v>
      </c>
      <c r="L21" s="38">
        <f t="shared" si="0"/>
        <v>1417.0428128088909</v>
      </c>
      <c r="M21" s="38">
        <f t="shared" si="6"/>
        <v>13.281041077280367</v>
      </c>
      <c r="N21" s="39">
        <f>((F21/3)*(SUM(G21:I21)))</f>
        <v>85357.333333333328</v>
      </c>
      <c r="O21" s="40">
        <f t="shared" si="2"/>
        <v>10669.666666666666</v>
      </c>
      <c r="P21" s="38">
        <f t="shared" si="3"/>
        <v>10669.67</v>
      </c>
      <c r="Q21" s="41">
        <f t="shared" si="4"/>
        <v>85357.36</v>
      </c>
    </row>
    <row r="22" spans="1:18" ht="39.950000000000003" customHeight="1" x14ac:dyDescent="0.25">
      <c r="A22" s="49">
        <v>4</v>
      </c>
      <c r="B22" s="92" t="s">
        <v>37</v>
      </c>
      <c r="C22" s="93"/>
      <c r="D22" s="94"/>
      <c r="E22" s="44" t="s">
        <v>31</v>
      </c>
      <c r="F22" s="50">
        <v>2</v>
      </c>
      <c r="G22" s="53">
        <v>9975</v>
      </c>
      <c r="H22" s="54">
        <v>9975</v>
      </c>
      <c r="I22" s="54">
        <v>12300</v>
      </c>
      <c r="J22" s="51"/>
      <c r="K22" s="37">
        <f>AVERAGE(G22,H22,I22)</f>
        <v>10750</v>
      </c>
      <c r="L22" s="38">
        <f t="shared" si="0"/>
        <v>1342.3393758658799</v>
      </c>
      <c r="M22" s="38">
        <f>L22/K22*100</f>
        <v>12.486877915031441</v>
      </c>
      <c r="N22" s="39">
        <f t="shared" si="1"/>
        <v>21500</v>
      </c>
      <c r="O22" s="40">
        <f t="shared" si="2"/>
        <v>10750</v>
      </c>
      <c r="P22" s="38">
        <f t="shared" si="3"/>
        <v>10750</v>
      </c>
      <c r="Q22" s="41">
        <f t="shared" si="4"/>
        <v>21500</v>
      </c>
    </row>
    <row r="23" spans="1:18" ht="39.950000000000003" customHeight="1" thickBot="1" x14ac:dyDescent="0.3">
      <c r="A23" s="49">
        <v>5</v>
      </c>
      <c r="B23" s="69" t="s">
        <v>38</v>
      </c>
      <c r="C23" s="70"/>
      <c r="D23" s="71"/>
      <c r="E23" s="44" t="s">
        <v>31</v>
      </c>
      <c r="F23" s="52">
        <v>2</v>
      </c>
      <c r="G23" s="43">
        <v>20937</v>
      </c>
      <c r="H23" s="43">
        <v>15118</v>
      </c>
      <c r="I23" s="43">
        <v>13825</v>
      </c>
      <c r="J23" s="37"/>
      <c r="K23" s="37">
        <f>AVERAGE(G23,H23,I23)</f>
        <v>16626.666666666668</v>
      </c>
      <c r="L23" s="38">
        <f>SQRT(((G23-K23)*(G23-K23)+(H23-K23)*(H23-K23)+(I23-K23)*(I23-K23))/2)</f>
        <v>3788.4287420160526</v>
      </c>
      <c r="M23" s="38">
        <f>L23/K23*100</f>
        <v>22.785257069062062</v>
      </c>
      <c r="N23" s="39">
        <f>((F23/3)*(SUM(G23:I23)))</f>
        <v>33253.333333333328</v>
      </c>
      <c r="O23" s="40">
        <f>K23</f>
        <v>16626.666666666668</v>
      </c>
      <c r="P23" s="38">
        <f>ROUND(O23,2)</f>
        <v>16626.669999999998</v>
      </c>
      <c r="Q23" s="41">
        <f>F23*P23</f>
        <v>33253.339999999997</v>
      </c>
    </row>
    <row r="24" spans="1:18" ht="24" customHeight="1" thickBot="1" x14ac:dyDescent="0.3">
      <c r="A24" s="88" t="s">
        <v>53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90"/>
      <c r="Q24" s="42">
        <f>SUM(Q19:Q23)</f>
        <v>171026.69999999998</v>
      </c>
    </row>
    <row r="25" spans="1:18" ht="20.25" customHeight="1" thickBot="1" x14ac:dyDescent="0.3">
      <c r="A25" s="84" t="s">
        <v>62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6"/>
      <c r="Q25" s="34">
        <v>150000</v>
      </c>
    </row>
    <row r="26" spans="1:18" ht="20.25" customHeight="1" thickBot="1" x14ac:dyDescent="0.3">
      <c r="A26" s="88" t="s">
        <v>54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90"/>
      <c r="Q26" s="45">
        <v>46196</v>
      </c>
    </row>
    <row r="27" spans="1:18" ht="30.75" customHeight="1" x14ac:dyDescent="0.25">
      <c r="A27" s="29" t="s">
        <v>26</v>
      </c>
      <c r="B27" s="29" t="s">
        <v>14</v>
      </c>
      <c r="C27" s="29"/>
      <c r="D27" s="30"/>
      <c r="E27" s="31"/>
      <c r="F27" s="31"/>
      <c r="G27" s="31"/>
      <c r="H27" s="91" t="s">
        <v>25</v>
      </c>
      <c r="I27" s="91"/>
      <c r="J27" s="91"/>
      <c r="K27" s="91"/>
      <c r="L27" s="91"/>
      <c r="M27" s="91"/>
      <c r="N27" s="91"/>
      <c r="O27" s="91"/>
      <c r="P27" s="91"/>
      <c r="Q27" s="91"/>
    </row>
    <row r="28" spans="1:18" ht="19.5" customHeight="1" x14ac:dyDescent="0.25">
      <c r="A28" s="29" t="s">
        <v>13</v>
      </c>
      <c r="B28" s="29" t="s">
        <v>15</v>
      </c>
      <c r="C28" s="29"/>
      <c r="D28" s="30"/>
      <c r="E28" s="31"/>
      <c r="F28" s="31"/>
      <c r="G28" s="31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8" ht="23.25" customHeight="1" x14ac:dyDescent="0.25">
      <c r="A29" s="29" t="s">
        <v>16</v>
      </c>
      <c r="B29" s="29" t="s">
        <v>55</v>
      </c>
      <c r="C29" s="29"/>
      <c r="D29" s="30"/>
      <c r="E29" s="31"/>
      <c r="F29" s="32" t="s">
        <v>20</v>
      </c>
      <c r="G29" s="87" t="s">
        <v>19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</row>
    <row r="30" spans="1:18" ht="18" customHeight="1" x14ac:dyDescent="0.25">
      <c r="A30" s="29"/>
      <c r="B30" s="29"/>
      <c r="C30" s="29"/>
      <c r="D30" s="30"/>
      <c r="E30" s="31"/>
      <c r="F30" s="31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</row>
    <row r="31" spans="1:18" ht="30" customHeight="1" x14ac:dyDescent="0.25">
      <c r="A31" s="81" t="s">
        <v>56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8" ht="30" customHeight="1" x14ac:dyDescent="0.25">
      <c r="A32" s="81" t="s">
        <v>57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36"/>
    </row>
    <row r="33" spans="1:16" ht="21.75" customHeight="1" x14ac:dyDescent="0.25">
      <c r="A33" s="55" t="s">
        <v>32</v>
      </c>
      <c r="B33" s="55"/>
      <c r="C33" s="55"/>
      <c r="D33" s="55"/>
      <c r="E33" s="55"/>
      <c r="F33" s="55"/>
      <c r="G33" s="55"/>
      <c r="I33" s="20"/>
      <c r="J33" s="20"/>
    </row>
    <row r="34" spans="1:16" ht="10.5" customHeight="1" x14ac:dyDescent="0.25">
      <c r="D34" s="33" t="s">
        <v>3</v>
      </c>
      <c r="I34" s="17"/>
      <c r="J34" s="17"/>
    </row>
    <row r="35" spans="1:16" ht="16.5" customHeight="1" x14ac:dyDescent="0.25">
      <c r="A35" s="56" t="s">
        <v>29</v>
      </c>
      <c r="B35" s="56"/>
      <c r="C35" s="56"/>
      <c r="D35" s="56"/>
      <c r="E35" s="56"/>
      <c r="F35" s="56"/>
      <c r="G35" s="56"/>
      <c r="H35" s="13"/>
      <c r="I35" s="13"/>
      <c r="J35" s="13"/>
      <c r="K35" s="13"/>
      <c r="L35" s="10"/>
      <c r="M35" s="10"/>
      <c r="N35" s="10"/>
      <c r="O35" s="10"/>
      <c r="P35" s="10"/>
    </row>
    <row r="36" spans="1:16" ht="12" customHeight="1" x14ac:dyDescent="0.25">
      <c r="A36" s="57" t="s">
        <v>4</v>
      </c>
      <c r="B36" s="57"/>
      <c r="C36" s="57"/>
      <c r="D36" s="57"/>
      <c r="E36" s="57"/>
      <c r="F36" s="57"/>
      <c r="G36" s="57"/>
      <c r="H36" s="9"/>
      <c r="I36" s="9"/>
      <c r="J36" s="9"/>
      <c r="K36" s="9"/>
      <c r="L36" s="11"/>
      <c r="M36" s="11"/>
      <c r="N36" s="11"/>
      <c r="O36" s="11"/>
      <c r="P36" s="11"/>
    </row>
    <row r="37" spans="1:16" ht="15" customHeight="1" x14ac:dyDescent="0.25">
      <c r="A37" s="6" t="s">
        <v>10</v>
      </c>
      <c r="B37" s="46">
        <v>23</v>
      </c>
      <c r="C37" s="47" t="s">
        <v>10</v>
      </c>
      <c r="D37" s="48" t="s">
        <v>33</v>
      </c>
      <c r="E37" s="14">
        <v>2026</v>
      </c>
      <c r="F37" s="9" t="s">
        <v>11</v>
      </c>
      <c r="G37" s="27"/>
      <c r="H37" s="13"/>
      <c r="I37" s="15"/>
      <c r="J37" s="15"/>
      <c r="K37" s="9"/>
      <c r="L37" s="28"/>
      <c r="M37" s="28"/>
      <c r="N37" s="28"/>
      <c r="O37" s="28"/>
      <c r="P37" s="28"/>
    </row>
    <row r="38" spans="1:16" ht="18.75" customHeight="1" x14ac:dyDescent="0.25">
      <c r="A38" s="16" t="s">
        <v>30</v>
      </c>
      <c r="E38" s="12"/>
      <c r="F38" s="12"/>
      <c r="G38" s="12"/>
      <c r="H38" s="16"/>
      <c r="I38" s="19"/>
      <c r="J38" s="19"/>
    </row>
    <row r="39" spans="1:16" x14ac:dyDescent="0.25">
      <c r="D39" s="17"/>
    </row>
  </sheetData>
  <mergeCells count="36">
    <mergeCell ref="A32:Q32"/>
    <mergeCell ref="J17:J18"/>
    <mergeCell ref="A25:P25"/>
    <mergeCell ref="G29:Q30"/>
    <mergeCell ref="A31:Q31"/>
    <mergeCell ref="A24:P24"/>
    <mergeCell ref="A26:P26"/>
    <mergeCell ref="H27:Q27"/>
    <mergeCell ref="B19:D19"/>
    <mergeCell ref="B20:D20"/>
    <mergeCell ref="B21:D21"/>
    <mergeCell ref="B22:D22"/>
    <mergeCell ref="A11:Q11"/>
    <mergeCell ref="A10:F10"/>
    <mergeCell ref="G10:Q10"/>
    <mergeCell ref="A5:Q5"/>
    <mergeCell ref="A7:Q7"/>
    <mergeCell ref="A8:Q8"/>
    <mergeCell ref="A9:D9"/>
    <mergeCell ref="E9:Q9"/>
    <mergeCell ref="A33:G33"/>
    <mergeCell ref="A35:G35"/>
    <mergeCell ref="A36:G36"/>
    <mergeCell ref="A12:Q12"/>
    <mergeCell ref="A15:Q15"/>
    <mergeCell ref="A16:Q16"/>
    <mergeCell ref="A17:A18"/>
    <mergeCell ref="B17:D18"/>
    <mergeCell ref="E17:E18"/>
    <mergeCell ref="F17:F18"/>
    <mergeCell ref="G17:I17"/>
    <mergeCell ref="K17:M17"/>
    <mergeCell ref="N17:Q17"/>
    <mergeCell ref="A13:Q13"/>
    <mergeCell ref="A14:Q14"/>
    <mergeCell ref="B23:D23"/>
  </mergeCells>
  <pageMargins left="0" right="0" top="0" bottom="0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2026-06-29T03:34:06Z</dcterms:modified>
</cp:coreProperties>
</file>