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zakupki\ЗАКУПКИ\2026\44-ФЗ\ЕД.ПОСТАВЩИК\ЕАТ\В РАБОТЕ\Аптека\АЛЬБУМИН\на размещение\"/>
    </mc:Choice>
  </mc:AlternateContent>
  <bookViews>
    <workbookView xWindow="4785" yWindow="660" windowWidth="10575" windowHeight="6675"/>
  </bookViews>
  <sheets>
    <sheet name="НМЦК" sheetId="1" r:id="rId1"/>
    <sheet name="кп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9" l="1"/>
  <c r="J2" i="9"/>
  <c r="T11" i="1" l="1"/>
  <c r="G2" i="9" l="1"/>
  <c r="F11" i="1" s="1"/>
  <c r="J11" i="1"/>
  <c r="H11" i="1"/>
  <c r="M1" i="9"/>
  <c r="J1" i="9"/>
  <c r="G1" i="9"/>
  <c r="O11" i="1" l="1"/>
  <c r="M11" i="1"/>
  <c r="L11" i="1"/>
  <c r="N11" i="1" l="1"/>
  <c r="Y11" i="1"/>
  <c r="X11" i="1" l="1"/>
  <c r="AB11" i="1" s="1"/>
  <c r="AE11" i="1" l="1"/>
  <c r="AF11" i="1" s="1"/>
  <c r="AC11" i="1"/>
  <c r="AH11" i="1" l="1"/>
  <c r="AI11" i="1" s="1"/>
  <c r="AC12" i="1" l="1"/>
  <c r="X12" i="1"/>
  <c r="AF12" i="1" l="1"/>
  <c r="AI12" i="1"/>
</calcChain>
</file>

<file path=xl/sharedStrings.xml><?xml version="1.0" encoding="utf-8"?>
<sst xmlns="http://schemas.openxmlformats.org/spreadsheetml/2006/main" count="52" uniqueCount="42">
  <si>
    <t>№</t>
  </si>
  <si>
    <t>Потребность (лекарственная форма, дозировка, фасовка)</t>
  </si>
  <si>
    <t>Ед.изм.</t>
  </si>
  <si>
    <t>Кол-во</t>
  </si>
  <si>
    <t>Наименование предмета контракта</t>
  </si>
  <si>
    <t>Коммерческие предложения</t>
  </si>
  <si>
    <t>Однородность совокупности значений выявленных цен, используемых в расчете цена контракта</t>
  </si>
  <si>
    <t xml:space="preserve">Цена единицы планируемого к закупке лекарственного средства </t>
  </si>
  <si>
    <t>grls.rosminzdrav.ru</t>
  </si>
  <si>
    <t>Заключенные заказчиком контракты (договора) за предшествующие 12 месяцев (без учета НДС и оптовой надбавки)</t>
  </si>
  <si>
    <t>Средневзвешенная цена</t>
  </si>
  <si>
    <t>Цена единицы планируемого  к закупке лекарственного средства (руб./ед.изм.)</t>
  </si>
  <si>
    <t>Цена единицы планируемого  к закупке лекарственного средства с учетом НДС (руб./ед.изм.)</t>
  </si>
  <si>
    <t>Цена единицы планируемого  к закупке лекарственного средства с учетом НДС и оптовой надбавки</t>
  </si>
  <si>
    <t>НМЦК с учетом округления цены за единицу (руб.)*</t>
  </si>
  <si>
    <t>Цена</t>
  </si>
  <si>
    <t>Сред. арифм. цена за ед &lt;ц&gt;</t>
  </si>
  <si>
    <t>Сред. квадратич. отклонение</t>
  </si>
  <si>
    <t>Коэффициент вариации цен  V (%)</t>
  </si>
  <si>
    <t>Цена (руб. за ед. изм)</t>
  </si>
  <si>
    <t>кол-во закупленных лекарственных препаратов в ед изм</t>
  </si>
  <si>
    <t>Общая стоимость (руб.)</t>
  </si>
  <si>
    <t>Расчет произведен с помощью стандартных функций табличного редактора EXCEL.</t>
  </si>
  <si>
    <t>к-во уп</t>
  </si>
  <si>
    <t>цена за уп</t>
  </si>
  <si>
    <t>сумма</t>
  </si>
  <si>
    <t>ОМС по НМЦК</t>
  </si>
  <si>
    <t xml:space="preserve">ВМП по НМЦК </t>
  </si>
  <si>
    <t>Вб по НМЦК</t>
  </si>
  <si>
    <t>-</t>
  </si>
  <si>
    <t>мл</t>
  </si>
  <si>
    <t xml:space="preserve">ОБОСНОВАНИЕ НАЧАЛЬНОЙ (МАКСИМАЛЬНОЙ) ЦЕНЫ КОНТРАКТА
Определение и обоснование начальной (максимальной) цены контракта проведено в соответствии с положениями ч.22, ст. 22 Федерального закона от 05.04.2013 № 44 – ФЗ «О контрактной системе в сфере закупок товаров, работ, услуг для обеспечения государственных и муниципальных нужд» и Порядком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применения, утвержденных приказом Министерства Здравоохранения РФ от 19.12.2019 № 1064н. В связи с тем, что на участие в закупке № 0372100032626000117 не подано ни одной заявки по НМЦК с ценой единицы планируемых к закупке лекарственных препаратов, определенных в соответствии с п.8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применения, утвержденного Приказом Минздрава России от 19.12.2019 N 1064н, то в соответствии с п.12 настоящего Порядка, при объявлении следующей закупки в качестве цены единицы планируемого к закупке лекарственного препарата принимается минимальное значение начальной цены единицы лекарственного препарата, следующее после НМЦК, начальной цены единицы лекарственного препарата, на участие в закупке по которой не подано ни одной заявки.
</t>
  </si>
  <si>
    <t>КП №355 от 23.04.2026</t>
  </si>
  <si>
    <t>КП-1</t>
  </si>
  <si>
    <t>КП №391 от 30.04.2026</t>
  </si>
  <si>
    <t>КП №392 от 30.04.2026</t>
  </si>
  <si>
    <t>КП-3</t>
  </si>
  <si>
    <t>КП-2</t>
  </si>
  <si>
    <t>АЛЬБУМИН ЧЕЛОВЕКА</t>
  </si>
  <si>
    <t xml:space="preserve">**200 мг/мл -для адекватного восполнения гипоальбуминэмии тяжелой степени </t>
  </si>
  <si>
    <t>РАСТВОР ДЛЯ ИНФУЗИЙ
ГРЛС: РАСТВОР ДЛЯ ИНФУЗИЙ
200 мг/мл** - 100 мл
ГРЛС: 200 мг/мл, 20 %</t>
  </si>
  <si>
    <t>Исп.                               Зятькова Т.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</si>
</sst>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</font>
    <font>
      <sz val="10"/>
      <name val="Arial"/>
      <family val="2"/>
      <charset val="204"/>
    </font>
    <font>
      <sz val="10"/>
      <name val="Arial"/>
    </font>
    <font>
      <b/>
      <i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43" fontId="12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</cellStyleXfs>
  <cellXfs count="37">
    <xf numFmtId="0" fontId="0" fillId="0" borderId="0" xfId="0"/>
    <xf numFmtId="0" fontId="1" fillId="0" borderId="0" xfId="0" applyFont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wrapText="1"/>
    </xf>
    <xf numFmtId="4" fontId="4" fillId="2" borderId="0" xfId="1" applyNumberFormat="1" applyFont="1" applyFill="1" applyAlignment="1">
      <alignment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2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3" fontId="9" fillId="0" borderId="1" xfId="7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6" fillId="0" borderId="0" xfId="0" applyFont="1" applyAlignment="1">
      <alignment horizontal="left" vertical="top" wrapText="1"/>
    </xf>
    <xf numFmtId="4" fontId="17" fillId="2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</cellXfs>
  <cellStyles count="11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7 2" xfId="10"/>
    <cellStyle name="Обычный 8" xfId="8"/>
    <cellStyle name="Обычный 9" xfId="9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tabSelected="1" zoomScale="124" zoomScaleNormal="124" workbookViewId="0">
      <selection activeCell="A12" sqref="A12:W12"/>
    </sheetView>
  </sheetViews>
  <sheetFormatPr defaultRowHeight="15" x14ac:dyDescent="0.25"/>
  <cols>
    <col min="1" max="1" width="3.42578125" customWidth="1"/>
    <col min="2" max="2" width="20.5703125" customWidth="1"/>
    <col min="3" max="3" width="28.85546875" customWidth="1"/>
    <col min="4" max="4" width="8.28515625" customWidth="1"/>
    <col min="5" max="5" width="7" customWidth="1"/>
    <col min="6" max="6" width="8.7109375" customWidth="1"/>
    <col min="7" max="7" width="8.5703125" customWidth="1"/>
    <col min="8" max="8" width="8.42578125" customWidth="1"/>
    <col min="10" max="10" width="8.7109375" customWidth="1"/>
    <col min="15" max="15" width="12.140625" customWidth="1"/>
    <col min="16" max="16" width="11.85546875" bestFit="1" customWidth="1"/>
    <col min="19" max="19" width="12.42578125" customWidth="1"/>
    <col min="21" max="21" width="10.5703125" customWidth="1"/>
    <col min="22" max="22" width="11" customWidth="1"/>
    <col min="23" max="23" width="10" customWidth="1"/>
    <col min="24" max="24" width="13.85546875" customWidth="1"/>
    <col min="25" max="25" width="8.5703125" customWidth="1"/>
    <col min="26" max="26" width="10.42578125" customWidth="1"/>
    <col min="27" max="27" width="9.140625" hidden="1" customWidth="1"/>
    <col min="28" max="28" width="12" hidden="1" customWidth="1"/>
    <col min="29" max="29" width="13.85546875" hidden="1" customWidth="1"/>
    <col min="30" max="30" width="10.5703125" hidden="1" customWidth="1"/>
    <col min="31" max="31" width="11.28515625" hidden="1" customWidth="1"/>
    <col min="32" max="32" width="14.85546875" hidden="1" customWidth="1"/>
    <col min="33" max="34" width="9.140625" hidden="1" customWidth="1"/>
    <col min="35" max="35" width="10.28515625" hidden="1" customWidth="1"/>
  </cols>
  <sheetData>
    <row r="1" spans="1:35" x14ac:dyDescent="0.25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AA1" s="15"/>
    </row>
    <row r="2" spans="1:3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AA2" s="15"/>
    </row>
    <row r="3" spans="1:35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AA3" s="15"/>
    </row>
    <row r="4" spans="1:3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AA4" s="15"/>
    </row>
    <row r="5" spans="1:3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AA5" s="16"/>
    </row>
    <row r="6" spans="1:35" ht="118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3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35" s="1" customFormat="1" ht="30.75" customHeight="1" x14ac:dyDescent="0.25">
      <c r="A8" s="26" t="s">
        <v>0</v>
      </c>
      <c r="B8" s="26" t="s">
        <v>4</v>
      </c>
      <c r="C8" s="26" t="s">
        <v>1</v>
      </c>
      <c r="D8" s="26" t="s">
        <v>2</v>
      </c>
      <c r="E8" s="26" t="s">
        <v>3</v>
      </c>
      <c r="F8" s="26" t="s">
        <v>5</v>
      </c>
      <c r="G8" s="26"/>
      <c r="H8" s="26"/>
      <c r="I8" s="26"/>
      <c r="J8" s="26"/>
      <c r="K8" s="26"/>
      <c r="L8" s="26" t="s">
        <v>6</v>
      </c>
      <c r="M8" s="26"/>
      <c r="N8" s="26"/>
      <c r="O8" s="26" t="s">
        <v>7</v>
      </c>
      <c r="P8" s="26" t="s">
        <v>8</v>
      </c>
      <c r="Q8" s="26" t="s">
        <v>9</v>
      </c>
      <c r="R8" s="26"/>
      <c r="S8" s="26"/>
      <c r="T8" s="26" t="s">
        <v>10</v>
      </c>
      <c r="U8" s="26" t="s">
        <v>11</v>
      </c>
      <c r="V8" s="26" t="s">
        <v>12</v>
      </c>
      <c r="W8" s="26" t="s">
        <v>13</v>
      </c>
      <c r="X8" s="26" t="s">
        <v>14</v>
      </c>
    </row>
    <row r="9" spans="1:35" s="1" customFormat="1" ht="95.25" customHeight="1" x14ac:dyDescent="0.25">
      <c r="A9" s="26"/>
      <c r="B9" s="26"/>
      <c r="C9" s="26"/>
      <c r="D9" s="26"/>
      <c r="E9" s="26"/>
      <c r="F9" s="8" t="s">
        <v>15</v>
      </c>
      <c r="G9" s="8" t="s">
        <v>32</v>
      </c>
      <c r="H9" s="8" t="s">
        <v>15</v>
      </c>
      <c r="I9" s="8" t="s">
        <v>34</v>
      </c>
      <c r="J9" s="8" t="s">
        <v>15</v>
      </c>
      <c r="K9" s="8" t="s">
        <v>35</v>
      </c>
      <c r="L9" s="17" t="s">
        <v>16</v>
      </c>
      <c r="M9" s="17" t="s">
        <v>17</v>
      </c>
      <c r="N9" s="17" t="s">
        <v>18</v>
      </c>
      <c r="O9" s="26"/>
      <c r="P9" s="26"/>
      <c r="Q9" s="17" t="s">
        <v>19</v>
      </c>
      <c r="R9" s="17" t="s">
        <v>20</v>
      </c>
      <c r="S9" s="17" t="s">
        <v>21</v>
      </c>
      <c r="T9" s="26"/>
      <c r="U9" s="26"/>
      <c r="V9" s="26"/>
      <c r="W9" s="26"/>
      <c r="X9" s="26"/>
      <c r="AA9" s="26" t="s">
        <v>27</v>
      </c>
      <c r="AB9" s="26"/>
      <c r="AC9" s="26"/>
      <c r="AD9" s="26" t="s">
        <v>26</v>
      </c>
      <c r="AE9" s="26"/>
      <c r="AF9" s="26"/>
      <c r="AG9" s="26" t="s">
        <v>28</v>
      </c>
      <c r="AH9" s="26"/>
      <c r="AI9" s="26"/>
    </row>
    <row r="10" spans="1:35" x14ac:dyDescent="0.25">
      <c r="A10" s="3">
        <v>1</v>
      </c>
      <c r="B10" s="3">
        <v>2</v>
      </c>
      <c r="C10" s="3">
        <v>3</v>
      </c>
      <c r="D10" s="21">
        <v>4</v>
      </c>
      <c r="E10" s="2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AA10" s="2" t="s">
        <v>23</v>
      </c>
      <c r="AB10" s="2" t="s">
        <v>24</v>
      </c>
      <c r="AC10" s="2" t="s">
        <v>25</v>
      </c>
      <c r="AD10" s="2" t="s">
        <v>23</v>
      </c>
      <c r="AE10" s="2" t="s">
        <v>24</v>
      </c>
      <c r="AF10" s="2" t="s">
        <v>25</v>
      </c>
      <c r="AG10" s="2" t="s">
        <v>23</v>
      </c>
      <c r="AH10" s="2" t="s">
        <v>24</v>
      </c>
      <c r="AI10" s="2" t="s">
        <v>25</v>
      </c>
    </row>
    <row r="11" spans="1:35" ht="51" x14ac:dyDescent="0.25">
      <c r="A11" s="3">
        <v>1</v>
      </c>
      <c r="B11" s="24" t="s">
        <v>38</v>
      </c>
      <c r="C11" s="22" t="s">
        <v>40</v>
      </c>
      <c r="D11" s="25">
        <v>8000</v>
      </c>
      <c r="E11" s="23" t="s">
        <v>30</v>
      </c>
      <c r="F11" s="10">
        <f>кп!G2</f>
        <v>70.069999999999993</v>
      </c>
      <c r="G11" s="18" t="s">
        <v>33</v>
      </c>
      <c r="H11" s="10">
        <f>кп!J2</f>
        <v>81.072000000000003</v>
      </c>
      <c r="I11" s="18" t="s">
        <v>37</v>
      </c>
      <c r="J11" s="10">
        <f>кп!M2</f>
        <v>81.072000000000003</v>
      </c>
      <c r="K11" s="18" t="s">
        <v>36</v>
      </c>
      <c r="L11" s="19">
        <f t="shared" ref="L11" si="0">AVERAGE(F11,H11,J11)</f>
        <v>77.404666666666671</v>
      </c>
      <c r="M11" s="19">
        <f t="shared" ref="M11" si="1">STDEV(F11,H11,J11)</f>
        <v>6.3520076616242687</v>
      </c>
      <c r="N11" s="19">
        <f t="shared" ref="N11" si="2">M11/L11*100</f>
        <v>8.2062334677809279</v>
      </c>
      <c r="O11" s="20">
        <f t="shared" ref="O11" si="3">MIN(F11,H11,J11)</f>
        <v>70.069999999999993</v>
      </c>
      <c r="P11" s="20">
        <v>39.21</v>
      </c>
      <c r="Q11" s="19" t="s">
        <v>29</v>
      </c>
      <c r="R11" s="18" t="s">
        <v>29</v>
      </c>
      <c r="S11" s="10" t="s">
        <v>29</v>
      </c>
      <c r="T11" s="19" t="str">
        <f t="shared" ref="T11" si="4">Q11</f>
        <v>-</v>
      </c>
      <c r="U11" s="10">
        <v>70.069999999999993</v>
      </c>
      <c r="V11" s="10">
        <v>70.069999999999993</v>
      </c>
      <c r="W11" s="10">
        <v>70.069999999999993</v>
      </c>
      <c r="X11" s="10">
        <f t="shared" ref="X11" si="5">Y11*D11</f>
        <v>560560</v>
      </c>
      <c r="Y11" s="6">
        <f t="shared" ref="Y11" si="6">ROUND(W11,2)</f>
        <v>70.069999999999993</v>
      </c>
      <c r="AA11" s="2">
        <v>20</v>
      </c>
      <c r="AB11" s="7">
        <f t="shared" ref="AB11" si="7">X11/(AA11+AD11+AG11)</f>
        <v>11211.2</v>
      </c>
      <c r="AC11" s="7">
        <f t="shared" ref="AC11" si="8">AB11*AA11</f>
        <v>224224</v>
      </c>
      <c r="AD11" s="2">
        <v>30</v>
      </c>
      <c r="AE11" s="7">
        <f t="shared" ref="AE11" si="9">AB11</f>
        <v>11211.2</v>
      </c>
      <c r="AF11" s="7">
        <f t="shared" ref="AF11" si="10">AE11*AD11</f>
        <v>336336</v>
      </c>
      <c r="AG11" s="2"/>
      <c r="AH11" s="7">
        <f t="shared" ref="AH11" si="11">AE11</f>
        <v>11211.2</v>
      </c>
      <c r="AI11" s="7">
        <f t="shared" ref="AI11" si="12">AH11*AG11</f>
        <v>0</v>
      </c>
    </row>
    <row r="12" spans="1:35" ht="12.75" customHeight="1" x14ac:dyDescent="0.25">
      <c r="A12" s="29"/>
      <c r="B12" s="29"/>
      <c r="C12" s="29"/>
      <c r="D12" s="30"/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7">
        <f>SUM(X11:X11)</f>
        <v>560560</v>
      </c>
      <c r="Z12" s="6"/>
      <c r="AB12" s="14"/>
      <c r="AC12" s="6">
        <f>SUM(AC11:AC11)</f>
        <v>224224</v>
      </c>
      <c r="AF12" s="6">
        <f>SUM(AF11:AF11)</f>
        <v>336336</v>
      </c>
      <c r="AI12" s="6">
        <f>SUM(AI11:AI11)</f>
        <v>0</v>
      </c>
    </row>
    <row r="13" spans="1:35" ht="12.7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9"/>
      <c r="Z13" s="6"/>
      <c r="AB13" s="9"/>
      <c r="AC13" s="6"/>
      <c r="AF13" s="6"/>
      <c r="AI13" s="6"/>
    </row>
    <row r="14" spans="1:35" ht="12.75" customHeight="1" x14ac:dyDescent="0.25">
      <c r="A14" s="1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9"/>
      <c r="Z14" s="6"/>
      <c r="AB14" s="9"/>
      <c r="AC14" s="6"/>
      <c r="AF14" s="6"/>
      <c r="AI14" s="6"/>
    </row>
    <row r="15" spans="1:35" ht="12.75" customHeight="1" x14ac:dyDescent="0.25">
      <c r="A15" s="11"/>
      <c r="B15" s="36" t="s">
        <v>39</v>
      </c>
      <c r="C15" s="36"/>
      <c r="D15" s="36"/>
      <c r="E15" s="36"/>
      <c r="F15" s="36"/>
      <c r="G15" s="36"/>
      <c r="H15" s="36"/>
      <c r="I15" s="36"/>
      <c r="J15" s="36"/>
      <c r="K15" s="36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9"/>
      <c r="AF15" s="6"/>
    </row>
    <row r="16" spans="1:35" ht="28.5" customHeight="1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2"/>
      <c r="U16" s="12"/>
      <c r="V16" s="12"/>
      <c r="W16" s="12"/>
      <c r="X16" s="12"/>
    </row>
    <row r="17" spans="2:29" ht="15" customHeight="1" x14ac:dyDescent="0.25">
      <c r="B17" s="27" t="s">
        <v>22</v>
      </c>
      <c r="C17" s="27"/>
      <c r="D17" s="27"/>
      <c r="E17" s="27"/>
      <c r="F17" s="27"/>
      <c r="G17" s="27"/>
      <c r="H17" s="27"/>
      <c r="I17" s="4"/>
      <c r="J17" s="4"/>
      <c r="K17" s="4"/>
      <c r="L17" s="4"/>
      <c r="M17" s="4"/>
      <c r="X17" s="9"/>
      <c r="AC17" s="6"/>
    </row>
    <row r="18" spans="2:29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X18" s="9"/>
      <c r="AC18" s="6"/>
    </row>
    <row r="19" spans="2:29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X19" s="9"/>
      <c r="AC19" s="6"/>
    </row>
    <row r="20" spans="2:29" ht="15" customHeight="1" x14ac:dyDescent="0.25">
      <c r="B20" s="28" t="s">
        <v>41</v>
      </c>
      <c r="C20" s="28"/>
      <c r="D20" s="28"/>
      <c r="E20" s="28"/>
      <c r="F20" s="28"/>
      <c r="G20" s="28"/>
      <c r="H20" s="28"/>
      <c r="I20" s="28"/>
      <c r="J20" s="28"/>
      <c r="K20" s="5"/>
      <c r="L20" s="5"/>
      <c r="M20" s="4"/>
    </row>
    <row r="21" spans="2:29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5"/>
      <c r="L21" s="5"/>
      <c r="M21" s="4"/>
    </row>
  </sheetData>
  <mergeCells count="28">
    <mergeCell ref="B19:Q19"/>
    <mergeCell ref="A1:M6"/>
    <mergeCell ref="A7:K7"/>
    <mergeCell ref="A8:A9"/>
    <mergeCell ref="B8:B9"/>
    <mergeCell ref="C8:C9"/>
    <mergeCell ref="D8:D9"/>
    <mergeCell ref="E8:E9"/>
    <mergeCell ref="F8:K8"/>
    <mergeCell ref="L8:N8"/>
    <mergeCell ref="B14:K14"/>
    <mergeCell ref="B15:K15"/>
    <mergeCell ref="AG9:AI9"/>
    <mergeCell ref="AD9:AF9"/>
    <mergeCell ref="AA9:AC9"/>
    <mergeCell ref="B17:H17"/>
    <mergeCell ref="B20:J21"/>
    <mergeCell ref="W8:W9"/>
    <mergeCell ref="X8:X9"/>
    <mergeCell ref="O8:O9"/>
    <mergeCell ref="P8:P9"/>
    <mergeCell ref="Q8:S8"/>
    <mergeCell ref="T8:T9"/>
    <mergeCell ref="U8:U9"/>
    <mergeCell ref="V8:V9"/>
    <mergeCell ref="A12:W12"/>
    <mergeCell ref="B16:S16"/>
    <mergeCell ref="B18:Q18"/>
  </mergeCells>
  <phoneticPr fontId="7" type="noConversion"/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M7"/>
  <sheetViews>
    <sheetView zoomScale="130" zoomScaleNormal="130" workbookViewId="0">
      <selection activeCell="F3" sqref="F3"/>
    </sheetView>
  </sheetViews>
  <sheetFormatPr defaultRowHeight="15" x14ac:dyDescent="0.25"/>
  <sheetData>
    <row r="1" spans="5:13" x14ac:dyDescent="0.25">
      <c r="F1" s="13">
        <v>3450.6</v>
      </c>
      <c r="G1" t="e">
        <f>F1/E1</f>
        <v>#DIV/0!</v>
      </c>
      <c r="I1">
        <v>3450.6</v>
      </c>
      <c r="J1" t="e">
        <f>I1/E1</f>
        <v>#DIV/0!</v>
      </c>
      <c r="L1">
        <v>3450.6</v>
      </c>
      <c r="M1" t="e">
        <f>L1/E1</f>
        <v>#DIV/0!</v>
      </c>
    </row>
    <row r="2" spans="5:13" x14ac:dyDescent="0.25">
      <c r="E2">
        <v>100</v>
      </c>
      <c r="F2" s="13">
        <v>7007</v>
      </c>
      <c r="G2">
        <f t="shared" ref="G2" si="0">F2/E2</f>
        <v>70.069999999999993</v>
      </c>
      <c r="H2">
        <v>50</v>
      </c>
      <c r="I2" s="6">
        <v>4053.6</v>
      </c>
      <c r="J2">
        <f>I2/H2</f>
        <v>81.072000000000003</v>
      </c>
      <c r="K2">
        <v>50</v>
      </c>
      <c r="L2" s="6">
        <v>4053.6</v>
      </c>
      <c r="M2">
        <f>L2/K2</f>
        <v>81.072000000000003</v>
      </c>
    </row>
    <row r="3" spans="5:13" x14ac:dyDescent="0.25">
      <c r="F3" s="13"/>
      <c r="I3" s="13"/>
      <c r="L3" s="13"/>
    </row>
    <row r="4" spans="5:13" x14ac:dyDescent="0.25">
      <c r="F4" s="13"/>
      <c r="I4" s="6"/>
    </row>
    <row r="5" spans="5:13" x14ac:dyDescent="0.25">
      <c r="F5" s="13"/>
      <c r="I5" s="6"/>
    </row>
    <row r="6" spans="5:13" x14ac:dyDescent="0.25">
      <c r="F6" s="13"/>
      <c r="I6" s="6"/>
    </row>
    <row r="7" spans="5:13" x14ac:dyDescent="0.25">
      <c r="F7" s="13"/>
      <c r="I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Карпова</dc:creator>
  <cp:lastModifiedBy>Зятькова Тамилла Булатовна</cp:lastModifiedBy>
  <cp:lastPrinted>2026-04-21T09:38:18Z</cp:lastPrinted>
  <dcterms:created xsi:type="dcterms:W3CDTF">2022-07-26T12:21:58Z</dcterms:created>
  <dcterms:modified xsi:type="dcterms:W3CDTF">2026-05-25T10:19:47Z</dcterms:modified>
</cp:coreProperties>
</file>