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96F7FF0-5635-4B3A-9654-D6323D237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 01.01.2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6" l="1"/>
  <c r="F41" i="6"/>
  <c r="F23" i="6"/>
  <c r="E22" i="6"/>
  <c r="F9" i="6"/>
  <c r="F21" i="6" l="1"/>
  <c r="F16" i="6"/>
  <c r="F17" i="6"/>
  <c r="F13" i="6"/>
  <c r="F18" i="6" l="1"/>
  <c r="F20" i="6" l="1"/>
  <c r="F29" i="6" s="1"/>
  <c r="F32" i="6" l="1"/>
  <c r="F33" i="6" l="1"/>
  <c r="F36" i="6" s="1"/>
  <c r="F38" i="6" l="1"/>
  <c r="F39" i="6" l="1"/>
  <c r="F43" i="6"/>
</calcChain>
</file>

<file path=xl/sharedStrings.xml><?xml version="1.0" encoding="utf-8"?>
<sst xmlns="http://schemas.openxmlformats.org/spreadsheetml/2006/main" count="154" uniqueCount="97">
  <si>
    <t>№ п/п</t>
  </si>
  <si>
    <t>Сокращенное наименование показателя</t>
  </si>
  <si>
    <t>Единица измерения</t>
  </si>
  <si>
    <t>Значения, изменяемые заказчиком</t>
  </si>
  <si>
    <t>Значения, не изменяемые заказчиком</t>
  </si>
  <si>
    <t>Пояснения</t>
  </si>
  <si>
    <t>Минимальный размер оплаты труда</t>
  </si>
  <si>
    <t>МРОТ</t>
  </si>
  <si>
    <t>руб/мес</t>
  </si>
  <si>
    <t>х</t>
  </si>
  <si>
    <t>Среднемесячное количество рабочих часов</t>
  </si>
  <si>
    <t>СНР</t>
  </si>
  <si>
    <t>час/мес</t>
  </si>
  <si>
    <t>Базовая заработная плата</t>
  </si>
  <si>
    <t>БЗП</t>
  </si>
  <si>
    <t>руб/час</t>
  </si>
  <si>
    <t>Срок оказания охранных услуг (в месяцах)</t>
  </si>
  <si>
    <t xml:space="preserve"> - </t>
  </si>
  <si>
    <t>мес</t>
  </si>
  <si>
    <t>Режим работы поста
(часов в сутки)</t>
  </si>
  <si>
    <t xml:space="preserve"> -</t>
  </si>
  <si>
    <t>час</t>
  </si>
  <si>
    <t>Период работы поста в ночное время (с 22:00 до 6:00)</t>
  </si>
  <si>
    <t>в случае, если охранные услуги не оказываются в ночное время (с 22:00 до 6:00 часов) указывается значение равное 0</t>
  </si>
  <si>
    <t>Доплата за работу в ночное время</t>
  </si>
  <si>
    <t>Дн</t>
  </si>
  <si>
    <t>Общее количество дней охраны</t>
  </si>
  <si>
    <t>день</t>
  </si>
  <si>
    <t>Количество нерабочих праздничных дней</t>
  </si>
  <si>
    <t>Доплата за работу в выходные  и праздничные дни</t>
  </si>
  <si>
    <t>Двп</t>
  </si>
  <si>
    <t>Доплата за работу в районах Крайнего Севера и приравненных к ним местностях</t>
  </si>
  <si>
    <t>Дрк</t>
  </si>
  <si>
    <t>Резерв на отпуск</t>
  </si>
  <si>
    <t>РО</t>
  </si>
  <si>
    <t>Ставка страховых взносов</t>
  </si>
  <si>
    <t>Y</t>
  </si>
  <si>
    <t>Страховые взносы</t>
  </si>
  <si>
    <t>СВ</t>
  </si>
  <si>
    <t>Корректирующий коэффициент</t>
  </si>
  <si>
    <t>U</t>
  </si>
  <si>
    <t xml:space="preserve">рассчитывается автоматически </t>
  </si>
  <si>
    <t>Базовый коэффициент</t>
  </si>
  <si>
    <t>Uб</t>
  </si>
  <si>
    <t>Дополнительные коэффициенты:</t>
  </si>
  <si>
    <t>Uд</t>
  </si>
  <si>
    <t>Суммарное значение дополнительных коэффициентов не может превышать 0,35</t>
  </si>
  <si>
    <t>Наличие спецсредств</t>
  </si>
  <si>
    <t>при наличии требований устанавливается 0,05</t>
  </si>
  <si>
    <t>Наличие оружия</t>
  </si>
  <si>
    <t>при наличии требований устанавливается 0,2</t>
  </si>
  <si>
    <t>Массовые мероприятия</t>
  </si>
  <si>
    <t>при наличии требований устанавливается 0,3</t>
  </si>
  <si>
    <t>Объект антитеррора</t>
  </si>
  <si>
    <t>при наличии требований устанавливается 0,1</t>
  </si>
  <si>
    <t>Допуск к гостайне</t>
  </si>
  <si>
    <t>Прямые затраты</t>
  </si>
  <si>
    <t>Си=
(БЗП+Дн+Двп+Дрк+РО+СВ)*U</t>
  </si>
  <si>
    <t>Количество часов работы работника по контракту на 1 посту охраны</t>
  </si>
  <si>
    <t>Ки</t>
  </si>
  <si>
    <t>Количество постов охраны</t>
  </si>
  <si>
    <t>n</t>
  </si>
  <si>
    <t>Косвенные расходы</t>
  </si>
  <si>
    <t>КР=
(Си*Ки)*0,2</t>
  </si>
  <si>
    <t>Прибыль</t>
  </si>
  <si>
    <t>П=
((Си*Ки)+КР)*0,05</t>
  </si>
  <si>
    <t>Стоимость выполнения работ по проектированию , монтажу и эксплутационному обслуживанию технических средств охраны и (или) принятие соответствующих мер реагирования на их сигнальную информацию</t>
  </si>
  <si>
    <t>Cтсо</t>
  </si>
  <si>
    <t>стоимость указывается без НДС, так как расчет НДС предусмотрен формулой расчета НМЦК (в соответствии с п. 6.1 Порядка, утв. Приказом Росгвардии от 15.02.2021 N 45)</t>
  </si>
  <si>
    <t>Стоимость услуги по защите жизни и здоровья граждан</t>
  </si>
  <si>
    <t>Сзж</t>
  </si>
  <si>
    <t>стоимость указывается без НДС, так как расчет НДС предусмотрен формулой расчета НМЦК (в соответствии с п. 6.2 Порядка, утв. Приказом Росгвардии от 15.02.2021 N 45)</t>
  </si>
  <si>
    <t>Налог на добавленную стоимость</t>
  </si>
  <si>
    <t>НДС</t>
  </si>
  <si>
    <t>Индекс потребительских цен</t>
  </si>
  <si>
    <t>Iинфл</t>
  </si>
  <si>
    <t>(Си*Ки)+КР+П)*Iинфл+НДС</t>
  </si>
  <si>
    <t>НМЦК за ед. изм.</t>
  </si>
  <si>
    <t>руб/чел/час</t>
  </si>
  <si>
    <t xml:space="preserve">Количество охранников, одновременно находящихся на посту </t>
  </si>
  <si>
    <t>-</t>
  </si>
  <si>
    <t>чел</t>
  </si>
  <si>
    <t>Объем оказания услуг</t>
  </si>
  <si>
    <t>чел/час</t>
  </si>
  <si>
    <t>Итого общая НМЦК контракта составляет (руб.):</t>
  </si>
  <si>
    <t>количество нерабочих праздничных дней за весь срок оказания охранных услуг (согласно производственному календарю)</t>
  </si>
  <si>
    <t xml:space="preserve">Uб = 1 - пост охраны в составе 1 работника с режимом работы 24 часа
Uб = 1,5 - пост охраны в составе 1 работника с режимом работы 12 часов
Uб = 2-0,0417*количество часов работы поста - пост охраны в составе 1 работника с режимом работы, отличным от 24 и 12 ч (но не более 24 ч и не менее 3 ч ) </t>
  </si>
  <si>
    <t>принимается равным 1, если расчет НМЦК и начало срока действия контракта приходятся на один календарный год, иначе рассчитывается как средне арифметическое между индексами на каждый год срока действия контракта в соответствии с ПП РФ от 14.11.2015 №1234</t>
  </si>
  <si>
    <t>количество дней за весь срок оказания охранных услуг</t>
  </si>
  <si>
    <t>Согласно действующего Порядка при осуществлении закупки охранных услуг НМЦК определяется по формуле, в соответствии с приказом Росгвардии № 45:</t>
  </si>
  <si>
    <r>
      <rPr>
        <u/>
        <sz val="10"/>
        <color theme="1"/>
        <rFont val="Times New Roman"/>
        <family val="1"/>
        <charset val="204"/>
      </rPr>
      <t>Среднемесячное количество рабочих часов</t>
    </r>
    <r>
      <rPr>
        <sz val="10"/>
        <color theme="1"/>
        <rFont val="Times New Roman"/>
        <family val="1"/>
        <charset val="204"/>
      </rPr>
      <t xml:space="preserve">
Количество рабочих часов в год по производственному календарю на 2024-2025 год для 40-часовой пятидневной раб.нед (12 мес с 01.07.2024-30.06.2025)</t>
    </r>
  </si>
  <si>
    <t xml:space="preserve">Заместитель директора </t>
  </si>
  <si>
    <t>Обоснование начальной (максимальной) цены контракта на оказание охранных услуг на 2026 год</t>
  </si>
  <si>
    <t>НМЦК за весь объем услуг</t>
  </si>
  <si>
    <t>П.С. Сунцова</t>
  </si>
  <si>
    <t xml:space="preserve">НМЦК расчетная =152 927,11 рублей ( цена 1 чел./час = 637,2 рублей)                                                                                                                                                                               Так как  расчет НМЦК по вышеуказанной формуле превышает доведённые лимиты бюджетных обязательств на данную закупу, то заказчик, руководствуясь ч. 2 ст. 72, п.3 ст. 219 Бюджетного кодекса РФ, вправе принять решение об установлении НМЦК в пределах лимитов бюджетных обязательств. 
НМЦК = 69 600,00 рублей (цена 1 чел/час 290,00  рублей).
</t>
  </si>
  <si>
    <t xml:space="preserve">1. Здание МБУ "Дом культуры "Лянгасово" (Российская Федерация, Кировская область, город Киров, мкр. Лянгасово, ул. Комсомольская, д. 10).
 - невооруженный пост № 1 -  чел. ч. (12 часа*20 дней*1 человек)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</si>
</sst>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4" fontId="6" fillId="0" borderId="1" xfId="0" applyNumberFormat="1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4" fontId="7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47625</xdr:rowOff>
    </xdr:from>
    <xdr:to>
      <xdr:col>6</xdr:col>
      <xdr:colOff>5106035</xdr:colOff>
      <xdr:row>3</xdr:row>
      <xdr:rowOff>207645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8985971-26B7-4D45-AB85-6B5D465B96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257175"/>
          <a:ext cx="4505960" cy="579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2"/>
  <sheetViews>
    <sheetView tabSelected="1" workbookViewId="0">
      <selection activeCell="A5" sqref="A5:G5"/>
    </sheetView>
  </sheetViews>
  <sheetFormatPr defaultRowHeight="15" x14ac:dyDescent="0.25"/>
  <cols>
    <col min="1" max="1" width="9.28515625" customWidth="1"/>
    <col min="2" max="2" width="33.5703125" customWidth="1"/>
    <col min="3" max="3" width="17.140625" customWidth="1"/>
    <col min="4" max="4" width="13.28515625" customWidth="1"/>
    <col min="5" max="5" width="22.85546875" customWidth="1"/>
    <col min="6" max="6" width="21.140625" customWidth="1"/>
    <col min="7" max="7" width="82.5703125" customWidth="1"/>
  </cols>
  <sheetData>
    <row r="1" spans="1:7" ht="16.5" customHeight="1" x14ac:dyDescent="0.25">
      <c r="A1" s="43" t="s">
        <v>92</v>
      </c>
      <c r="B1" s="44"/>
      <c r="C1" s="44"/>
      <c r="D1" s="44"/>
      <c r="E1" s="44"/>
      <c r="F1" s="44"/>
      <c r="G1" s="44"/>
    </row>
    <row r="2" spans="1:7" ht="16.5" customHeight="1" x14ac:dyDescent="0.25">
      <c r="A2" s="11"/>
      <c r="B2" s="12"/>
      <c r="C2" s="12"/>
      <c r="D2" s="12"/>
      <c r="E2" s="12"/>
      <c r="F2" s="12"/>
      <c r="G2" s="12"/>
    </row>
    <row r="3" spans="1:7" ht="16.5" customHeight="1" x14ac:dyDescent="0.25">
      <c r="A3" s="10" t="s">
        <v>89</v>
      </c>
      <c r="B3" s="12"/>
      <c r="C3" s="12"/>
      <c r="D3" s="12"/>
      <c r="E3" s="12"/>
      <c r="F3" s="12"/>
      <c r="G3" s="12"/>
    </row>
    <row r="4" spans="1:7" ht="16.5" customHeight="1" x14ac:dyDescent="0.25">
      <c r="A4" s="11"/>
      <c r="B4" s="12"/>
      <c r="C4" s="12"/>
      <c r="D4" s="12"/>
      <c r="E4" s="12"/>
      <c r="F4" s="12"/>
      <c r="G4" s="12"/>
    </row>
    <row r="5" spans="1:7" ht="26.25" customHeight="1" x14ac:dyDescent="0.25">
      <c r="A5" s="45" t="s">
        <v>96</v>
      </c>
      <c r="B5" s="46"/>
      <c r="C5" s="46"/>
      <c r="D5" s="46"/>
      <c r="E5" s="46"/>
      <c r="F5" s="46"/>
      <c r="G5" s="46"/>
    </row>
    <row r="6" spans="1:7" ht="38.25" x14ac:dyDescent="0.25">
      <c r="A6" s="13" t="s">
        <v>0</v>
      </c>
      <c r="B6" s="13"/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</row>
    <row r="7" spans="1:7" x14ac:dyDescent="0.25">
      <c r="A7" s="9">
        <v>1</v>
      </c>
      <c r="B7" s="5" t="s">
        <v>6</v>
      </c>
      <c r="C7" s="5" t="s">
        <v>7</v>
      </c>
      <c r="D7" s="14" t="s">
        <v>8</v>
      </c>
      <c r="E7" s="15" t="s">
        <v>9</v>
      </c>
      <c r="F7" s="16">
        <v>27093</v>
      </c>
      <c r="G7" s="17"/>
    </row>
    <row r="8" spans="1:7" ht="39" x14ac:dyDescent="0.25">
      <c r="A8" s="9">
        <v>2</v>
      </c>
      <c r="B8" s="1" t="s">
        <v>10</v>
      </c>
      <c r="C8" s="1" t="s">
        <v>11</v>
      </c>
      <c r="D8" s="2" t="s">
        <v>12</v>
      </c>
      <c r="E8" s="18">
        <v>164.33</v>
      </c>
      <c r="F8" s="15" t="s">
        <v>9</v>
      </c>
      <c r="G8" s="17" t="s">
        <v>90</v>
      </c>
    </row>
    <row r="9" spans="1:7" x14ac:dyDescent="0.25">
      <c r="A9" s="9">
        <v>3</v>
      </c>
      <c r="B9" s="5" t="s">
        <v>13</v>
      </c>
      <c r="C9" s="5" t="s">
        <v>14</v>
      </c>
      <c r="D9" s="14" t="s">
        <v>15</v>
      </c>
      <c r="E9" s="15" t="s">
        <v>9</v>
      </c>
      <c r="F9" s="16">
        <f>F7/E8</f>
        <v>164.86946996896486</v>
      </c>
      <c r="G9" s="3"/>
    </row>
    <row r="10" spans="1:7" ht="25.5" x14ac:dyDescent="0.25">
      <c r="A10" s="9">
        <v>4</v>
      </c>
      <c r="B10" s="1" t="s">
        <v>16</v>
      </c>
      <c r="C10" s="1" t="s">
        <v>17</v>
      </c>
      <c r="D10" s="8" t="s">
        <v>18</v>
      </c>
      <c r="E10" s="13">
        <v>1</v>
      </c>
      <c r="F10" s="15" t="s">
        <v>9</v>
      </c>
      <c r="G10" s="4"/>
    </row>
    <row r="11" spans="1:7" ht="25.5" x14ac:dyDescent="0.25">
      <c r="A11" s="9">
        <v>5</v>
      </c>
      <c r="B11" s="1" t="s">
        <v>19</v>
      </c>
      <c r="C11" s="2" t="s">
        <v>20</v>
      </c>
      <c r="D11" s="8" t="s">
        <v>21</v>
      </c>
      <c r="E11" s="19">
        <v>12</v>
      </c>
      <c r="F11" s="15" t="s">
        <v>9</v>
      </c>
      <c r="G11" s="3"/>
    </row>
    <row r="12" spans="1:7" ht="26.25" x14ac:dyDescent="0.25">
      <c r="A12" s="9">
        <v>6</v>
      </c>
      <c r="B12" s="1" t="s">
        <v>22</v>
      </c>
      <c r="C12" s="1" t="s">
        <v>17</v>
      </c>
      <c r="D12" s="8" t="s">
        <v>21</v>
      </c>
      <c r="E12" s="20">
        <v>0</v>
      </c>
      <c r="F12" s="15" t="s">
        <v>9</v>
      </c>
      <c r="G12" s="4" t="s">
        <v>23</v>
      </c>
    </row>
    <row r="13" spans="1:7" x14ac:dyDescent="0.25">
      <c r="A13" s="9">
        <v>7</v>
      </c>
      <c r="B13" s="5" t="s">
        <v>24</v>
      </c>
      <c r="C13" s="5" t="s">
        <v>25</v>
      </c>
      <c r="D13" s="21" t="s">
        <v>15</v>
      </c>
      <c r="E13" s="15" t="s">
        <v>9</v>
      </c>
      <c r="F13" s="22">
        <f>F9*20%*(E12/E11)</f>
        <v>0</v>
      </c>
      <c r="G13" s="3"/>
    </row>
    <row r="14" spans="1:7" x14ac:dyDescent="0.25">
      <c r="A14" s="9">
        <v>8</v>
      </c>
      <c r="B14" s="1" t="s">
        <v>26</v>
      </c>
      <c r="C14" s="1" t="s">
        <v>20</v>
      </c>
      <c r="D14" s="23" t="s">
        <v>27</v>
      </c>
      <c r="E14" s="13">
        <v>20</v>
      </c>
      <c r="F14" s="24" t="s">
        <v>9</v>
      </c>
      <c r="G14" s="4" t="s">
        <v>88</v>
      </c>
    </row>
    <row r="15" spans="1:7" ht="26.25" x14ac:dyDescent="0.25">
      <c r="A15" s="9">
        <v>9</v>
      </c>
      <c r="B15" s="1" t="s">
        <v>28</v>
      </c>
      <c r="C15" s="1" t="s">
        <v>20</v>
      </c>
      <c r="D15" s="23" t="s">
        <v>27</v>
      </c>
      <c r="E15" s="13">
        <v>0</v>
      </c>
      <c r="F15" s="24" t="s">
        <v>9</v>
      </c>
      <c r="G15" s="4" t="s">
        <v>85</v>
      </c>
    </row>
    <row r="16" spans="1:7" ht="25.5" x14ac:dyDescent="0.25">
      <c r="A16" s="9">
        <v>10</v>
      </c>
      <c r="B16" s="5" t="s">
        <v>29</v>
      </c>
      <c r="C16" s="5" t="s">
        <v>30</v>
      </c>
      <c r="D16" s="21" t="s">
        <v>15</v>
      </c>
      <c r="E16" s="15" t="s">
        <v>9</v>
      </c>
      <c r="F16" s="22">
        <f>(F9*E11)*(E15/E14)/E11</f>
        <v>0</v>
      </c>
      <c r="G16" s="4"/>
    </row>
    <row r="17" spans="1:7" ht="38.25" x14ac:dyDescent="0.25">
      <c r="A17" s="9">
        <v>11</v>
      </c>
      <c r="B17" s="1" t="s">
        <v>31</v>
      </c>
      <c r="C17" s="1" t="s">
        <v>32</v>
      </c>
      <c r="D17" s="21" t="s">
        <v>15</v>
      </c>
      <c r="E17" s="13">
        <v>0.15</v>
      </c>
      <c r="F17" s="25">
        <f>F9*E17</f>
        <v>24.730420495344728</v>
      </c>
      <c r="G17" s="4"/>
    </row>
    <row r="18" spans="1:7" x14ac:dyDescent="0.25">
      <c r="A18" s="9">
        <v>12</v>
      </c>
      <c r="B18" s="5" t="s">
        <v>33</v>
      </c>
      <c r="C18" s="5" t="s">
        <v>34</v>
      </c>
      <c r="D18" s="21" t="s">
        <v>15</v>
      </c>
      <c r="E18" s="15" t="s">
        <v>9</v>
      </c>
      <c r="F18" s="25">
        <f>(F9+F13+F16+F17)/12</f>
        <v>15.7999908720258</v>
      </c>
      <c r="G18" s="3"/>
    </row>
    <row r="19" spans="1:7" x14ac:dyDescent="0.25">
      <c r="A19" s="9">
        <v>13</v>
      </c>
      <c r="B19" s="5" t="s">
        <v>35</v>
      </c>
      <c r="C19" s="5" t="s">
        <v>36</v>
      </c>
      <c r="D19" s="26"/>
      <c r="E19" s="15" t="s">
        <v>9</v>
      </c>
      <c r="F19" s="27">
        <v>0.30199999999999999</v>
      </c>
      <c r="G19" s="3"/>
    </row>
    <row r="20" spans="1:7" x14ac:dyDescent="0.25">
      <c r="A20" s="9">
        <v>14</v>
      </c>
      <c r="B20" s="5" t="s">
        <v>37</v>
      </c>
      <c r="C20" s="5" t="s">
        <v>38</v>
      </c>
      <c r="D20" s="28" t="s">
        <v>15</v>
      </c>
      <c r="E20" s="15" t="s">
        <v>9</v>
      </c>
      <c r="F20" s="25">
        <f>(F9+F13+F16+F17+F18)*F19</f>
        <v>62.030764163573288</v>
      </c>
      <c r="G20" s="3"/>
    </row>
    <row r="21" spans="1:7" x14ac:dyDescent="0.25">
      <c r="A21" s="9">
        <v>15</v>
      </c>
      <c r="B21" s="5" t="s">
        <v>39</v>
      </c>
      <c r="C21" s="5" t="s">
        <v>40</v>
      </c>
      <c r="D21" s="5"/>
      <c r="E21" s="15" t="s">
        <v>9</v>
      </c>
      <c r="F21" s="15">
        <f>E22+F23</f>
        <v>1.55</v>
      </c>
      <c r="G21" s="3" t="s">
        <v>41</v>
      </c>
    </row>
    <row r="22" spans="1:7" ht="51.75" x14ac:dyDescent="0.25">
      <c r="A22" s="9">
        <v>16</v>
      </c>
      <c r="B22" s="1" t="s">
        <v>42</v>
      </c>
      <c r="C22" s="1" t="s">
        <v>43</v>
      </c>
      <c r="D22" s="1"/>
      <c r="E22" s="13">
        <f>IF(E11=24,1,(IF(E11=12,1.5,2-0.0417*E11)))</f>
        <v>1.5</v>
      </c>
      <c r="F22" s="15" t="s">
        <v>9</v>
      </c>
      <c r="G22" s="17" t="s">
        <v>86</v>
      </c>
    </row>
    <row r="23" spans="1:7" x14ac:dyDescent="0.25">
      <c r="A23" s="9">
        <v>17</v>
      </c>
      <c r="B23" s="5" t="s">
        <v>44</v>
      </c>
      <c r="C23" s="5" t="s">
        <v>45</v>
      </c>
      <c r="D23" s="5"/>
      <c r="E23" s="15" t="s">
        <v>9</v>
      </c>
      <c r="F23" s="15">
        <f>IF(SUM(E24:E28)&gt;0.35,0.35,SUM(E24:E28))</f>
        <v>0.05</v>
      </c>
      <c r="G23" s="17" t="s">
        <v>46</v>
      </c>
    </row>
    <row r="24" spans="1:7" x14ac:dyDescent="0.25">
      <c r="A24" s="9">
        <v>18</v>
      </c>
      <c r="B24" s="1" t="s">
        <v>47</v>
      </c>
      <c r="C24" s="1" t="s">
        <v>20</v>
      </c>
      <c r="D24" s="1"/>
      <c r="E24" s="20">
        <v>0.05</v>
      </c>
      <c r="F24" s="15" t="s">
        <v>9</v>
      </c>
      <c r="G24" s="29" t="s">
        <v>48</v>
      </c>
    </row>
    <row r="25" spans="1:7" x14ac:dyDescent="0.25">
      <c r="A25" s="9">
        <v>19</v>
      </c>
      <c r="B25" s="1" t="s">
        <v>49</v>
      </c>
      <c r="C25" s="1" t="s">
        <v>20</v>
      </c>
      <c r="D25" s="1"/>
      <c r="E25" s="20">
        <v>0</v>
      </c>
      <c r="F25" s="15" t="s">
        <v>9</v>
      </c>
      <c r="G25" s="29" t="s">
        <v>50</v>
      </c>
    </row>
    <row r="26" spans="1:7" x14ac:dyDescent="0.25">
      <c r="A26" s="9">
        <v>20</v>
      </c>
      <c r="B26" s="1" t="s">
        <v>51</v>
      </c>
      <c r="C26" s="1" t="s">
        <v>20</v>
      </c>
      <c r="D26" s="1"/>
      <c r="E26" s="20">
        <v>0</v>
      </c>
      <c r="F26" s="15" t="s">
        <v>9</v>
      </c>
      <c r="G26" s="29" t="s">
        <v>52</v>
      </c>
    </row>
    <row r="27" spans="1:7" x14ac:dyDescent="0.25">
      <c r="A27" s="9">
        <v>21</v>
      </c>
      <c r="B27" s="1" t="s">
        <v>53</v>
      </c>
      <c r="C27" s="1" t="s">
        <v>20</v>
      </c>
      <c r="D27" s="1"/>
      <c r="E27" s="20">
        <v>0</v>
      </c>
      <c r="F27" s="15" t="s">
        <v>9</v>
      </c>
      <c r="G27" s="29" t="s">
        <v>54</v>
      </c>
    </row>
    <row r="28" spans="1:7" x14ac:dyDescent="0.25">
      <c r="A28" s="9">
        <v>22</v>
      </c>
      <c r="B28" s="1" t="s">
        <v>55</v>
      </c>
      <c r="C28" s="1" t="s">
        <v>20</v>
      </c>
      <c r="D28" s="1"/>
      <c r="E28" s="20">
        <v>0</v>
      </c>
      <c r="F28" s="15" t="s">
        <v>9</v>
      </c>
      <c r="G28" s="29" t="s">
        <v>48</v>
      </c>
    </row>
    <row r="29" spans="1:7" ht="38.25" x14ac:dyDescent="0.25">
      <c r="A29" s="9">
        <v>23</v>
      </c>
      <c r="B29" s="5" t="s">
        <v>56</v>
      </c>
      <c r="C29" s="5" t="s">
        <v>57</v>
      </c>
      <c r="D29" s="28" t="s">
        <v>15</v>
      </c>
      <c r="E29" s="15" t="s">
        <v>9</v>
      </c>
      <c r="F29" s="25">
        <f>(F9+F13+F16+F17+F18+F20)*F21</f>
        <v>414.51750052485846</v>
      </c>
      <c r="G29" s="3"/>
    </row>
    <row r="30" spans="1:7" ht="25.5" x14ac:dyDescent="0.25">
      <c r="A30" s="9">
        <v>24</v>
      </c>
      <c r="B30" s="5" t="s">
        <v>58</v>
      </c>
      <c r="C30" s="5" t="s">
        <v>59</v>
      </c>
      <c r="D30" s="5" t="s">
        <v>21</v>
      </c>
      <c r="E30" s="15" t="s">
        <v>9</v>
      </c>
      <c r="F30" s="15">
        <f>E14*E11</f>
        <v>240</v>
      </c>
      <c r="G30" s="3"/>
    </row>
    <row r="31" spans="1:7" x14ac:dyDescent="0.25">
      <c r="A31" s="9">
        <v>25</v>
      </c>
      <c r="B31" s="1" t="s">
        <v>60</v>
      </c>
      <c r="C31" s="1" t="s">
        <v>61</v>
      </c>
      <c r="D31" s="1"/>
      <c r="E31" s="20">
        <v>1</v>
      </c>
      <c r="F31" s="15" t="s">
        <v>9</v>
      </c>
      <c r="G31" s="30"/>
    </row>
    <row r="32" spans="1:7" ht="25.5" x14ac:dyDescent="0.25">
      <c r="A32" s="9">
        <v>26</v>
      </c>
      <c r="B32" s="5" t="s">
        <v>62</v>
      </c>
      <c r="C32" s="5" t="s">
        <v>63</v>
      </c>
      <c r="D32" s="14" t="s">
        <v>8</v>
      </c>
      <c r="E32" s="15" t="s">
        <v>9</v>
      </c>
      <c r="F32" s="31">
        <f>(F29*F30)*E31*E40*0.2</f>
        <v>19896.840025193207</v>
      </c>
      <c r="G32" s="3"/>
    </row>
    <row r="33" spans="1:7" ht="25.5" x14ac:dyDescent="0.25">
      <c r="A33" s="9">
        <v>27</v>
      </c>
      <c r="B33" s="5" t="s">
        <v>64</v>
      </c>
      <c r="C33" s="5" t="s">
        <v>65</v>
      </c>
      <c r="D33" s="14" t="s">
        <v>8</v>
      </c>
      <c r="E33" s="15" t="s">
        <v>9</v>
      </c>
      <c r="F33" s="31">
        <f>((F29*F30)*E31*E40+F32)*0.05</f>
        <v>5969.0520075579625</v>
      </c>
      <c r="G33" s="3"/>
    </row>
    <row r="34" spans="1:7" ht="89.25" x14ac:dyDescent="0.25">
      <c r="A34" s="9">
        <v>28</v>
      </c>
      <c r="B34" s="1" t="s">
        <v>66</v>
      </c>
      <c r="C34" s="1" t="s">
        <v>67</v>
      </c>
      <c r="D34" s="32" t="s">
        <v>8</v>
      </c>
      <c r="E34" s="20">
        <v>0</v>
      </c>
      <c r="F34" s="24" t="s">
        <v>9</v>
      </c>
      <c r="G34" s="30" t="s">
        <v>68</v>
      </c>
    </row>
    <row r="35" spans="1:7" ht="26.25" x14ac:dyDescent="0.25">
      <c r="A35" s="9">
        <v>29</v>
      </c>
      <c r="B35" s="1" t="s">
        <v>69</v>
      </c>
      <c r="C35" s="1" t="s">
        <v>70</v>
      </c>
      <c r="D35" s="32" t="s">
        <v>8</v>
      </c>
      <c r="E35" s="20">
        <v>0</v>
      </c>
      <c r="F35" s="24" t="s">
        <v>9</v>
      </c>
      <c r="G35" s="30" t="s">
        <v>71</v>
      </c>
    </row>
    <row r="36" spans="1:7" x14ac:dyDescent="0.25">
      <c r="A36" s="9">
        <v>30</v>
      </c>
      <c r="B36" s="5" t="s">
        <v>72</v>
      </c>
      <c r="C36" s="5" t="s">
        <v>73</v>
      </c>
      <c r="D36" s="33" t="s">
        <v>8</v>
      </c>
      <c r="E36" s="15" t="s">
        <v>9</v>
      </c>
      <c r="F36" s="31">
        <f>((F29*F30)*E31*E40+F32+F33+E34)*22%</f>
        <v>27577.020274917781</v>
      </c>
      <c r="G36" s="34"/>
    </row>
    <row r="37" spans="1:7" ht="39" x14ac:dyDescent="0.25">
      <c r="A37" s="9">
        <v>31</v>
      </c>
      <c r="B37" s="1" t="s">
        <v>74</v>
      </c>
      <c r="C37" s="6" t="s">
        <v>75</v>
      </c>
      <c r="D37" s="8"/>
      <c r="E37" s="13">
        <v>1</v>
      </c>
      <c r="F37" s="24" t="s">
        <v>9</v>
      </c>
      <c r="G37" s="4" t="s">
        <v>87</v>
      </c>
    </row>
    <row r="38" spans="1:7" ht="25.5" x14ac:dyDescent="0.25">
      <c r="A38" s="9">
        <v>32</v>
      </c>
      <c r="B38" s="7" t="s">
        <v>93</v>
      </c>
      <c r="C38" s="5" t="s">
        <v>76</v>
      </c>
      <c r="D38" s="8" t="s">
        <v>8</v>
      </c>
      <c r="E38" s="15" t="s">
        <v>9</v>
      </c>
      <c r="F38" s="35">
        <f>((F29*F30)*E31*E40+F32+F33+E34+E35)*E37+F36</f>
        <v>152927.11243363496</v>
      </c>
      <c r="G38" s="3"/>
    </row>
    <row r="39" spans="1:7" x14ac:dyDescent="0.25">
      <c r="A39" s="9">
        <v>33</v>
      </c>
      <c r="B39" s="29" t="s">
        <v>77</v>
      </c>
      <c r="C39" s="29"/>
      <c r="D39" s="8" t="s">
        <v>78</v>
      </c>
      <c r="E39" s="15" t="s">
        <v>9</v>
      </c>
      <c r="F39" s="41">
        <f>F38/F41</f>
        <v>637.19630180681236</v>
      </c>
      <c r="G39" s="29"/>
    </row>
    <row r="40" spans="1:7" ht="26.25" x14ac:dyDescent="0.25">
      <c r="A40" s="9">
        <v>34</v>
      </c>
      <c r="B40" s="17" t="s">
        <v>79</v>
      </c>
      <c r="C40" s="36" t="s">
        <v>80</v>
      </c>
      <c r="D40" s="8" t="s">
        <v>81</v>
      </c>
      <c r="E40" s="37">
        <v>1</v>
      </c>
      <c r="F40" s="24" t="s">
        <v>9</v>
      </c>
      <c r="G40" s="29"/>
    </row>
    <row r="41" spans="1:7" x14ac:dyDescent="0.25">
      <c r="A41" s="9">
        <v>35</v>
      </c>
      <c r="B41" s="17" t="s">
        <v>82</v>
      </c>
      <c r="C41" s="29"/>
      <c r="D41" s="38" t="s">
        <v>83</v>
      </c>
      <c r="E41" s="15" t="s">
        <v>9</v>
      </c>
      <c r="F41" s="42">
        <f>E11*E14*E31*E40</f>
        <v>240</v>
      </c>
      <c r="G41" s="29"/>
    </row>
    <row r="42" spans="1:7" x14ac:dyDescent="0.25">
      <c r="A42" s="10"/>
      <c r="B42" s="39"/>
      <c r="C42" s="10"/>
      <c r="D42" s="10"/>
      <c r="E42" s="10"/>
      <c r="F42" s="10"/>
      <c r="G42" s="10"/>
    </row>
    <row r="43" spans="1:7" x14ac:dyDescent="0.25">
      <c r="A43" s="47" t="s">
        <v>84</v>
      </c>
      <c r="B43" s="47"/>
      <c r="C43" s="47"/>
      <c r="D43" s="47"/>
      <c r="E43" s="47"/>
      <c r="F43" s="40">
        <f>F38</f>
        <v>152927.11243363496</v>
      </c>
      <c r="G43" s="10"/>
    </row>
    <row r="45" spans="1:7" ht="39.75" customHeight="1" x14ac:dyDescent="0.25">
      <c r="A45" s="48" t="s">
        <v>95</v>
      </c>
      <c r="B45" s="48"/>
      <c r="C45" s="48"/>
      <c r="D45" s="48"/>
      <c r="E45" s="48"/>
      <c r="F45" s="48"/>
    </row>
    <row r="46" spans="1:7" x14ac:dyDescent="0.25">
      <c r="A46" s="48"/>
      <c r="B46" s="48"/>
      <c r="C46" s="48"/>
      <c r="D46" s="48"/>
      <c r="E46" s="48"/>
      <c r="F46" s="48"/>
    </row>
    <row r="47" spans="1:7" x14ac:dyDescent="0.25">
      <c r="A47" s="48"/>
      <c r="B47" s="48"/>
      <c r="C47" s="48"/>
      <c r="D47" s="48"/>
      <c r="E47" s="48"/>
      <c r="F47" s="48"/>
    </row>
    <row r="48" spans="1:7" ht="42" customHeight="1" x14ac:dyDescent="0.25">
      <c r="A48" s="48"/>
      <c r="B48" s="48"/>
      <c r="C48" s="48"/>
      <c r="D48" s="48"/>
      <c r="E48" s="48"/>
      <c r="F48" s="48"/>
    </row>
    <row r="52" spans="2:5" x14ac:dyDescent="0.25">
      <c r="B52" t="s">
        <v>91</v>
      </c>
      <c r="E52" t="s">
        <v>94</v>
      </c>
    </row>
  </sheetData>
  <mergeCells count="4">
    <mergeCell ref="A1:G1"/>
    <mergeCell ref="A5:G5"/>
    <mergeCell ref="A43:E43"/>
    <mergeCell ref="A45:F48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01.01.26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2026-08-20T11:31:07Z</dcterms:modified>
</cp:coreProperties>
</file>