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ps.local\dfs\Контрактная служба\2026 Закупки\2026 44-ФЗ\2026 ед поставщик п.4 ст 93\165 Оборудование для науки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нмцк!$A$1:$P$19</definedName>
  </definedNames>
  <calcPr calcId="162913"/>
</workbook>
</file>

<file path=xl/calcChain.xml><?xml version="1.0" encoding="utf-8"?>
<calcChain xmlns="http://schemas.openxmlformats.org/spreadsheetml/2006/main">
  <c r="H16" i="10" l="1"/>
  <c r="I16" i="10" s="1"/>
  <c r="K16" i="10" s="1"/>
  <c r="L16" i="10" s="1"/>
  <c r="H15" i="10"/>
  <c r="I15" i="10" s="1"/>
  <c r="H14" i="10"/>
  <c r="I14" i="10" s="1"/>
  <c r="K14" i="10" s="1"/>
  <c r="L14" i="10" s="1"/>
  <c r="H13" i="10"/>
  <c r="I13" i="10" s="1"/>
  <c r="H12" i="10"/>
  <c r="I12" i="10" s="1"/>
  <c r="H11" i="10"/>
  <c r="I11" i="10" s="1"/>
  <c r="K15" i="10" l="1"/>
  <c r="L15" i="10" s="1"/>
  <c r="J15" i="10"/>
  <c r="M15" i="10" s="1"/>
  <c r="N15" i="10" s="1"/>
  <c r="O15" i="10" s="1"/>
  <c r="P15" i="10" s="1"/>
  <c r="J14" i="10"/>
  <c r="M14" i="10" s="1"/>
  <c r="N14" i="10" s="1"/>
  <c r="O14" i="10" s="1"/>
  <c r="P14" i="10" s="1"/>
  <c r="K13" i="10"/>
  <c r="L13" i="10" s="1"/>
  <c r="J13" i="10"/>
  <c r="M13" i="10" s="1"/>
  <c r="N13" i="10" s="1"/>
  <c r="O13" i="10" s="1"/>
  <c r="P13" i="10" s="1"/>
  <c r="J16" i="10"/>
  <c r="M16" i="10" s="1"/>
  <c r="N16" i="10" s="1"/>
  <c r="O16" i="10" s="1"/>
  <c r="P16" i="10" s="1"/>
  <c r="K11" i="10"/>
  <c r="L11" i="10" s="1"/>
  <c r="J11" i="10"/>
  <c r="M11" i="10" s="1"/>
  <c r="N11" i="10" s="1"/>
  <c r="O11" i="10" s="1"/>
  <c r="P11" i="10" s="1"/>
  <c r="K12" i="10"/>
  <c r="L12" i="10" s="1"/>
  <c r="J12" i="10"/>
  <c r="M12" i="10" s="1"/>
  <c r="N12" i="10" s="1"/>
  <c r="O12" i="10" s="1"/>
  <c r="P12" i="10" s="1"/>
  <c r="H10" i="10"/>
  <c r="I10" i="10" s="1"/>
  <c r="K10" i="10" s="1"/>
  <c r="L10" i="10" s="1"/>
  <c r="H17" i="10"/>
  <c r="I17" i="10" s="1"/>
  <c r="H9" i="10"/>
  <c r="I9" i="10" s="1"/>
  <c r="J10" i="10" l="1"/>
  <c r="M10" i="10" s="1"/>
  <c r="N10" i="10" s="1"/>
  <c r="O10" i="10" s="1"/>
  <c r="P10" i="10" s="1"/>
  <c r="K9" i="10"/>
  <c r="L9" i="10" s="1"/>
  <c r="J9" i="10"/>
  <c r="M9" i="10" s="1"/>
  <c r="N9" i="10" s="1"/>
  <c r="O9" i="10" s="1"/>
  <c r="P9" i="10" s="1"/>
  <c r="J17" i="10"/>
  <c r="M17" i="10" s="1"/>
  <c r="N17" i="10" s="1"/>
  <c r="O17" i="10" s="1"/>
  <c r="P17" i="10" s="1"/>
  <c r="K17" i="10"/>
  <c r="L17" i="10" s="1"/>
  <c r="H8" i="10"/>
  <c r="I8" i="10" s="1"/>
  <c r="K8" i="10" s="1"/>
  <c r="L8" i="10" s="1"/>
  <c r="J8" i="10" l="1"/>
  <c r="M8" i="10" s="1"/>
  <c r="N8" i="10" s="1"/>
  <c r="O8" i="10" s="1"/>
  <c r="P8" i="10" s="1"/>
  <c r="H7" i="10"/>
  <c r="I7" i="10" l="1"/>
  <c r="K7" i="10" s="1"/>
  <c r="L7" i="10" s="1"/>
  <c r="J7" i="10" l="1"/>
  <c r="M7" i="10" s="1"/>
  <c r="N7" i="10" s="1"/>
  <c r="O7" i="10" s="1"/>
  <c r="P7" i="10" s="1"/>
  <c r="P18" i="10" s="1"/>
</calcChain>
</file>

<file path=xl/sharedStrings.xml><?xml version="1.0" encoding="utf-8"?>
<sst xmlns="http://schemas.openxmlformats.org/spreadsheetml/2006/main" count="54" uniqueCount="38">
  <si>
    <t>№ п/п</t>
  </si>
  <si>
    <t>Наименование товара</t>
  </si>
  <si>
    <t>Ед.изм.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</si>
  <si>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</si>
  <si>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</si>
  <si>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</si>
  <si>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</si>
  <si>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</si>
  <si>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</si>
  <si>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</si>
  <si>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</si>
  <si>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</si>
  <si>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цена с НДС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</si>
  <si>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</si>
  <si>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</si>
  <si>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</si>
  <si>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</si>
  <si>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Кол-во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</si>
  <si>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</si>
  <si>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>шт</t>
  </si>
  <si>
    <t xml:space="preserve">Итого начальная максимальная цена контракта: </t>
  </si>
  <si>
    <t>С учетом выделенного финансирования, определить цену за единицу Товара по  минимальной цене предложения</t>
  </si>
  <si>
    <t>Объект закупки: Поставка товара</t>
  </si>
  <si>
    <t>КП № 59 от 19.03.2026г.</t>
  </si>
  <si>
    <t>КП № 18 от 27.03.2026г.</t>
  </si>
  <si>
    <t>КП № 55 от 25.03.2026г.</t>
  </si>
  <si>
    <t>Центрифуга лабораторная неохлаждаемая с ротором в комплекте</t>
  </si>
  <si>
    <t>Стол лабораторный весовой (высокий)</t>
  </si>
  <si>
    <t>Бокс абактериальной воздушной среды для работы с ДНК-пробами при проведении ПЦР-диагностики БАВ-ПЦР</t>
  </si>
  <si>
    <t>Адаптер для ротора</t>
  </si>
  <si>
    <t>Ложка химическая</t>
  </si>
  <si>
    <t xml:space="preserve">Таймер-секундомер 4 канала, с часами </t>
  </si>
  <si>
    <t>Пинцет остроконечный, прямой, без зубца</t>
  </si>
  <si>
    <t>Пинцет остроконечный изогнутый</t>
  </si>
  <si>
    <t>Пинцет для покровных стекол, изогнутый</t>
  </si>
  <si>
    <t>Пинцет тупоконечный, без зубца</t>
  </si>
  <si>
    <t>Переливное устройство для сосуда Дьюара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</si>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</sst>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1" fillId="0" borderId="0"/>
    <xf numFmtId="0" fontId="24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6" fillId="0" borderId="0" applyFill="0" applyBorder="0"/>
  </cellStyleXfs>
  <cellXfs count="9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2" fontId="1" fillId="0" borderId="16" xfId="0" applyNumberFormat="1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2" fillId="0" borderId="18" xfId="0" applyFont="1" applyBorder="1" applyAlignment="1">
      <alignment vertical="center" wrapText="1"/>
    </xf>
    <xf numFmtId="49" fontId="0" fillId="0" borderId="0" xfId="0" applyNumberFormat="1"/>
    <xf numFmtId="0" fontId="8" fillId="0" borderId="7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4" fontId="27" fillId="0" borderId="22" xfId="0" applyNumberFormat="1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2" fontId="13" fillId="2" borderId="18" xfId="0" applyNumberFormat="1" applyFont="1" applyFill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4" fontId="27" fillId="0" borderId="28" xfId="0" applyNumberFormat="1" applyFont="1" applyBorder="1" applyAlignment="1">
      <alignment horizontal="justify" vertical="center" wrapText="1"/>
    </xf>
    <xf numFmtId="0" fontId="0" fillId="0" borderId="0" xfId="0" applyBorder="1"/>
    <xf numFmtId="0" fontId="13" fillId="2" borderId="19" xfId="0" applyFont="1" applyFill="1" applyBorder="1" applyAlignment="1">
      <alignment horizontal="center" vertical="center"/>
    </xf>
    <xf numFmtId="164" fontId="14" fillId="2" borderId="22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top" wrapText="1"/>
    </xf>
    <xf numFmtId="4" fontId="27" fillId="0" borderId="22" xfId="0" applyNumberFormat="1" applyFont="1" applyFill="1" applyBorder="1" applyAlignment="1">
      <alignment horizontal="justify" vertical="center" wrapText="1"/>
    </xf>
    <xf numFmtId="49" fontId="29" fillId="0" borderId="0" xfId="0" applyNumberFormat="1" applyFont="1"/>
    <xf numFmtId="0" fontId="11" fillId="0" borderId="0" xfId="0" applyFont="1"/>
    <xf numFmtId="2" fontId="30" fillId="0" borderId="0" xfId="0" applyNumberFormat="1" applyFont="1"/>
    <xf numFmtId="2" fontId="30" fillId="0" borderId="0" xfId="0" applyNumberFormat="1" applyFont="1" applyAlignment="1">
      <alignment horizontal="left" vertical="top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/>
    <xf numFmtId="4" fontId="27" fillId="0" borderId="23" xfId="0" applyNumberFormat="1" applyFont="1" applyBorder="1" applyAlignment="1">
      <alignment horizontal="center" vertical="center" wrapText="1"/>
    </xf>
    <xf numFmtId="4" fontId="27" fillId="0" borderId="22" xfId="0" applyNumberFormat="1" applyFont="1" applyBorder="1" applyAlignment="1">
      <alignment horizontal="center" vertical="center" wrapText="1"/>
    </xf>
    <xf numFmtId="4" fontId="27" fillId="0" borderId="22" xfId="0" applyNumberFormat="1" applyFont="1" applyFill="1" applyBorder="1" applyAlignment="1">
      <alignment horizontal="center" vertical="top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justify" vertical="center" wrapText="1"/>
    </xf>
    <xf numFmtId="4" fontId="31" fillId="0" borderId="0" xfId="0" applyNumberFormat="1" applyFont="1" applyFill="1" applyAlignment="1">
      <alignment horizontal="center" vertical="center"/>
    </xf>
    <xf numFmtId="4" fontId="27" fillId="0" borderId="22" xfId="0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top" wrapText="1"/>
    </xf>
    <xf numFmtId="4" fontId="27" fillId="0" borderId="23" xfId="0" applyNumberFormat="1" applyFont="1" applyFill="1" applyBorder="1" applyAlignment="1">
      <alignment horizontal="center" vertical="center" wrapText="1"/>
    </xf>
    <xf numFmtId="4" fontId="27" fillId="0" borderId="28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11" fillId="2" borderId="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5" fillId="3" borderId="2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top" wrapText="1"/>
    </xf>
    <xf numFmtId="2" fontId="1" fillId="0" borderId="26" xfId="0" applyNumberFormat="1" applyFont="1" applyFill="1" applyBorder="1" applyAlignment="1">
      <alignment horizontal="center" vertical="top" wrapText="1"/>
    </xf>
    <xf numFmtId="2" fontId="1" fillId="0" borderId="30" xfId="0" applyNumberFormat="1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</cellXfs>
  <cellStyles count="12">
    <cellStyle name="Excel.Chart" xfId="1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2 3" xfId="8"/>
    <cellStyle name="Обычный 3" xfId="4"/>
    <cellStyle name="Обычный 3 2" xfId="7"/>
    <cellStyle name="Обычный 4" xfId="5"/>
    <cellStyle name="Обычный 4 2" xfId="9"/>
    <cellStyle name="Обычный 5" xfId="10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tabSelected="1" topLeftCell="B4" zoomScaleNormal="100" zoomScaleSheetLayoutView="70" workbookViewId="0">
      <selection activeCell="F24" sqref="F24"/>
    </sheetView>
  </sheetViews>
  <sheetFormatPr defaultRowHeight="15.75" x14ac:dyDescent="0.25"/>
  <cols>
    <col min="1" max="1" width="8.140625" style="27" customWidth="1"/>
    <col min="2" max="2" width="78.42578125" style="25" customWidth="1"/>
    <col min="3" max="3" width="6.85546875" customWidth="1"/>
    <col min="4" max="4" width="14.5703125" style="6" customWidth="1"/>
    <col min="5" max="5" width="14.42578125" style="23" customWidth="1"/>
    <col min="6" max="6" width="13.85546875" style="23" customWidth="1"/>
    <col min="7" max="8" width="14.42578125" style="23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58" ht="75.75" customHeight="1" thickBot="1" x14ac:dyDescent="0.4">
      <c r="A1" s="74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58" ht="24" customHeight="1" thickBot="1" x14ac:dyDescent="0.3">
      <c r="A2" s="71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58" ht="38.25" customHeight="1" thickBot="1" x14ac:dyDescent="0.3">
      <c r="A3" s="76" t="s">
        <v>0</v>
      </c>
      <c r="B3" s="78" t="s">
        <v>1</v>
      </c>
      <c r="C3" s="80" t="s">
        <v>2</v>
      </c>
      <c r="D3" s="82" t="s">
        <v>17</v>
      </c>
      <c r="E3" s="84"/>
      <c r="F3" s="85"/>
      <c r="G3" s="42"/>
      <c r="H3" s="42"/>
      <c r="I3" s="86" t="s">
        <v>3</v>
      </c>
      <c r="J3" s="86"/>
      <c r="K3" s="87"/>
      <c r="L3" s="88"/>
      <c r="M3" s="89" t="s">
        <v>4</v>
      </c>
      <c r="N3" s="90"/>
      <c r="O3" s="90"/>
      <c r="P3" s="91"/>
    </row>
    <row r="4" spans="1:58" ht="38.25" customHeight="1" x14ac:dyDescent="0.25">
      <c r="A4" s="77"/>
      <c r="B4" s="79"/>
      <c r="C4" s="81"/>
      <c r="D4" s="83"/>
      <c r="E4" s="59" t="s">
        <v>23</v>
      </c>
      <c r="F4" s="59" t="s">
        <v>24</v>
      </c>
      <c r="G4" s="59" t="s">
        <v>25</v>
      </c>
      <c r="H4" s="61"/>
      <c r="I4" s="60"/>
      <c r="J4" s="16"/>
      <c r="K4" s="17"/>
      <c r="L4" s="18"/>
      <c r="M4" s="19"/>
      <c r="N4" s="20"/>
      <c r="O4" s="20"/>
      <c r="P4" s="43"/>
    </row>
    <row r="5" spans="1:58" ht="131.25" customHeight="1" thickBot="1" x14ac:dyDescent="0.3">
      <c r="A5" s="77"/>
      <c r="B5" s="79"/>
      <c r="C5" s="81"/>
      <c r="D5" s="83"/>
      <c r="E5" s="21" t="s">
        <v>12</v>
      </c>
      <c r="F5" s="21" t="s">
        <v>12</v>
      </c>
      <c r="G5" s="21" t="s">
        <v>12</v>
      </c>
      <c r="H5" s="21" t="s">
        <v>13</v>
      </c>
      <c r="I5" s="1" t="s">
        <v>14</v>
      </c>
      <c r="J5" s="1" t="s">
        <v>15</v>
      </c>
      <c r="K5" s="2" t="s">
        <v>5</v>
      </c>
      <c r="L5" s="3" t="s">
        <v>6</v>
      </c>
      <c r="M5" s="4" t="s">
        <v>7</v>
      </c>
      <c r="N5" s="5" t="s">
        <v>8</v>
      </c>
      <c r="O5" s="5" t="s">
        <v>9</v>
      </c>
      <c r="P5" s="45" t="s">
        <v>10</v>
      </c>
    </row>
    <row r="6" spans="1:58" ht="14.25" customHeight="1" thickBot="1" x14ac:dyDescent="0.3">
      <c r="A6" s="30">
        <v>1</v>
      </c>
      <c r="B6" s="31">
        <v>2</v>
      </c>
      <c r="C6" s="33">
        <v>3</v>
      </c>
      <c r="D6" s="33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8">
        <v>11</v>
      </c>
      <c r="L6" s="9">
        <v>12</v>
      </c>
      <c r="M6" s="10">
        <v>13</v>
      </c>
      <c r="N6" s="11">
        <v>14</v>
      </c>
      <c r="O6" s="28">
        <v>15</v>
      </c>
      <c r="P6" s="44">
        <v>16</v>
      </c>
    </row>
    <row r="7" spans="1:58" ht="21" customHeight="1" thickBot="1" x14ac:dyDescent="0.3">
      <c r="A7" s="48">
        <v>1</v>
      </c>
      <c r="B7" s="62" t="s">
        <v>26</v>
      </c>
      <c r="C7" s="56" t="s">
        <v>19</v>
      </c>
      <c r="D7" s="57">
        <v>1</v>
      </c>
      <c r="E7" s="57">
        <v>107765</v>
      </c>
      <c r="F7" s="64">
        <v>108086.79</v>
      </c>
      <c r="G7" s="58">
        <v>113018.54</v>
      </c>
      <c r="H7" s="32">
        <f t="shared" ref="H7" si="0">(E7+F7+G7)/3</f>
        <v>109623.44333333331</v>
      </c>
      <c r="I7" s="32">
        <f t="shared" ref="I7" si="1">H7</f>
        <v>109623.44333333331</v>
      </c>
      <c r="J7" s="32">
        <f t="shared" ref="J7" si="2">I7*D7</f>
        <v>109623.44333333331</v>
      </c>
      <c r="K7" s="32">
        <f t="shared" ref="K7" si="3">SQRT(((SUM((POWER(E7-I7,2)),(POWER(F7-I7,2)),(POWER(G7-I7,2))))/(3-1)))</f>
        <v>2944.638896882489</v>
      </c>
      <c r="L7" s="32">
        <f t="shared" ref="L7" si="4">K7/I7*100</f>
        <v>2.6861397592928093</v>
      </c>
      <c r="M7" s="38">
        <f t="shared" ref="M7" si="5">J7</f>
        <v>109623.44333333331</v>
      </c>
      <c r="N7" s="32">
        <f t="shared" ref="N7" si="6">M7/D7</f>
        <v>109623.44333333331</v>
      </c>
      <c r="O7" s="49">
        <f t="shared" ref="O7" si="7">ROUNDDOWN(N7,2)</f>
        <v>109623.44</v>
      </c>
      <c r="P7" s="49">
        <f t="shared" ref="P7" si="8">O7*D7</f>
        <v>109623.44</v>
      </c>
    </row>
    <row r="8" spans="1:58" ht="16.5" customHeight="1" thickBot="1" x14ac:dyDescent="0.3">
      <c r="A8" s="48">
        <v>2</v>
      </c>
      <c r="B8" s="62" t="s">
        <v>27</v>
      </c>
      <c r="C8" s="56" t="s">
        <v>19</v>
      </c>
      <c r="D8" s="57">
        <v>1</v>
      </c>
      <c r="E8" s="57">
        <v>77628.100000000006</v>
      </c>
      <c r="F8" s="64">
        <v>77935.350000000006</v>
      </c>
      <c r="G8" s="58">
        <v>77827.45</v>
      </c>
      <c r="H8" s="32">
        <f t="shared" ref="H8:H9" si="9">(E8+F8+G8)/3</f>
        <v>77796.966666666674</v>
      </c>
      <c r="I8" s="32">
        <f t="shared" ref="I8:I9" si="10">H8</f>
        <v>77796.966666666674</v>
      </c>
      <c r="J8" s="32">
        <f t="shared" ref="J8:J9" si="11">I8*D8</f>
        <v>77796.966666666674</v>
      </c>
      <c r="K8" s="32">
        <f t="shared" ref="K8:K9" si="12">SQRT(((SUM((POWER(E8-I8,2)),(POWER(F8-I8,2)),(POWER(G8-I8,2))))/(3-1)))</f>
        <v>155.87676489244018</v>
      </c>
      <c r="L8" s="32">
        <f t="shared" ref="L8:L9" si="13">K8/I8*100</f>
        <v>0.20036355088279811</v>
      </c>
      <c r="M8" s="38">
        <f t="shared" ref="M8:M9" si="14">J8</f>
        <v>77796.966666666674</v>
      </c>
      <c r="N8" s="32">
        <f t="shared" ref="N8:N9" si="15">M8/D8</f>
        <v>77796.966666666674</v>
      </c>
      <c r="O8" s="49">
        <f t="shared" ref="O8:O9" si="16">ROUNDDOWN(N8,2)</f>
        <v>77796.960000000006</v>
      </c>
      <c r="P8" s="49">
        <f t="shared" ref="P8:P9" si="17">O8*D8</f>
        <v>77796.960000000006</v>
      </c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58" ht="26.25" thickBot="1" x14ac:dyDescent="0.3">
      <c r="A9" s="48">
        <v>3</v>
      </c>
      <c r="B9" s="62" t="s">
        <v>28</v>
      </c>
      <c r="C9" s="56" t="s">
        <v>19</v>
      </c>
      <c r="D9" s="57">
        <v>1</v>
      </c>
      <c r="E9" s="57">
        <v>199000</v>
      </c>
      <c r="F9" s="64">
        <v>199970.13</v>
      </c>
      <c r="G9" s="58">
        <v>199900</v>
      </c>
      <c r="H9" s="32">
        <f t="shared" si="9"/>
        <v>199623.37666666668</v>
      </c>
      <c r="I9" s="32">
        <f t="shared" si="10"/>
        <v>199623.37666666668</v>
      </c>
      <c r="J9" s="32">
        <f t="shared" si="11"/>
        <v>199623.37666666668</v>
      </c>
      <c r="K9" s="32">
        <f t="shared" si="12"/>
        <v>540.99760224360966</v>
      </c>
      <c r="L9" s="32">
        <f t="shared" si="13"/>
        <v>0.27100914295572376</v>
      </c>
      <c r="M9" s="38">
        <f t="shared" si="14"/>
        <v>199623.37666666668</v>
      </c>
      <c r="N9" s="32">
        <f t="shared" si="15"/>
        <v>199623.37666666668</v>
      </c>
      <c r="O9" s="49">
        <f t="shared" si="16"/>
        <v>199623.37</v>
      </c>
      <c r="P9" s="49">
        <f t="shared" si="17"/>
        <v>199623.37</v>
      </c>
    </row>
    <row r="10" spans="1:58" thickBot="1" x14ac:dyDescent="0.3">
      <c r="A10" s="48">
        <v>4</v>
      </c>
      <c r="B10" s="62" t="s">
        <v>29</v>
      </c>
      <c r="C10" s="56" t="s">
        <v>37</v>
      </c>
      <c r="D10" s="57">
        <v>1</v>
      </c>
      <c r="E10" s="57">
        <v>53826.239999999998</v>
      </c>
      <c r="F10" s="64">
        <v>53954.75</v>
      </c>
      <c r="G10" s="58">
        <v>59211.93</v>
      </c>
      <c r="H10" s="32">
        <f t="shared" ref="H10:H11" si="18">(E10+F10+G10)/3</f>
        <v>55664.306666666664</v>
      </c>
      <c r="I10" s="32">
        <f t="shared" ref="I10:I11" si="19">H10</f>
        <v>55664.306666666664</v>
      </c>
      <c r="J10" s="32">
        <f t="shared" ref="J10:J11" si="20">I10*D10</f>
        <v>55664.306666666664</v>
      </c>
      <c r="K10" s="32">
        <f t="shared" ref="K10:K11" si="21">SQRT(((SUM((POWER(E10-I10,2)),(POWER(F10-I10,2)),(POWER(G10-I10,2))))/(3-1)))</f>
        <v>3073.0037734167099</v>
      </c>
      <c r="L10" s="32">
        <f t="shared" ref="L10:L11" si="22">K10/I10*100</f>
        <v>5.5206001070285682</v>
      </c>
      <c r="M10" s="38">
        <f t="shared" ref="M10:M11" si="23">J10</f>
        <v>55664.306666666664</v>
      </c>
      <c r="N10" s="32">
        <f t="shared" ref="N10:N11" si="24">M10/D10</f>
        <v>55664.306666666664</v>
      </c>
      <c r="O10" s="49">
        <f t="shared" ref="O10:O11" si="25">ROUNDDOWN(N10,2)</f>
        <v>55664.3</v>
      </c>
      <c r="P10" s="49">
        <f t="shared" ref="P10:P11" si="26">O10*D10</f>
        <v>55664.3</v>
      </c>
    </row>
    <row r="11" spans="1:58" s="68" customFormat="1" thickBot="1" x14ac:dyDescent="0.3">
      <c r="A11" s="65">
        <v>5</v>
      </c>
      <c r="B11" s="62" t="s">
        <v>30</v>
      </c>
      <c r="C11" s="66" t="s">
        <v>19</v>
      </c>
      <c r="D11" s="64">
        <v>4</v>
      </c>
      <c r="E11" s="64">
        <v>906.93</v>
      </c>
      <c r="F11" s="64">
        <v>915.39</v>
      </c>
      <c r="G11" s="58">
        <v>933.55</v>
      </c>
      <c r="H11" s="49">
        <f t="shared" si="18"/>
        <v>918.62333333333333</v>
      </c>
      <c r="I11" s="49">
        <f t="shared" si="19"/>
        <v>918.62333333333333</v>
      </c>
      <c r="J11" s="49">
        <f t="shared" si="20"/>
        <v>3674.4933333333333</v>
      </c>
      <c r="K11" s="49">
        <f t="shared" si="21"/>
        <v>13.601357775359535</v>
      </c>
      <c r="L11" s="49">
        <f t="shared" si="22"/>
        <v>1.4806240253015781</v>
      </c>
      <c r="M11" s="67">
        <f t="shared" si="23"/>
        <v>3674.4933333333333</v>
      </c>
      <c r="N11" s="49">
        <f t="shared" si="24"/>
        <v>918.62333333333333</v>
      </c>
      <c r="O11" s="49">
        <f t="shared" si="25"/>
        <v>918.62</v>
      </c>
      <c r="P11" s="49">
        <f t="shared" si="26"/>
        <v>3674.48</v>
      </c>
    </row>
    <row r="12" spans="1:58" s="68" customFormat="1" thickBot="1" x14ac:dyDescent="0.3">
      <c r="A12" s="65">
        <v>6</v>
      </c>
      <c r="B12" s="62" t="s">
        <v>31</v>
      </c>
      <c r="C12" s="66" t="s">
        <v>19</v>
      </c>
      <c r="D12" s="64">
        <v>6</v>
      </c>
      <c r="E12" s="64">
        <v>2000</v>
      </c>
      <c r="F12" s="64">
        <v>2005.95</v>
      </c>
      <c r="G12" s="58">
        <v>2040.99</v>
      </c>
      <c r="H12" s="49">
        <f t="shared" ref="H12:H15" si="27">(E12+F12+G12)/3</f>
        <v>2015.6466666666665</v>
      </c>
      <c r="I12" s="49">
        <f t="shared" ref="I12:I15" si="28">H12</f>
        <v>2015.6466666666665</v>
      </c>
      <c r="J12" s="49">
        <f t="shared" ref="J12:J15" si="29">I12*D12</f>
        <v>12093.88</v>
      </c>
      <c r="K12" s="49">
        <f t="shared" ref="K12:K15" si="30">SQRT(((SUM((POWER(E12-I12,2)),(POWER(F12-I12,2)),(POWER(G12-I12,2))))/(3-1)))</f>
        <v>22.148680171363104</v>
      </c>
      <c r="L12" s="49">
        <f t="shared" ref="L12:L15" si="31">K12/I12*100</f>
        <v>1.0988374370192084</v>
      </c>
      <c r="M12" s="67">
        <f t="shared" ref="M12:M15" si="32">J12</f>
        <v>12093.88</v>
      </c>
      <c r="N12" s="49">
        <f t="shared" ref="N12:N15" si="33">M12/D12</f>
        <v>2015.6466666666665</v>
      </c>
      <c r="O12" s="49">
        <f t="shared" ref="O12:O15" si="34">ROUNDDOWN(N12,2)</f>
        <v>2015.64</v>
      </c>
      <c r="P12" s="49">
        <f t="shared" ref="P12:P15" si="35">O12*D12</f>
        <v>12093.84</v>
      </c>
    </row>
    <row r="13" spans="1:58" thickBot="1" x14ac:dyDescent="0.3">
      <c r="A13" s="48">
        <v>7</v>
      </c>
      <c r="B13" s="62" t="s">
        <v>32</v>
      </c>
      <c r="C13" s="56" t="s">
        <v>19</v>
      </c>
      <c r="D13" s="57">
        <v>1</v>
      </c>
      <c r="E13" s="57">
        <v>1197.1500000000001</v>
      </c>
      <c r="F13" s="64">
        <v>1205.31</v>
      </c>
      <c r="G13" s="58">
        <v>1246.06</v>
      </c>
      <c r="H13" s="32">
        <f t="shared" si="27"/>
        <v>1216.1733333333334</v>
      </c>
      <c r="I13" s="32">
        <f t="shared" si="28"/>
        <v>1216.1733333333334</v>
      </c>
      <c r="J13" s="32">
        <f t="shared" si="29"/>
        <v>1216.1733333333334</v>
      </c>
      <c r="K13" s="32">
        <f t="shared" si="30"/>
        <v>26.202214283020634</v>
      </c>
      <c r="L13" s="32">
        <f t="shared" si="31"/>
        <v>2.1544802508705421</v>
      </c>
      <c r="M13" s="38">
        <f t="shared" si="32"/>
        <v>1216.1733333333334</v>
      </c>
      <c r="N13" s="32">
        <f t="shared" si="33"/>
        <v>1216.1733333333334</v>
      </c>
      <c r="O13" s="49">
        <f t="shared" si="34"/>
        <v>1216.17</v>
      </c>
      <c r="P13" s="49">
        <f t="shared" si="35"/>
        <v>1216.17</v>
      </c>
    </row>
    <row r="14" spans="1:58" thickBot="1" x14ac:dyDescent="0.3">
      <c r="A14" s="48">
        <v>8</v>
      </c>
      <c r="B14" s="62" t="s">
        <v>33</v>
      </c>
      <c r="C14" s="56" t="s">
        <v>19</v>
      </c>
      <c r="D14" s="57">
        <v>1</v>
      </c>
      <c r="E14" s="57">
        <v>1330.16</v>
      </c>
      <c r="F14" s="64">
        <v>1330.51</v>
      </c>
      <c r="G14" s="58">
        <v>1334.79</v>
      </c>
      <c r="H14" s="32">
        <f t="shared" si="27"/>
        <v>1331.82</v>
      </c>
      <c r="I14" s="32">
        <f t="shared" si="28"/>
        <v>1331.82</v>
      </c>
      <c r="J14" s="32">
        <f t="shared" si="29"/>
        <v>1331.82</v>
      </c>
      <c r="K14" s="32">
        <f t="shared" si="30"/>
        <v>2.5780418925998405</v>
      </c>
      <c r="L14" s="32">
        <f t="shared" si="31"/>
        <v>0.1935728471264766</v>
      </c>
      <c r="M14" s="38">
        <f t="shared" si="32"/>
        <v>1331.82</v>
      </c>
      <c r="N14" s="32">
        <f t="shared" si="33"/>
        <v>1331.82</v>
      </c>
      <c r="O14" s="49">
        <f t="shared" si="34"/>
        <v>1331.82</v>
      </c>
      <c r="P14" s="49">
        <f t="shared" si="35"/>
        <v>1331.82</v>
      </c>
    </row>
    <row r="15" spans="1:58" thickBot="1" x14ac:dyDescent="0.3">
      <c r="A15" s="48">
        <v>9</v>
      </c>
      <c r="B15" s="62" t="s">
        <v>34</v>
      </c>
      <c r="C15" s="56" t="s">
        <v>19</v>
      </c>
      <c r="D15" s="57">
        <v>1</v>
      </c>
      <c r="E15" s="57">
        <v>1668.76</v>
      </c>
      <c r="F15" s="64">
        <v>1670.83</v>
      </c>
      <c r="G15" s="58">
        <v>1685.03</v>
      </c>
      <c r="H15" s="32">
        <f t="shared" si="27"/>
        <v>1674.8733333333332</v>
      </c>
      <c r="I15" s="32">
        <f t="shared" si="28"/>
        <v>1674.8733333333332</v>
      </c>
      <c r="J15" s="32">
        <f t="shared" si="29"/>
        <v>1674.8733333333332</v>
      </c>
      <c r="K15" s="32">
        <f t="shared" si="30"/>
        <v>8.8566152300601502</v>
      </c>
      <c r="L15" s="32">
        <f t="shared" si="31"/>
        <v>0.52879313639997561</v>
      </c>
      <c r="M15" s="38">
        <f t="shared" si="32"/>
        <v>1674.8733333333332</v>
      </c>
      <c r="N15" s="32">
        <f t="shared" si="33"/>
        <v>1674.8733333333332</v>
      </c>
      <c r="O15" s="49">
        <f t="shared" si="34"/>
        <v>1674.87</v>
      </c>
      <c r="P15" s="49">
        <f t="shared" si="35"/>
        <v>1674.87</v>
      </c>
    </row>
    <row r="16" spans="1:58" s="68" customFormat="1" thickBot="1" x14ac:dyDescent="0.3">
      <c r="A16" s="65">
        <v>10</v>
      </c>
      <c r="B16" s="62" t="s">
        <v>35</v>
      </c>
      <c r="C16" s="66" t="s">
        <v>19</v>
      </c>
      <c r="D16" s="64">
        <v>2</v>
      </c>
      <c r="E16" s="64">
        <v>2805.44</v>
      </c>
      <c r="F16" s="64">
        <v>2872.73</v>
      </c>
      <c r="G16" s="58">
        <v>2872.73</v>
      </c>
      <c r="H16" s="49">
        <f t="shared" ref="H16" si="36">(E16+F16+G16)/3</f>
        <v>2850.2999999999997</v>
      </c>
      <c r="I16" s="49">
        <f t="shared" ref="I16" si="37">H16</f>
        <v>2850.2999999999997</v>
      </c>
      <c r="J16" s="49">
        <f t="shared" ref="J16" si="38">I16*D16</f>
        <v>5700.5999999999995</v>
      </c>
      <c r="K16" s="49">
        <f t="shared" ref="K16" si="39">SQRT(((SUM((POWER(E16-I16,2)),(POWER(F16-I16,2)),(POWER(G16-I16,2))))/(3-1)))</f>
        <v>38.849899613769892</v>
      </c>
      <c r="L16" s="49">
        <f t="shared" ref="L16" si="40">K16/I16*100</f>
        <v>1.3630108975816544</v>
      </c>
      <c r="M16" s="67">
        <f t="shared" ref="M16" si="41">J16</f>
        <v>5700.5999999999995</v>
      </c>
      <c r="N16" s="49">
        <f t="shared" ref="N16" si="42">M16/D16</f>
        <v>2850.2999999999997</v>
      </c>
      <c r="O16" s="49">
        <f t="shared" ref="O16" si="43">ROUNDDOWN(N16,2)</f>
        <v>2850.3</v>
      </c>
      <c r="P16" s="49">
        <f t="shared" ref="P16" si="44">O16*D16</f>
        <v>5700.6</v>
      </c>
    </row>
    <row r="17" spans="1:16" thickBot="1" x14ac:dyDescent="0.3">
      <c r="A17" s="48">
        <v>11</v>
      </c>
      <c r="B17" s="62" t="s">
        <v>36</v>
      </c>
      <c r="C17" s="56" t="s">
        <v>19</v>
      </c>
      <c r="D17" s="57">
        <v>1</v>
      </c>
      <c r="E17" s="57">
        <v>36478</v>
      </c>
      <c r="F17" s="64">
        <v>36531.620000000003</v>
      </c>
      <c r="G17" s="58">
        <v>38256.14</v>
      </c>
      <c r="H17" s="32">
        <f t="shared" ref="H17" si="45">(E17+F17+G17)/3</f>
        <v>37088.586666666662</v>
      </c>
      <c r="I17" s="32">
        <f t="shared" ref="I17" si="46">H17</f>
        <v>37088.586666666662</v>
      </c>
      <c r="J17" s="32">
        <f t="shared" ref="J17" si="47">I17*D17</f>
        <v>37088.586666666662</v>
      </c>
      <c r="K17" s="32">
        <f t="shared" ref="K17" si="48">SQRT(((SUM((POWER(E17-I17,2)),(POWER(F17-I17,2)),(POWER(G17-I17,2))))/(3-1)))</f>
        <v>1011.4862162843996</v>
      </c>
      <c r="L17" s="32">
        <f t="shared" ref="L17" si="49">K17/I17*100</f>
        <v>2.7272169343499733</v>
      </c>
      <c r="M17" s="38">
        <f t="shared" ref="M17" si="50">J17</f>
        <v>37088.586666666662</v>
      </c>
      <c r="N17" s="32">
        <f t="shared" ref="N17" si="51">M17/D17</f>
        <v>37088.586666666662</v>
      </c>
      <c r="O17" s="49">
        <f t="shared" ref="O17" si="52">ROUNDDOWN(N17,2)</f>
        <v>37088.58</v>
      </c>
      <c r="P17" s="49">
        <f t="shared" ref="P17" si="53">O17*D17</f>
        <v>37088.58</v>
      </c>
    </row>
    <row r="18" spans="1:16" ht="16.5" thickBot="1" x14ac:dyDescent="0.3">
      <c r="A18" s="69" t="s">
        <v>16</v>
      </c>
      <c r="B18" s="70"/>
      <c r="C18" s="29"/>
      <c r="D18" s="26"/>
      <c r="E18" s="35"/>
      <c r="F18" s="37"/>
      <c r="G18" s="36"/>
      <c r="H18" s="34"/>
      <c r="I18" s="12" t="s">
        <v>11</v>
      </c>
      <c r="J18" s="12"/>
      <c r="K18" s="12" t="s">
        <v>11</v>
      </c>
      <c r="L18" s="40" t="s">
        <v>11</v>
      </c>
      <c r="M18" s="47" t="s">
        <v>11</v>
      </c>
      <c r="N18" s="46" t="s">
        <v>11</v>
      </c>
      <c r="O18" s="40" t="s">
        <v>11</v>
      </c>
      <c r="P18" s="41">
        <f>SUM(P7:P17)</f>
        <v>505488.43</v>
      </c>
    </row>
    <row r="19" spans="1:16" x14ac:dyDescent="0.25">
      <c r="B19" s="24"/>
      <c r="C19" s="13"/>
      <c r="D19" s="14"/>
      <c r="E19" s="22"/>
      <c r="F19" s="22"/>
      <c r="G19" s="22"/>
      <c r="H19" s="22"/>
      <c r="I19" s="15"/>
      <c r="J19" s="15"/>
      <c r="K19" s="15"/>
      <c r="L19" s="15"/>
    </row>
    <row r="20" spans="1:16" x14ac:dyDescent="0.25">
      <c r="A20" s="50"/>
      <c r="B20" s="51" t="s">
        <v>20</v>
      </c>
      <c r="C20" s="52"/>
      <c r="D20" s="63">
        <v>500132.01</v>
      </c>
      <c r="E20" s="53" t="s">
        <v>21</v>
      </c>
      <c r="F20" s="54"/>
      <c r="G20" s="54"/>
      <c r="H20" s="54"/>
      <c r="I20" s="55"/>
      <c r="J20" s="55"/>
      <c r="K20" s="55"/>
      <c r="L20" s="55"/>
      <c r="M20" s="55"/>
      <c r="N20" s="55"/>
      <c r="O20" s="55"/>
      <c r="P20" s="55"/>
    </row>
  </sheetData>
  <mergeCells count="10">
    <mergeCell ref="A18:B18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10" type="noConversion"/>
  <printOptions horizontalCentered="1"/>
  <pageMargins left="0.39370078740157483" right="0.39370078740157483" top="0.82677165354330717" bottom="0.74803149606299213" header="0.51181102362204722" footer="0.31496062992125984"/>
  <pageSetup paperSize="9" scale="70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Толстопятова Евгения Ивановна</dc:creator>
  <cp:lastModifiedBy>Толстопятова Евгения Ивановна</cp:lastModifiedBy>
  <cp:lastPrinted>2026-04-13T11:57:46Z</cp:lastPrinted>
  <dcterms:created xsi:type="dcterms:W3CDTF">2014-07-03T10:53:02Z</dcterms:created>
  <dcterms:modified xsi:type="dcterms:W3CDTF">2026-06-24T10:09:10Z</dcterms:modified>
</cp:coreProperties>
</file>