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nshinaES\Desktop\ДОГОВОРЫ ЕП\Березка_ФИРМА_К_№       от дата_Заявка №1283-25 от 30.09.25_Пассивные электроды\Извещение\"/>
    </mc:Choice>
  </mc:AlternateContent>
  <bookViews>
    <workbookView xWindow="0" yWindow="60" windowWidth="20730" windowHeight="11475" tabRatio="715"/>
  </bookViews>
  <sheets>
    <sheet name="НМЦК АА" sheetId="32" r:id="rId1"/>
  </sheets>
  <externalReferences>
    <externalReference r:id="rId2"/>
  </externalReferences>
  <definedNames>
    <definedName name="dict3ca883d2eb224ae7b9ac0023a7b4e7b6">[1]!Ед.изм.[Ед.изм.]</definedName>
  </definedNames>
  <calcPr calcId="162913" fullPrecision="0"/>
</workbook>
</file>

<file path=xl/calcChain.xml><?xml version="1.0" encoding="utf-8"?>
<calcChain xmlns="http://schemas.openxmlformats.org/spreadsheetml/2006/main">
  <c r="Z15" i="32" l="1"/>
  <c r="O15" i="32"/>
  <c r="L15" i="32"/>
  <c r="I15" i="32"/>
  <c r="G16" i="32" s="1"/>
  <c r="F16" i="32"/>
  <c r="M16" i="32" l="1"/>
  <c r="J16" i="32"/>
  <c r="P16" i="32" s="1"/>
  <c r="Q16" i="32" s="1"/>
  <c r="R16" i="32" s="1"/>
  <c r="P15" i="32"/>
  <c r="Q15" i="32" s="1"/>
  <c r="R15" i="32" s="1"/>
  <c r="S15" i="32"/>
  <c r="T15" i="32"/>
  <c r="U15" i="32"/>
  <c r="AA15" i="32"/>
  <c r="AB15" i="32" s="1"/>
  <c r="V15" i="32" l="1"/>
  <c r="W15" i="32" s="1"/>
  <c r="AC15" i="32"/>
  <c r="AD15" i="32" s="1"/>
  <c r="AE15" i="32" s="1"/>
  <c r="AE16" i="32" s="1"/>
  <c r="B20" i="32" s="1"/>
  <c r="C20" i="32" l="1"/>
</calcChain>
</file>

<file path=xl/sharedStrings.xml><?xml version="1.0" encoding="utf-8"?>
<sst xmlns="http://schemas.openxmlformats.org/spreadsheetml/2006/main" count="62" uniqueCount="54">
  <si>
    <t>№ п/п</t>
  </si>
  <si>
    <t xml:space="preserve">Наименование объекта закупки: </t>
  </si>
  <si>
    <t>ЕИ</t>
  </si>
  <si>
    <t>Кол-во ЕИ</t>
  </si>
  <si>
    <t xml:space="preserve">Среднее квадратичное отклонение </t>
  </si>
  <si>
    <t xml:space="preserve">Коэффициент вариации цен V, %    </t>
  </si>
  <si>
    <t>Средняя арифметическая цена за единицу &lt;ц&gt;, руб.</t>
  </si>
  <si>
    <t>Наименование, характеристики</t>
  </si>
  <si>
    <t>не предусмотрен для данного вида медицинских изделий</t>
  </si>
  <si>
    <t>Цена за ЕИ минимальная, руб. Без НДС</t>
  </si>
  <si>
    <t>Итого</t>
  </si>
  <si>
    <t>Ставка НДС в отношении МИ*, %</t>
  </si>
  <si>
    <t xml:space="preserve">Средне взвешенная цена за единицу &lt;ц&gt;, руб. без НДС </t>
  </si>
  <si>
    <t>Н(М)ЦК , руб.</t>
  </si>
  <si>
    <t>Средне взвешенная цена за единицу &lt;ц&gt;, руб/  с НДС</t>
  </si>
  <si>
    <t>по источнику 1</t>
  </si>
  <si>
    <t>по источнику 2</t>
  </si>
  <si>
    <t>по источнику 3</t>
  </si>
  <si>
    <t>цена за ЕИ, в т.ч. НДС</t>
  </si>
  <si>
    <t>Контроль однородности совокупности значений в соответствии с п.11 Приказа 450н</t>
  </si>
  <si>
    <t>Расчетная цена за ЕИ, без учета НДС</t>
  </si>
  <si>
    <t xml:space="preserve">Расчет Н(М)ЦК с НДС, руб                                                                                                         </t>
  </si>
  <si>
    <t>тарифный  
метод в соответствии с п. 5 Приказа 450н</t>
  </si>
  <si>
    <t>Расчет НМЦК в соответствии с Приказом 450н</t>
  </si>
  <si>
    <t>Цена за ЕИ  руб. Без НДС</t>
  </si>
  <si>
    <t>Цена за ЕИ  руб. с НДС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</si>
  <si>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</t>
  </si>
  <si>
    <t>Обоснование начальной (максимальной) цены контракта</t>
  </si>
  <si>
    <t>Цена за ЕИ, согласно информации, полученной заказчиком, с учетом НДС,  руб.</t>
  </si>
  <si>
    <t>Ставка НДС в отношении МИ, %</t>
  </si>
  <si>
    <t>*ставка НДС принята в отношении медицинского изделия в соответствии с НК РФ</t>
  </si>
  <si>
    <t xml:space="preserve">**ставка НДС для расчета цены по п. 9 подп а) принята в размере ставки НДС по Постановлению Правительства РФ  в соответствии с НК РФ (ввиду отсутствия данных о размере НДС в ценовой информации) </t>
  </si>
  <si>
    <t xml:space="preserve">Минимальное значение, предложенное заказчиком, исходя из имеющегося у заказчика объема финансового обеспечения для осуществления закупки </t>
  </si>
  <si>
    <t>Цена за ЕИ минимальная, руб. c НДС</t>
  </si>
  <si>
    <t xml:space="preserve">Расчет Н(М)ЦК с НДС, руб                                                                                                                    </t>
  </si>
  <si>
    <t>Заказчик принял решение в целях повышения эффективности бюджетных расходов, на основании ст. 34 Бюджетного кодекса РФ, Приказа МЗ РФ № 450н от 15.05.2020г. установить начальную сумму цен единиц товара контракта в размере:</t>
  </si>
  <si>
    <t>код ОКПД2 / КТРУ</t>
  </si>
  <si>
    <t>Коммерческое предложение №1</t>
  </si>
  <si>
    <t>Коммерческое предложение №2</t>
  </si>
  <si>
    <t>Коммерческое предложение №3</t>
  </si>
  <si>
    <t xml:space="preserve">Предмет закупки: </t>
  </si>
  <si>
    <t xml:space="preserve">Код по ОКПД2: </t>
  </si>
  <si>
    <t>Цена итого, в т.ч. НДС</t>
  </si>
  <si>
    <t>метод сопоставимых рыночных цен (анализа рынка) в соответствии с подп. "А" п.9 Приказа 450н</t>
  </si>
  <si>
    <t>32.50</t>
  </si>
  <si>
    <t>штука</t>
  </si>
  <si>
    <t>Электрод возвратный электрохирургический, одноразового использования, нестерильный</t>
  </si>
  <si>
    <t>32.50.50.190-00000634</t>
  </si>
  <si>
    <t>Поставка медицинских изделий (Электрод возвратный электрохирургический, одноразового использования, нестерильный)</t>
  </si>
  <si>
    <t>вх. № 1117</t>
  </si>
  <si>
    <t>от 26.06.2026 г.</t>
  </si>
  <si>
    <t>вх. № 1150</t>
  </si>
  <si>
    <t>от 02.07.2026 г.</t>
  </si>
  <si>
    <t>вх. № 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</si>
</sst>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р_."/>
    <numFmt numFmtId="166" formatCode="#,##0.00_ ;\-#,##0.00\ 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1" fillId="0" borderId="0" applyFill="0" applyBorder="0" applyAlignment="0" applyProtection="0"/>
    <xf numFmtId="0" fontId="3" fillId="0" borderId="0"/>
    <xf numFmtId="0" fontId="3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6" xfId="5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9" xfId="2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6">
    <cellStyle name="TableStyleLight1" xfId="1"/>
    <cellStyle name="Обычный" xfId="0" builtinId="0"/>
    <cellStyle name="Обычный 2" xfId="3"/>
    <cellStyle name="Обычный 4" xfId="4"/>
    <cellStyle name="Процентный" xfId="2" builtinId="5"/>
    <cellStyle name="Финансовый" xfId="5" builtin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99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66CC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ata\Users\1\Desktop\&#1064;&#1072;&#1073;&#1083;&#1086;&#1085;&#1099;\19-05-2016_16-52-43\grid-a11c3693-0918-40d3-a614-87a485f9c2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  <sheetName val="Код_ОКПД"/>
      <sheetName val="Ед.изм."/>
      <sheetName val="ОКВЭД"/>
      <sheetName val="Ведомства"/>
      <sheetName val="Раздел_подраздел"/>
      <sheetName val="КОСГУ"/>
      <sheetName val="ЦСт"/>
      <sheetName val="Расх"/>
      <sheetName val="Код_цели"/>
      <sheetName val="РегКласс"/>
      <sheetName val="Программа"/>
      <sheetName val="Номер_позиции_каталога__ID"/>
      <sheetName val="grid-a11c3693-0918-40d3-a614-8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1"/>
  <sheetViews>
    <sheetView tabSelected="1" zoomScale="85" zoomScaleNormal="85" workbookViewId="0">
      <selection activeCell="A19" sqref="A19:P19"/>
    </sheetView>
  </sheetViews>
  <sheetFormatPr defaultRowHeight="15" x14ac:dyDescent="0.25"/>
  <cols>
    <col min="1" max="1" width="6" style="1" customWidth="1"/>
    <col min="2" max="2" width="39.5703125" style="14" customWidth="1"/>
    <col min="3" max="3" width="15.85546875" style="14" customWidth="1"/>
    <col min="4" max="4" width="7.85546875" style="14" customWidth="1"/>
    <col min="5" max="5" width="8.140625" style="1" customWidth="1"/>
    <col min="6" max="6" width="11.28515625" style="1" customWidth="1"/>
    <col min="7" max="7" width="14.7109375" style="2" customWidth="1"/>
    <col min="8" max="9" width="13.7109375" style="2" customWidth="1"/>
    <col min="10" max="10" width="14.5703125" style="2" customWidth="1"/>
    <col min="11" max="11" width="13.5703125" style="2" customWidth="1"/>
    <col min="12" max="12" width="15.140625" style="2" customWidth="1"/>
    <col min="13" max="13" width="13.28515625" style="2" customWidth="1"/>
    <col min="14" max="14" width="14.28515625" style="2" customWidth="1"/>
    <col min="15" max="15" width="14.7109375" style="2" customWidth="1"/>
    <col min="16" max="16" width="17.7109375" style="1" customWidth="1"/>
    <col min="17" max="17" width="15.140625" style="2" customWidth="1"/>
    <col min="18" max="18" width="14.85546875" style="1" customWidth="1"/>
    <col min="19" max="19" width="14.5703125" style="1" customWidth="1"/>
    <col min="20" max="20" width="15" style="1" customWidth="1"/>
    <col min="21" max="21" width="14.28515625" style="1" customWidth="1"/>
    <col min="22" max="22" width="15.5703125" style="1" customWidth="1"/>
    <col min="23" max="23" width="14" style="1" customWidth="1"/>
    <col min="24" max="25" width="14.5703125" style="2" customWidth="1"/>
    <col min="26" max="26" width="20.5703125" style="2" bestFit="1" customWidth="1"/>
    <col min="27" max="27" width="14.5703125" style="2" customWidth="1"/>
    <col min="28" max="28" width="20" style="2" customWidth="1"/>
    <col min="29" max="29" width="16.85546875" style="3" customWidth="1"/>
    <col min="30" max="30" width="13.85546875" style="3" customWidth="1"/>
    <col min="31" max="31" width="18" style="3" customWidth="1"/>
    <col min="32" max="33" width="9.140625" style="1"/>
    <col min="34" max="34" width="20.85546875" style="1" customWidth="1"/>
    <col min="35" max="16384" width="9.140625" style="1"/>
  </cols>
  <sheetData>
    <row r="1" spans="1:34" ht="20.25" x14ac:dyDescent="0.25"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34" ht="24" customHeight="1" x14ac:dyDescent="0.25">
      <c r="F2" s="77" t="s">
        <v>27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34" ht="15.75" customHeight="1" x14ac:dyDescent="0.25">
      <c r="B3" s="22"/>
      <c r="C3" s="22"/>
      <c r="D3" s="22"/>
      <c r="F3" s="23"/>
      <c r="G3" s="23"/>
      <c r="H3" s="23"/>
      <c r="I3" s="25"/>
      <c r="J3" s="23"/>
      <c r="K3" s="23"/>
      <c r="L3" s="25"/>
      <c r="M3" s="23"/>
      <c r="N3" s="23"/>
      <c r="O3" s="25"/>
      <c r="P3" s="23"/>
      <c r="Q3" s="23"/>
      <c r="R3" s="23"/>
    </row>
    <row r="4" spans="1:34" ht="15.75" customHeight="1" x14ac:dyDescent="0.25">
      <c r="B4" s="27" t="s">
        <v>40</v>
      </c>
      <c r="C4" s="79" t="s">
        <v>48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34" ht="15.75" customHeight="1" x14ac:dyDescent="0.25">
      <c r="B5" s="27" t="s">
        <v>41</v>
      </c>
      <c r="C5" s="79" t="s">
        <v>44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7" spans="1:34" ht="36" customHeight="1" x14ac:dyDescent="0.25">
      <c r="B7" s="83" t="s">
        <v>26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4" ht="16.5" customHeight="1" thickBot="1" x14ac:dyDescent="0.3">
      <c r="A8" s="8"/>
      <c r="B8" s="13"/>
      <c r="C8" s="13"/>
      <c r="D8" s="13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8"/>
      <c r="Q8" s="9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  <c r="AD8" s="10"/>
      <c r="AE8" s="10"/>
    </row>
    <row r="9" spans="1:34" ht="53.25" customHeight="1" x14ac:dyDescent="0.25">
      <c r="A9" s="90" t="s">
        <v>0</v>
      </c>
      <c r="B9" s="75" t="s">
        <v>1</v>
      </c>
      <c r="C9" s="75"/>
      <c r="D9" s="75"/>
      <c r="E9" s="75" t="s">
        <v>2</v>
      </c>
      <c r="F9" s="76" t="s">
        <v>3</v>
      </c>
      <c r="G9" s="80" t="s">
        <v>28</v>
      </c>
      <c r="H9" s="81"/>
      <c r="I9" s="81"/>
      <c r="J9" s="81"/>
      <c r="K9" s="81"/>
      <c r="L9" s="81"/>
      <c r="M9" s="81"/>
      <c r="N9" s="81"/>
      <c r="O9" s="82"/>
      <c r="P9" s="74" t="s">
        <v>19</v>
      </c>
      <c r="Q9" s="75"/>
      <c r="R9" s="76"/>
      <c r="S9" s="90" t="s">
        <v>43</v>
      </c>
      <c r="T9" s="75"/>
      <c r="U9" s="75"/>
      <c r="V9" s="75"/>
      <c r="W9" s="76"/>
      <c r="X9" s="72" t="s">
        <v>22</v>
      </c>
      <c r="Y9" s="73"/>
      <c r="Z9" s="72" t="s">
        <v>32</v>
      </c>
      <c r="AA9" s="78"/>
      <c r="AB9" s="73"/>
      <c r="AC9" s="72" t="s">
        <v>23</v>
      </c>
      <c r="AD9" s="78"/>
      <c r="AE9" s="73"/>
    </row>
    <row r="10" spans="1:34" ht="17.25" customHeight="1" x14ac:dyDescent="0.25">
      <c r="A10" s="91"/>
      <c r="B10" s="71" t="s">
        <v>7</v>
      </c>
      <c r="C10" s="71" t="s">
        <v>36</v>
      </c>
      <c r="D10" s="104" t="s">
        <v>11</v>
      </c>
      <c r="E10" s="71"/>
      <c r="F10" s="96"/>
      <c r="G10" s="97" t="s">
        <v>37</v>
      </c>
      <c r="H10" s="98"/>
      <c r="I10" s="98"/>
      <c r="J10" s="98" t="s">
        <v>38</v>
      </c>
      <c r="K10" s="98"/>
      <c r="L10" s="98"/>
      <c r="M10" s="98" t="s">
        <v>39</v>
      </c>
      <c r="N10" s="98"/>
      <c r="O10" s="100"/>
      <c r="P10" s="99" t="s">
        <v>6</v>
      </c>
      <c r="Q10" s="71" t="s">
        <v>4</v>
      </c>
      <c r="R10" s="96" t="s">
        <v>5</v>
      </c>
      <c r="S10" s="92" t="s">
        <v>20</v>
      </c>
      <c r="T10" s="93"/>
      <c r="U10" s="93"/>
      <c r="V10" s="71" t="s">
        <v>12</v>
      </c>
      <c r="W10" s="86" t="s">
        <v>14</v>
      </c>
      <c r="X10" s="87" t="s">
        <v>9</v>
      </c>
      <c r="Y10" s="64" t="s">
        <v>21</v>
      </c>
      <c r="Z10" s="87" t="s">
        <v>9</v>
      </c>
      <c r="AA10" s="63" t="s">
        <v>33</v>
      </c>
      <c r="AB10" s="64" t="s">
        <v>34</v>
      </c>
      <c r="AC10" s="87" t="s">
        <v>24</v>
      </c>
      <c r="AD10" s="63" t="s">
        <v>25</v>
      </c>
      <c r="AE10" s="64" t="s">
        <v>13</v>
      </c>
    </row>
    <row r="11" spans="1:34" ht="19.5" customHeight="1" x14ac:dyDescent="0.25">
      <c r="A11" s="91"/>
      <c r="B11" s="71"/>
      <c r="C11" s="71"/>
      <c r="D11" s="105"/>
      <c r="E11" s="71"/>
      <c r="F11" s="96"/>
      <c r="G11" s="94" t="s">
        <v>49</v>
      </c>
      <c r="H11" s="95"/>
      <c r="I11" s="95"/>
      <c r="J11" s="94" t="s">
        <v>51</v>
      </c>
      <c r="K11" s="95"/>
      <c r="L11" s="95"/>
      <c r="M11" s="94" t="s">
        <v>53</v>
      </c>
      <c r="N11" s="95"/>
      <c r="O11" s="95"/>
      <c r="P11" s="99"/>
      <c r="Q11" s="71"/>
      <c r="R11" s="96"/>
      <c r="S11" s="65" t="s">
        <v>15</v>
      </c>
      <c r="T11" s="68" t="s">
        <v>16</v>
      </c>
      <c r="U11" s="68" t="s">
        <v>17</v>
      </c>
      <c r="V11" s="71"/>
      <c r="W11" s="86"/>
      <c r="X11" s="87"/>
      <c r="Y11" s="64"/>
      <c r="Z11" s="87"/>
      <c r="AA11" s="63"/>
      <c r="AB11" s="64"/>
      <c r="AC11" s="87"/>
      <c r="AD11" s="63"/>
      <c r="AE11" s="64"/>
    </row>
    <row r="12" spans="1:34" ht="22.5" customHeight="1" x14ac:dyDescent="0.25">
      <c r="A12" s="91"/>
      <c r="B12" s="71"/>
      <c r="C12" s="71"/>
      <c r="D12" s="105"/>
      <c r="E12" s="71"/>
      <c r="F12" s="96"/>
      <c r="G12" s="94" t="s">
        <v>50</v>
      </c>
      <c r="H12" s="95"/>
      <c r="I12" s="95"/>
      <c r="J12" s="94" t="s">
        <v>52</v>
      </c>
      <c r="K12" s="95"/>
      <c r="L12" s="95"/>
      <c r="M12" s="94" t="s">
        <v>52</v>
      </c>
      <c r="N12" s="95"/>
      <c r="O12" s="95"/>
      <c r="P12" s="99"/>
      <c r="Q12" s="71"/>
      <c r="R12" s="96"/>
      <c r="S12" s="66"/>
      <c r="T12" s="69"/>
      <c r="U12" s="69"/>
      <c r="V12" s="71"/>
      <c r="W12" s="86"/>
      <c r="X12" s="87"/>
      <c r="Y12" s="64"/>
      <c r="Z12" s="87"/>
      <c r="AA12" s="63"/>
      <c r="AB12" s="64"/>
      <c r="AC12" s="87"/>
      <c r="AD12" s="63"/>
      <c r="AE12" s="64"/>
    </row>
    <row r="13" spans="1:34" ht="68.25" customHeight="1" x14ac:dyDescent="0.25">
      <c r="A13" s="91"/>
      <c r="B13" s="71"/>
      <c r="C13" s="71"/>
      <c r="D13" s="106"/>
      <c r="E13" s="71"/>
      <c r="F13" s="96"/>
      <c r="G13" s="48" t="s">
        <v>18</v>
      </c>
      <c r="H13" s="46" t="s">
        <v>29</v>
      </c>
      <c r="I13" s="46" t="s">
        <v>42</v>
      </c>
      <c r="J13" s="46" t="s">
        <v>18</v>
      </c>
      <c r="K13" s="46" t="s">
        <v>29</v>
      </c>
      <c r="L13" s="46" t="s">
        <v>42</v>
      </c>
      <c r="M13" s="46" t="s">
        <v>18</v>
      </c>
      <c r="N13" s="46" t="s">
        <v>29</v>
      </c>
      <c r="O13" s="47" t="s">
        <v>42</v>
      </c>
      <c r="P13" s="99"/>
      <c r="Q13" s="71"/>
      <c r="R13" s="96"/>
      <c r="S13" s="67"/>
      <c r="T13" s="70"/>
      <c r="U13" s="70"/>
      <c r="V13" s="71"/>
      <c r="W13" s="86"/>
      <c r="X13" s="87"/>
      <c r="Y13" s="64"/>
      <c r="Z13" s="87"/>
      <c r="AA13" s="63"/>
      <c r="AB13" s="64"/>
      <c r="AC13" s="87"/>
      <c r="AD13" s="63"/>
      <c r="AE13" s="64"/>
    </row>
    <row r="14" spans="1:34" ht="16.5" customHeight="1" x14ac:dyDescent="0.25">
      <c r="A14" s="48">
        <v>1</v>
      </c>
      <c r="B14" s="46">
        <v>2</v>
      </c>
      <c r="C14" s="46">
        <v>3</v>
      </c>
      <c r="D14" s="46">
        <v>4</v>
      </c>
      <c r="E14" s="46">
        <v>5</v>
      </c>
      <c r="F14" s="47">
        <v>6</v>
      </c>
      <c r="G14" s="48">
        <v>7</v>
      </c>
      <c r="H14" s="46">
        <v>8</v>
      </c>
      <c r="I14" s="46">
        <v>9</v>
      </c>
      <c r="J14" s="46">
        <v>13</v>
      </c>
      <c r="K14" s="46">
        <v>14</v>
      </c>
      <c r="L14" s="46">
        <v>15</v>
      </c>
      <c r="M14" s="46">
        <v>10</v>
      </c>
      <c r="N14" s="46">
        <v>11</v>
      </c>
      <c r="O14" s="47">
        <v>12</v>
      </c>
      <c r="P14" s="49">
        <v>16</v>
      </c>
      <c r="Q14" s="44">
        <v>17</v>
      </c>
      <c r="R14" s="42">
        <v>18</v>
      </c>
      <c r="S14" s="43">
        <v>19</v>
      </c>
      <c r="T14" s="44">
        <v>20</v>
      </c>
      <c r="U14" s="44">
        <v>21</v>
      </c>
      <c r="V14" s="44">
        <v>22</v>
      </c>
      <c r="W14" s="42">
        <v>23</v>
      </c>
      <c r="X14" s="43">
        <v>24</v>
      </c>
      <c r="Y14" s="42">
        <v>25</v>
      </c>
      <c r="Z14" s="43">
        <v>26</v>
      </c>
      <c r="AA14" s="44">
        <v>27</v>
      </c>
      <c r="AB14" s="42">
        <v>28</v>
      </c>
      <c r="AC14" s="43">
        <v>29</v>
      </c>
      <c r="AD14" s="44">
        <v>30</v>
      </c>
      <c r="AE14" s="42">
        <v>31</v>
      </c>
    </row>
    <row r="15" spans="1:34" ht="76.5" customHeight="1" x14ac:dyDescent="0.25">
      <c r="A15" s="59">
        <v>1</v>
      </c>
      <c r="B15" s="60" t="s">
        <v>46</v>
      </c>
      <c r="C15" s="58" t="s">
        <v>47</v>
      </c>
      <c r="D15" s="17"/>
      <c r="E15" s="26" t="s">
        <v>45</v>
      </c>
      <c r="F15" s="45">
        <v>570</v>
      </c>
      <c r="G15" s="56">
        <v>400.2</v>
      </c>
      <c r="H15" s="17"/>
      <c r="I15" s="7">
        <f>G15*F15</f>
        <v>228114</v>
      </c>
      <c r="J15" s="57">
        <v>408.12</v>
      </c>
      <c r="K15" s="17"/>
      <c r="L15" s="7">
        <f>J15*F15</f>
        <v>232628.4</v>
      </c>
      <c r="M15" s="57">
        <v>403.08</v>
      </c>
      <c r="N15" s="17"/>
      <c r="O15" s="50">
        <f>M15*F15</f>
        <v>229755.6</v>
      </c>
      <c r="P15" s="51">
        <f t="shared" ref="P15" si="0">AVERAGE(G15,J15,M15)</f>
        <v>403.8</v>
      </c>
      <c r="Q15" s="11">
        <f t="shared" ref="Q15" si="1">SQRT((POWER(G15-P15,2)+POWER(J15-P15,2)+POWER(M15-P15,2))/2)</f>
        <v>4.01</v>
      </c>
      <c r="R15" s="20">
        <f t="shared" ref="R15" si="2">Q15/P15*100</f>
        <v>0.99</v>
      </c>
      <c r="S15" s="28">
        <f t="shared" ref="S15" si="3">G15/(1+H15)</f>
        <v>400.2</v>
      </c>
      <c r="T15" s="7">
        <f t="shared" ref="T15" si="4">J15/(1+K15)</f>
        <v>408.12</v>
      </c>
      <c r="U15" s="7">
        <f t="shared" ref="U15" si="5">M15/(1+N15)</f>
        <v>403.08</v>
      </c>
      <c r="V15" s="11">
        <f>(S15+T15+U15)/3</f>
        <v>403.8</v>
      </c>
      <c r="W15" s="41">
        <f>ROUND(V15*(1+D15),2)</f>
        <v>403.8</v>
      </c>
      <c r="X15" s="61" t="s">
        <v>8</v>
      </c>
      <c r="Y15" s="62"/>
      <c r="Z15" s="33">
        <f>ROUND(MIN(G15/(1+H15),J15/(1+K15),M15/(1+N15)),2)</f>
        <v>400.2</v>
      </c>
      <c r="AA15" s="36">
        <f t="shared" ref="AA15" si="6">ROUND(Z15*(1+D15),2)</f>
        <v>400.2</v>
      </c>
      <c r="AB15" s="34">
        <f t="shared" ref="AB15" si="7">F15*AA15</f>
        <v>228114</v>
      </c>
      <c r="AC15" s="37">
        <f t="shared" ref="AC15" si="8">MIN(V15,X15,Z15)</f>
        <v>400.2</v>
      </c>
      <c r="AD15" s="36">
        <f t="shared" ref="AD15" si="9">ROUND(AC15*(1+D15),2)</f>
        <v>400.2</v>
      </c>
      <c r="AE15" s="34">
        <f t="shared" ref="AE15" si="10">AD15*F15</f>
        <v>228114</v>
      </c>
      <c r="AH15" s="19"/>
    </row>
    <row r="16" spans="1:34" ht="24.75" customHeight="1" thickBot="1" x14ac:dyDescent="0.3">
      <c r="A16" s="88" t="s">
        <v>10</v>
      </c>
      <c r="B16" s="89"/>
      <c r="C16" s="53"/>
      <c r="D16" s="53"/>
      <c r="E16" s="54"/>
      <c r="F16" s="55">
        <f>SUM(F15:F15)</f>
        <v>570</v>
      </c>
      <c r="G16" s="101">
        <f>SUM(I15:I15)</f>
        <v>228114</v>
      </c>
      <c r="H16" s="102"/>
      <c r="I16" s="102"/>
      <c r="J16" s="102">
        <f>SUM(L15:L15)</f>
        <v>232628.4</v>
      </c>
      <c r="K16" s="102"/>
      <c r="L16" s="102"/>
      <c r="M16" s="102">
        <f>SUM(O15:O15)</f>
        <v>229755.6</v>
      </c>
      <c r="N16" s="102"/>
      <c r="O16" s="103"/>
      <c r="P16" s="52">
        <f>AVERAGE(G16,J16,M16)</f>
        <v>230166</v>
      </c>
      <c r="Q16" s="38">
        <f>SQRT((POWER(G16-P16,2)+POWER(J16-P16,2)+POWER(M16-P16,2))/2)</f>
        <v>2285.0100000000002</v>
      </c>
      <c r="R16" s="39">
        <f>Q16/P16*100</f>
        <v>0.99</v>
      </c>
      <c r="S16" s="29"/>
      <c r="T16" s="21"/>
      <c r="U16" s="21"/>
      <c r="V16" s="21"/>
      <c r="W16" s="30"/>
      <c r="X16" s="31"/>
      <c r="Y16" s="32"/>
      <c r="Z16" s="31"/>
      <c r="AA16" s="35"/>
      <c r="AB16" s="32"/>
      <c r="AC16" s="31"/>
      <c r="AD16" s="35"/>
      <c r="AE16" s="40">
        <f>SUM(AE15:AE15)</f>
        <v>228114</v>
      </c>
      <c r="AH16" s="19"/>
    </row>
    <row r="17" spans="1:31" ht="24.75" customHeight="1" x14ac:dyDescent="0.25">
      <c r="A17" s="16" t="s">
        <v>30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"/>
      <c r="R17" s="5"/>
      <c r="S17" s="5"/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</row>
    <row r="18" spans="1:31" ht="24.75" customHeight="1" x14ac:dyDescent="0.25">
      <c r="A18" s="16" t="s">
        <v>31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</row>
    <row r="19" spans="1:31" ht="51.75" customHeight="1" x14ac:dyDescent="0.25">
      <c r="A19" s="85" t="s">
        <v>35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12"/>
      <c r="R19" s="13"/>
      <c r="S19" s="15"/>
      <c r="T19" s="15"/>
      <c r="U19" s="15"/>
      <c r="V19" s="15"/>
      <c r="W19" s="15"/>
      <c r="X19" s="84"/>
      <c r="Y19" s="84"/>
      <c r="Z19" s="84"/>
      <c r="AA19" s="84"/>
      <c r="AB19" s="84"/>
      <c r="AC19" s="84"/>
      <c r="AD19" s="84"/>
      <c r="AE19" s="84"/>
    </row>
    <row r="20" spans="1:31" ht="15.75" x14ac:dyDescent="0.25">
      <c r="A20" s="8"/>
      <c r="B20" s="12">
        <f>AE16</f>
        <v>228114</v>
      </c>
      <c r="C20" s="84" t="str">
        <f>INDEX({"","сто ","двести ","триста ","четыреста ","пятьсот ","шестьсот ","семьсот ","восемьсот ","девятьсот "},MOD(TRUNC(B20/10^8),10)+1)&amp;CHOOSE(MOD(TRUNC(B20/10^7),10)+1,"",INDEX({"десять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"},MOD(TRUNC(B20/10^6),10)+1),"двадцать ","тридцать ","сорок ","пятьдесят ","шестьдесят ","семьдесят ","восемьдесят ","девяносто ")&amp;IF(MOD(TRUNC(B20/10^7),10)&lt;&gt;1,INDEX({"","один ","два ","три ","четыре ","пять ","шесть ","семь ","восемь ","девять "},MOD(TRUNC(B20/10^6),10)+1),"")&amp;IF(MOD(TRUNC(B20/10^6),1000),"миллион"&amp;IF(MOD(TRUNC(B20/10^7),10)=1,"ов ",VLOOKUP(MOD(TRUNC(B20/10^6),10),{0,"ов ";1," ";2,"а ";5,"ов "},2)),"")&amp;INDEX({"","сто ","двести ","триста ","четыреста ","пятьсот ","шестьсот ","семьсот ","восемьсот ","девятьсот "},MOD(TRUNC(B20/10^5),10)+1)&amp;CHOOSE(MOD(TRUNC(B20/10^4),10)+1,"",INDEX({"десять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"},MOD(TRUNC(B20/1000),10)+1),"двадцать ","тридцать ","сорок ","пятьдесят ","шестьдесят ","семьдесят ","восемьдесят ","девяносто ")&amp;IF(MOD(TRUNC(B20/10^4),10)&lt;&gt;1,INDEX({"","одна ","две ","три ","четыре ","пять ","шесть ","семь ","восемь ","девять "},MOD(TRUNC(B20/1000),10)+1),"")&amp;IF(MOD(TRUNC(B20/1000),1000),"тысяч"&amp;IF(MOD(TRUNC(B20/10^4),10)=1," ",VLOOKUP(MOD(TRUNC(B20/1000),10),{0," ";1,"а ";2,"и ";5," "},2)),"")&amp;INDEX({"","сто ","двести ","триста ","четыреста ","пятьсот ","шестьсот ","семьсот ","восемьсот ","девятьсот "},MOD(TRUNC(B20/100),10)+1)&amp;CHOOSE(MOD(TRUNC(B20/10),10)+1,"",INDEX({"десять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"},MOD(TRUNC(B20),10)+1),"двадцать ","тридцать ","сорок ","пятьдесят ","шестьдесят ","семьдесят ","восемьдесят ","девяносто ")&amp;IF(TRUNC(B20)=0,"ноль ",IF(MOD(TRUNC(B20/10),10)&lt;&gt;1,INDEX({"","один ","два ","три ","четыре ","пять ","шесть ","семь ","восемь ","девять "},MOD(TRUNC(B20),10)+1),""))&amp;"рубл"&amp;IF(MOD(TRUNC(B20/10),10)=1,"ей",VLOOKUP(MOD(TRUNC(B20),10),{0,"ей";1,"ь";2,"я";5,"ей"},2))&amp;TEXT(TRUNC((B20-TRUNC(B20)+0.00001)*100)," 00\ коп.;;")</f>
        <v>двести двадцать восемь тысяч сто четырнадцать рублей</v>
      </c>
      <c r="D20" s="84"/>
      <c r="E20" s="84"/>
      <c r="F20" s="84"/>
      <c r="G20" s="84"/>
      <c r="H20" s="84"/>
      <c r="I20" s="84"/>
      <c r="J20" s="84"/>
      <c r="K20" s="84"/>
      <c r="L20" s="24"/>
      <c r="M20" s="9"/>
      <c r="N20" s="9"/>
      <c r="O20" s="9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x14ac:dyDescent="0.25">
      <c r="A21" s="8"/>
      <c r="B21" s="12"/>
      <c r="C21" s="18"/>
      <c r="D21" s="18"/>
      <c r="E21" s="18"/>
      <c r="F21" s="18"/>
      <c r="G21" s="18"/>
      <c r="H21" s="18"/>
      <c r="I21" s="24"/>
      <c r="J21" s="18"/>
      <c r="K21" s="18"/>
      <c r="L21" s="24"/>
      <c r="M21" s="9"/>
      <c r="N21" s="9"/>
      <c r="O21" s="9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</sheetData>
  <mergeCells count="52">
    <mergeCell ref="G16:I16"/>
    <mergeCell ref="J16:L16"/>
    <mergeCell ref="M16:O16"/>
    <mergeCell ref="C10:C13"/>
    <mergeCell ref="D10:D13"/>
    <mergeCell ref="E9:E13"/>
    <mergeCell ref="F9:F13"/>
    <mergeCell ref="R10:R13"/>
    <mergeCell ref="G10:I10"/>
    <mergeCell ref="G12:I12"/>
    <mergeCell ref="P10:P13"/>
    <mergeCell ref="Q10:Q13"/>
    <mergeCell ref="J10:L10"/>
    <mergeCell ref="M10:O10"/>
    <mergeCell ref="M11:O11"/>
    <mergeCell ref="J11:L11"/>
    <mergeCell ref="J12:L12"/>
    <mergeCell ref="M12:O12"/>
    <mergeCell ref="C20:K20"/>
    <mergeCell ref="A19:P19"/>
    <mergeCell ref="X19:AE19"/>
    <mergeCell ref="W10:W13"/>
    <mergeCell ref="X10:X13"/>
    <mergeCell ref="AC10:AC13"/>
    <mergeCell ref="Z10:Z13"/>
    <mergeCell ref="AA10:AA13"/>
    <mergeCell ref="AB10:AB13"/>
    <mergeCell ref="A16:B16"/>
    <mergeCell ref="A9:A13"/>
    <mergeCell ref="B10:B13"/>
    <mergeCell ref="S9:W9"/>
    <mergeCell ref="S10:U10"/>
    <mergeCell ref="G11:I11"/>
    <mergeCell ref="B9:D9"/>
    <mergeCell ref="X9:Y9"/>
    <mergeCell ref="P9:R9"/>
    <mergeCell ref="F1:R1"/>
    <mergeCell ref="AC9:AE9"/>
    <mergeCell ref="Z9:AB9"/>
    <mergeCell ref="F2:R2"/>
    <mergeCell ref="C5:R5"/>
    <mergeCell ref="G9:O9"/>
    <mergeCell ref="C4:U4"/>
    <mergeCell ref="B7:AE7"/>
    <mergeCell ref="AD10:AD13"/>
    <mergeCell ref="AE10:AE13"/>
    <mergeCell ref="S11:S13"/>
    <mergeCell ref="T11:T13"/>
    <mergeCell ref="U11:U13"/>
    <mergeCell ref="V10:V13"/>
    <mergeCell ref="Y10:Y13"/>
    <mergeCell ref="X15:Y15"/>
  </mergeCells>
  <conditionalFormatting sqref="R15:R16">
    <cfRule type="cellIs" dxfId="2" priority="21" operator="greaterThan">
      <formula>33</formula>
    </cfRule>
  </conditionalFormatting>
  <conditionalFormatting sqref="C5:R5 B15 E15:G15 J15 M15">
    <cfRule type="containsBlanks" dxfId="1" priority="20">
      <formula>LEN(TRIM(B5))=0</formula>
    </cfRule>
  </conditionalFormatting>
  <conditionalFormatting sqref="C4:U4">
    <cfRule type="containsBlanks" dxfId="0" priority="15">
      <formula>LEN(TRIM(C4))=0</formula>
    </cfRule>
  </conditionalFormatting>
  <pageMargins left="0.15748031496062992" right="0.15748031496062992" top="0" bottom="0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АА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Петросова Светлана Евгеньевна</dc:creator>
  <cp:lastModifiedBy>Ганьшина Екатерина Сергеевна</cp:lastModifiedBy>
  <cp:lastPrinted>2026-07-03T08:42:56Z</cp:lastPrinted>
  <dcterms:created xsi:type="dcterms:W3CDTF">2014-05-05T14:17:43Z</dcterms:created>
  <dcterms:modified xsi:type="dcterms:W3CDTF">2026-07-03T08:42:58Z</dcterms:modified>
</cp:coreProperties>
</file>