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940" yWindow="-120" windowWidth="29040" windowHeight="15840"/>
  </bookViews>
  <sheets>
    <sheet name="ОНМЦ" sheetId="1" r:id="rId1"/>
    <sheet name="ИПЦ+Ксодс" sheetId="2" r:id="rId2"/>
  </sheets>
  <externalReferences>
    <externalReference r:id="rId3"/>
  </externalReferences>
  <definedNames>
    <definedName name="_xlnm.Print_Area" localSheetId="0">ОНМЦ!$C$1:$J$42</definedName>
  </definedNames>
  <calcPr calcId="144525"/>
</workbook>
</file>

<file path=xl/calcChain.xml><?xml version="1.0" encoding="utf-8"?>
<calcChain xmlns="http://schemas.openxmlformats.org/spreadsheetml/2006/main">
  <c r="D2" i="2" l="1"/>
  <c r="D3" i="2"/>
  <c r="F10" i="2" l="1"/>
  <c r="F9" i="2"/>
  <c r="F8" i="2"/>
  <c r="D29" i="2" l="1"/>
  <c r="F11" i="2" l="1"/>
  <c r="E8" i="2"/>
  <c r="E9" i="2"/>
  <c r="E10" i="2"/>
  <c r="I11" i="1" l="1"/>
  <c r="J11" i="1" s="1"/>
  <c r="I12" i="1"/>
  <c r="J12" i="1" s="1"/>
  <c r="J29" i="1" l="1"/>
  <c r="I29" i="1"/>
  <c r="G29" i="1"/>
  <c r="J30" i="1" l="1"/>
  <c r="G31" i="1"/>
  <c r="I30" i="1"/>
  <c r="G30" i="1"/>
</calcChain>
</file>

<file path=xl/sharedStrings.xml><?xml version="1.0" encoding="utf-8"?>
<sst xmlns="http://schemas.openxmlformats.org/spreadsheetml/2006/main" count="56" uniqueCount="49">
  <si>
    <t>Количество ценовых значений</t>
  </si>
  <si>
    <t>Итого</t>
  </si>
  <si>
    <t>Наименование товара, работы, услуги</t>
  </si>
  <si>
    <t>Количество товара, объем работы, услуги</t>
  </si>
  <si>
    <t>Коэффициент отклонения от минимального значения цены</t>
  </si>
  <si>
    <t>№ п/п</t>
  </si>
  <si>
    <t>…</t>
  </si>
  <si>
    <t>Ед. измерения</t>
  </si>
  <si>
    <t>литр</t>
  </si>
  <si>
    <t>Средняя потребительская цена (руб.)</t>
  </si>
  <si>
    <t>Дата размещения информации о средней потребительской цене на топливо на сайте Федеральной службы государственной статистики</t>
  </si>
  <si>
    <t>Период поставки (год)</t>
  </si>
  <si>
    <t>Период поставки (месяц)</t>
  </si>
  <si>
    <t>Соответствие сроку поставки</t>
  </si>
  <si>
    <t>ИПЦ (год)
(непродовольственные товары, базовый вариант)</t>
  </si>
  <si>
    <r>
      <t xml:space="preserve">Соответствие условиям применения ИПЦ 
</t>
    </r>
    <r>
      <rPr>
        <sz val="9"/>
        <rFont val="Times New Roman"/>
        <family val="1"/>
        <charset val="204"/>
      </rPr>
      <t>(согласно п. 10 Порядка и разъяснениям 
ФАС России)*</t>
    </r>
  </si>
  <si>
    <r>
      <t xml:space="preserve">ИПЦ (месяц)
</t>
    </r>
    <r>
      <rPr>
        <sz val="9"/>
        <rFont val="Times New Roman"/>
        <family val="1"/>
        <charset val="204"/>
      </rPr>
      <t>ИПЦ мес = (ИПЦ год - 100) / 12 * N/ 100 + 1, 
где N - количество месяцев, следующих после месяца расчета, с учетом месяца поставки 
(согласно разъяснениям 
ФАС России)</t>
    </r>
  </si>
  <si>
    <t>Количество месяцев поставки товара**, мес.</t>
  </si>
  <si>
    <t>ИПЦ (среднее значение)**</t>
  </si>
  <si>
    <t xml:space="preserve">* При формировании НМЦК, Начальной цены и Цены контракта на дату определения цены (на дату поставки товара) заказчику необходимо применить ИПЦ, показатели и коэффициенты, установленные пунктами 7 и 8 Порядка. В случае, если поставка товара будет осуществляться в месяце, по которому статистическая информация имеется - ИПЦ не применяется (Разъяснения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бензин, утвержденного приказом ФАС России от 22.11.2024 № 894/24 (далее – Порядок) по вопросам) https://fas.gov.ru/documents/689931) 
ФАС России)
</t>
  </si>
  <si>
    <r>
      <t xml:space="preserve">** ИПЦ применяется пропорционально количеству месяцев поставки Товара (п. 11 Порядка).
 </t>
    </r>
    <r>
      <rPr>
        <i/>
        <sz val="9"/>
        <color theme="1"/>
        <rFont val="Times New Roman"/>
        <family val="1"/>
        <charset val="204"/>
      </rPr>
      <t xml:space="preserve">В соответствии с пунктом 7 статьи 2 Федерального закона от 03.06.2011 N 107-ФЗ "Об исчислении времени" </t>
    </r>
    <r>
      <rPr>
        <b/>
        <i/>
        <sz val="9"/>
        <color theme="1"/>
        <rFont val="Times New Roman"/>
        <family val="1"/>
        <charset val="204"/>
      </rPr>
      <t xml:space="preserve">календарный месяц </t>
    </r>
    <r>
      <rPr>
        <i/>
        <sz val="9"/>
        <color theme="1"/>
        <rFont val="Times New Roman"/>
        <family val="1"/>
        <charset val="204"/>
      </rPr>
      <t xml:space="preserve">- период времени продолжительностью от двадцати восьми до тридцати одного календарного дня. Календарный месяц имеет </t>
    </r>
    <r>
      <rPr>
        <b/>
        <i/>
        <sz val="9"/>
        <color theme="1"/>
        <rFont val="Times New Roman"/>
        <family val="1"/>
        <charset val="204"/>
      </rPr>
      <t>наименование</t>
    </r>
    <r>
      <rPr>
        <i/>
        <sz val="9"/>
        <color theme="1"/>
        <rFont val="Times New Roman"/>
        <family val="1"/>
        <charset val="204"/>
      </rPr>
      <t xml:space="preserve"> и </t>
    </r>
    <r>
      <rPr>
        <b/>
        <i/>
        <sz val="9"/>
        <color theme="1"/>
        <rFont val="Times New Roman"/>
        <family val="1"/>
        <charset val="204"/>
      </rPr>
      <t>порядковый номер</t>
    </r>
    <r>
      <rPr>
        <i/>
        <sz val="9"/>
        <color theme="1"/>
        <rFont val="Times New Roman"/>
        <family val="1"/>
        <charset val="204"/>
      </rPr>
      <t xml:space="preserve"> в календарном году</t>
    </r>
  </si>
  <si>
    <t>Месяц включен в срок поставки</t>
  </si>
  <si>
    <t>Начальная (максимальная) цена за единицу товара (руб.)</t>
  </si>
  <si>
    <t>Определелние индексов потребительских цен (ИПЦ), определенных в прогнозе социально-экономического развития Российской Федерации на среднесрочный период, одобренном Правительством Российской Федерации</t>
  </si>
  <si>
    <t>Текущая ставка рефинансирования Банка России
 на дату определения НЦЕ, %</t>
  </si>
  <si>
    <t>Ксодс</t>
  </si>
  <si>
    <r>
      <t xml:space="preserve">Определение коэффициента стоимости отвлечения денежных средств 
(Ксодс)
Ксодс=(Кцб/100)/365*N+1, 
</t>
    </r>
    <r>
      <rPr>
        <i/>
        <sz val="10"/>
        <color theme="1"/>
        <rFont val="Times New Roman"/>
        <family val="1"/>
        <charset val="204"/>
      </rPr>
      <t>где N -количество дней отвлечения денежных средств</t>
    </r>
  </si>
  <si>
    <t>Обоснование начальной цены единицы товара
на поставку бензина автомобильного, топлива дизельного</t>
  </si>
  <si>
    <t>Используемый метод определения начальной (максимальной) цены единицы товара (далее НЦЕ)</t>
  </si>
  <si>
    <t>Количество месяцев поставки товара (п. 11 Порядка)., мес</t>
  </si>
  <si>
    <t>Начальная (максимальная) сумма цен единиц товара</t>
  </si>
  <si>
    <t>количество дней отвлечения денежных средств</t>
  </si>
  <si>
    <r>
      <t xml:space="preserve">Срок приемки - течение 5 (пяти) </t>
    </r>
    <r>
      <rPr>
        <b/>
        <sz val="11"/>
        <rFont val="Times New Roman"/>
        <family val="1"/>
        <charset val="204"/>
      </rPr>
      <t>рабочих дней</t>
    </r>
    <r>
      <rPr>
        <sz val="11"/>
        <rFont val="Times New Roman"/>
        <family val="1"/>
        <charset val="204"/>
      </rPr>
      <t xml:space="preserve"> с момента получения от Поставщика вышеперечисленных отчетных документов, подписанных со стороны Поставщика, Заказчик осуществляет приемку</t>
    </r>
  </si>
  <si>
    <t>период отвлечения денежных средств</t>
  </si>
  <si>
    <r>
      <t xml:space="preserve">Бензин автомобильный Аи -95 </t>
    </r>
    <r>
      <rPr>
        <sz val="10"/>
        <color rgb="FF000000"/>
        <rFont val="Times New Roman"/>
        <family val="1"/>
        <charset val="204"/>
      </rPr>
      <t xml:space="preserve"> </t>
    </r>
  </si>
  <si>
    <t>(14,25/100)/365*64+1=1,02</t>
  </si>
  <si>
    <t xml:space="preserve">Дизельное топливо </t>
  </si>
  <si>
    <t>Объект закупки относится к сферам деятельности, в которых при осуществлении закупок устанавливается порядок определения НЦЕ в соответствии с ч. 22 ст. 22 Закона о контрактной системе. Определение НЦЕ произведено  на основании Приказа Федеральной антимонопольной службы от 22 ноября 2024 г.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- Приказ ФАС, Порядок).</t>
  </si>
  <si>
    <t>Обоснование используемого метода и невозможности применения для определения НЦЕ методов, указанных в части 1 статьи 22 Закона о контрактной системе</t>
  </si>
  <si>
    <t>Иной метод использован в соответствии с частью 12 статьи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Закон о контрактной системе).</t>
  </si>
  <si>
    <t>Заказчик производит анализ рынка согласно пункта 6 Приказа ФАС России на основании предоставляемых данных Федеральной службы государственной статистики (Средняя потребительская цена - https://rosstat.gov.ru/storage/mediabank/97_24-06-2026.html) 
О ПОТРЕБИТЕЛЬСКИХ ЦЕНАХ НА НЕФТЕПРОДУКТЫ С 16 по 22 июня 2026 года</t>
  </si>
  <si>
    <t>Руководитель контрактной службы, начальник отдела закупок:________________/ И.В. Шеметова /</t>
  </si>
  <si>
    <t>Начальник отдела по общим вопросам деятельности учреждения:________________/ Н.В. Пичкалева/</t>
  </si>
  <si>
    <t xml:space="preserve">Срок представления Поставщиком  Заказчику товарной накладной и счета для оплаты - не позднее 5 (Пятого) числа месяца, следующего за отчетным. </t>
  </si>
  <si>
    <t>05.07.2026-27.07.2026</t>
  </si>
  <si>
    <t>05.08.2026-26.08.2026</t>
  </si>
  <si>
    <t>05.09.2026-28.09.2026</t>
  </si>
  <si>
    <r>
      <rPr>
        <b/>
        <sz val="11"/>
        <rFont val="Times New Roman"/>
        <family val="1"/>
        <charset val="204"/>
      </rPr>
      <t>Срок оплаты поставляемого товара</t>
    </r>
    <r>
      <rPr>
        <sz val="11"/>
        <rFont val="Times New Roman"/>
        <family val="1"/>
        <charset val="204"/>
      </rPr>
      <t xml:space="preserve"> 
в соответствии с договором </t>
    </r>
    <r>
      <rPr>
        <b/>
        <sz val="11"/>
        <rFont val="Times New Roman"/>
        <family val="1"/>
        <charset val="204"/>
      </rPr>
      <t xml:space="preserve">(раб.дн.), </t>
    </r>
    <r>
      <rPr>
        <sz val="11"/>
        <rFont val="Times New Roman"/>
        <family val="1"/>
        <charset val="204"/>
      </rPr>
      <t>с даты подписания обеими Сторонами товарной накладной или универсального передаточного документа</t>
    </r>
  </si>
  <si>
    <r>
      <t>ИПЦ</t>
    </r>
    <r>
      <rPr>
        <vertAlign val="superscript"/>
        <sz val="11"/>
        <color theme="1"/>
        <rFont val="Times New Roman"/>
        <family val="1"/>
        <charset val="204"/>
      </rPr>
      <t xml:space="preserve">
</t>
    </r>
    <r>
      <rPr>
        <b/>
        <vertAlign val="superscript"/>
        <sz val="12"/>
        <color theme="1"/>
        <rFont val="Times New Roman"/>
        <family val="1"/>
        <charset val="204"/>
      </rPr>
      <t xml:space="preserve">(за 3 месяца)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</si>
</sst>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\-#,##0.00\ "/>
    <numFmt numFmtId="165" formatCode="[$-419]mmmm;@"/>
    <numFmt numFmtId="166" formatCode="0_)"/>
    <numFmt numFmtId="167" formatCode="0.0"/>
    <numFmt numFmtId="168" formatCode="0.000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Courier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6" fontId="14" fillId="0" borderId="0"/>
  </cellStyleXfs>
  <cellXfs count="114">
    <xf numFmtId="0" fontId="0" fillId="0" borderId="0" xfId="0"/>
    <xf numFmtId="0" fontId="0" fillId="0" borderId="0" xfId="0" applyAlignment="1">
      <alignment wrapText="1" shrinkToFit="1"/>
    </xf>
    <xf numFmtId="4" fontId="0" fillId="0" borderId="0" xfId="0" applyNumberFormat="1" applyAlignment="1">
      <alignment wrapText="1" shrinkToFit="1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0" borderId="4" xfId="0" applyBorder="1" applyAlignment="1">
      <alignment wrapText="1" shrinkToFit="1"/>
    </xf>
    <xf numFmtId="0" fontId="0" fillId="0" borderId="5" xfId="0" applyBorder="1" applyAlignment="1">
      <alignment wrapText="1" shrinkToFit="1"/>
    </xf>
    <xf numFmtId="0" fontId="0" fillId="0" borderId="6" xfId="0" applyBorder="1"/>
    <xf numFmtId="0" fontId="1" fillId="0" borderId="1" xfId="0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3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8" xfId="0" applyNumberFormat="1" applyFont="1" applyBorder="1" applyAlignment="1">
      <alignment horizontal="left" vertical="center" wrapText="1" shrinkToFit="1"/>
    </xf>
    <xf numFmtId="4" fontId="4" fillId="0" borderId="7" xfId="0" applyNumberFormat="1" applyFont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vertical="center"/>
    </xf>
    <xf numFmtId="2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1" fillId="0" borderId="1" xfId="0" applyNumberFormat="1" applyFont="1" applyBorder="1" applyAlignment="1">
      <alignment horizontal="center" vertical="center" wrapText="1" shrinkToFit="1"/>
    </xf>
    <xf numFmtId="2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2" fontId="1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2" fontId="1" fillId="0" borderId="1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top" wrapText="1"/>
    </xf>
    <xf numFmtId="14" fontId="9" fillId="0" borderId="3" xfId="0" applyNumberFormat="1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14" fontId="10" fillId="0" borderId="7" xfId="0" applyNumberFormat="1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 wrapText="1"/>
    </xf>
    <xf numFmtId="14" fontId="9" fillId="5" borderId="1" xfId="0" applyNumberFormat="1" applyFont="1" applyFill="1" applyBorder="1" applyAlignment="1" applyProtection="1">
      <alignment horizontal="left" vertical="center" indent="1"/>
    </xf>
    <xf numFmtId="167" fontId="9" fillId="5" borderId="1" xfId="1" applyNumberFormat="1" applyFont="1" applyFill="1" applyBorder="1" applyAlignment="1" applyProtection="1">
      <alignment horizontal="center" vertical="center"/>
    </xf>
    <xf numFmtId="168" fontId="9" fillId="5" borderId="1" xfId="1" applyNumberFormat="1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vertical="center"/>
    </xf>
    <xf numFmtId="0" fontId="11" fillId="6" borderId="3" xfId="0" applyFont="1" applyFill="1" applyBorder="1" applyAlignment="1" applyProtection="1">
      <alignment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8" fontId="11" fillId="2" borderId="0" xfId="0" applyNumberFormat="1" applyFont="1" applyFill="1" applyBorder="1" applyAlignment="1" applyProtection="1">
      <alignment horizontal="center" vertical="center"/>
    </xf>
    <xf numFmtId="4" fontId="11" fillId="6" borderId="1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 wrapText="1" shrinkToFit="1"/>
      <protection locked="0"/>
    </xf>
    <xf numFmtId="2" fontId="18" fillId="0" borderId="3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/>
    </xf>
    <xf numFmtId="14" fontId="9" fillId="5" borderId="1" xfId="0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vertical="center"/>
    </xf>
    <xf numFmtId="0" fontId="2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 shrinkToFit="1"/>
    </xf>
    <xf numFmtId="14" fontId="11" fillId="6" borderId="1" xfId="0" applyNumberFormat="1" applyFont="1" applyFill="1" applyBorder="1" applyAlignment="1" applyProtection="1">
      <alignment horizontal="right" vertical="center"/>
    </xf>
    <xf numFmtId="167" fontId="11" fillId="6" borderId="1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2" fillId="0" borderId="0" xfId="0" applyNumberFormat="1" applyFont="1" applyBorder="1" applyAlignment="1">
      <alignment horizontal="right" vertical="center" wrapText="1" shrinkToFit="1"/>
    </xf>
    <xf numFmtId="2" fontId="18" fillId="0" borderId="0" xfId="0" applyNumberFormat="1" applyFont="1" applyBorder="1" applyAlignment="1">
      <alignment horizontal="center" vertical="center" wrapText="1" shrinkToFit="1"/>
    </xf>
    <xf numFmtId="0" fontId="22" fillId="0" borderId="0" xfId="0" applyFont="1"/>
    <xf numFmtId="2" fontId="1" fillId="0" borderId="2" xfId="0" applyNumberFormat="1" applyFont="1" applyBorder="1" applyAlignment="1">
      <alignment horizontal="center" vertical="center" wrapText="1" shrinkToFit="1"/>
    </xf>
    <xf numFmtId="2" fontId="1" fillId="0" borderId="3" xfId="0" applyNumberFormat="1" applyFont="1" applyBorder="1" applyAlignment="1">
      <alignment horizontal="center" vertical="center" wrapText="1" shrinkToFit="1"/>
    </xf>
    <xf numFmtId="2" fontId="1" fillId="0" borderId="7" xfId="0" applyNumberFormat="1" applyFont="1" applyBorder="1" applyAlignment="1">
      <alignment horizontal="center" vertical="center" wrapText="1" shrinkToFit="1"/>
    </xf>
    <xf numFmtId="2" fontId="4" fillId="0" borderId="0" xfId="0" applyNumberFormat="1" applyFont="1" applyAlignment="1">
      <alignment wrapText="1" shrinkToFit="1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 shrinkToFit="1"/>
    </xf>
    <xf numFmtId="2" fontId="2" fillId="0" borderId="2" xfId="0" applyNumberFormat="1" applyFont="1" applyBorder="1" applyAlignment="1">
      <alignment horizontal="right" vertical="center" wrapText="1" shrinkToFit="1"/>
    </xf>
    <xf numFmtId="2" fontId="2" fillId="0" borderId="3" xfId="0" applyNumberFormat="1" applyFont="1" applyBorder="1" applyAlignment="1">
      <alignment horizontal="right" vertical="center" wrapText="1" shrinkToFit="1"/>
    </xf>
    <xf numFmtId="0" fontId="2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 shrinkToFit="1"/>
    </xf>
    <xf numFmtId="2" fontId="1" fillId="0" borderId="2" xfId="0" applyNumberFormat="1" applyFont="1" applyBorder="1" applyAlignment="1">
      <alignment horizontal="center" vertical="center" wrapText="1" shrinkToFit="1"/>
    </xf>
    <xf numFmtId="2" fontId="1" fillId="0" borderId="3" xfId="0" applyNumberFormat="1" applyFont="1" applyBorder="1" applyAlignment="1">
      <alignment horizontal="center" vertical="center" wrapText="1" shrinkToFit="1"/>
    </xf>
    <xf numFmtId="2" fontId="1" fillId="0" borderId="7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right" vertical="center"/>
    </xf>
    <xf numFmtId="0" fontId="19" fillId="0" borderId="3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right" vertical="center" indent="1"/>
    </xf>
    <xf numFmtId="0" fontId="9" fillId="0" borderId="3" xfId="0" applyFont="1" applyBorder="1" applyAlignment="1" applyProtection="1">
      <alignment horizontal="right" vertical="center" indent="1"/>
    </xf>
    <xf numFmtId="0" fontId="9" fillId="0" borderId="7" xfId="0" applyFont="1" applyBorder="1" applyAlignment="1" applyProtection="1">
      <alignment horizontal="right" vertical="center" inden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7" fillId="0" borderId="7" xfId="0" applyFont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3">
    <dxf>
      <font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rchasing\Common\&#1047;&#1040;&#1050;&#1059;&#1055;&#1050;&#1048;%20&#1048;%20&#1058;&#1054;&#1056;&#1043;&#1048;\&#1045;&#1076;&#1080;&#1085;&#1072;&#1103;%20&#1082;&#1086;&#1084;&#1080;&#1089;&#1089;&#1080;&#1103;%20(&#1055;&#1086;&#1083;&#1086;&#1078;&#1077;&#1085;&#1080;&#1077;)\&#1047;&#1072;&#1087;&#1088;&#1086;&#1089;%20&#1086;&#1092;&#1077;&#1088;&#1090;%20&#1074;%20&#1101;&#1083;&#1077;&#1082;&#1090;&#1088;&#1086;&#1085;&#1085;&#1086;&#1081;%20&#1092;&#1086;&#1088;&#1084;&#1077;\2025\&#1043;&#1057;&#1052;%20&#1085;&#1072;%202026%20&#1075;\&#1054;&#1073;&#1088;&#1072;&#1079;&#1077;&#1094;_&#1053;&#1062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Исходные данные"/>
      <sheetName val="НЦЕ"/>
      <sheetName val="ИПЦ"/>
      <sheetName val="Ксодс"/>
      <sheetName val="Ксез"/>
      <sheetName val="ИПЦ базовый (справочно)"/>
      <sheetName val="Справочная информация "/>
      <sheetName val="Несколько регионов-ср.ар.стоим"/>
      <sheetName val="Лист1"/>
      <sheetName val="Выбор"/>
    </sheetNames>
    <sheetDataSet>
      <sheetData sheetId="0"/>
      <sheetData sheetId="1">
        <row r="5">
          <cell r="B5" t="str">
            <v>Дата начала поставки</v>
          </cell>
        </row>
        <row r="6">
          <cell r="B6" t="str">
            <v>Дата окончания поставки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36"/>
  <sheetViews>
    <sheetView showZeros="0" tabSelected="1" view="pageBreakPreview" topLeftCell="C1" zoomScaleNormal="100" zoomScaleSheetLayoutView="100" workbookViewId="0">
      <selection activeCell="G11" sqref="G11"/>
    </sheetView>
  </sheetViews>
  <sheetFormatPr defaultRowHeight="15" x14ac:dyDescent="0.25"/>
  <cols>
    <col min="1" max="2" width="0" hidden="1" customWidth="1"/>
    <col min="3" max="3" width="10.5703125" style="27" customWidth="1"/>
    <col min="4" max="4" width="53" style="68" customWidth="1"/>
    <col min="5" max="6" width="15.85546875" style="68" customWidth="1"/>
    <col min="7" max="7" width="24.85546875" style="27" customWidth="1"/>
    <col min="8" max="8" width="18.7109375" style="27" customWidth="1"/>
    <col min="9" max="9" width="18" style="27" customWidth="1"/>
    <col min="10" max="10" width="27.85546875" style="27" bestFit="1" customWidth="1"/>
    <col min="11" max="11" width="12" bestFit="1" customWidth="1"/>
    <col min="12" max="12" width="11.42578125" bestFit="1" customWidth="1"/>
    <col min="14" max="14" width="11.42578125" bestFit="1" customWidth="1"/>
  </cols>
  <sheetData>
    <row r="1" spans="1:10" ht="15.75" x14ac:dyDescent="0.25">
      <c r="H1" s="69"/>
      <c r="I1" s="69"/>
      <c r="J1" s="69"/>
    </row>
    <row r="2" spans="1:10" ht="15.75" x14ac:dyDescent="0.25">
      <c r="H2" s="77"/>
      <c r="I2" s="77"/>
      <c r="J2" s="77"/>
    </row>
    <row r="3" spans="1:10" ht="48.75" customHeight="1" x14ac:dyDescent="0.3">
      <c r="C3" s="82" t="s">
        <v>27</v>
      </c>
      <c r="D3" s="82"/>
      <c r="E3" s="82"/>
      <c r="F3" s="82"/>
      <c r="G3" s="82"/>
      <c r="H3" s="82"/>
      <c r="I3" s="82"/>
      <c r="J3" s="82"/>
    </row>
    <row r="4" spans="1:10" ht="48.75" customHeight="1" x14ac:dyDescent="0.3">
      <c r="C4" s="73"/>
      <c r="D4" s="73"/>
      <c r="E4" s="73"/>
      <c r="F4" s="73"/>
      <c r="G4" s="73"/>
      <c r="H4" s="73"/>
      <c r="I4" s="73"/>
      <c r="J4" s="73"/>
    </row>
    <row r="5" spans="1:10" ht="44.25" customHeight="1" x14ac:dyDescent="0.25">
      <c r="C5" s="83" t="s">
        <v>28</v>
      </c>
      <c r="D5" s="83"/>
      <c r="E5" s="83" t="s">
        <v>39</v>
      </c>
      <c r="F5" s="83"/>
      <c r="G5" s="83"/>
      <c r="H5" s="83"/>
      <c r="I5" s="83"/>
      <c r="J5" s="83"/>
    </row>
    <row r="6" spans="1:10" ht="116.25" customHeight="1" x14ac:dyDescent="0.25">
      <c r="C6" s="83" t="s">
        <v>38</v>
      </c>
      <c r="D6" s="83"/>
      <c r="E6" s="84" t="s">
        <v>37</v>
      </c>
      <c r="F6" s="84"/>
      <c r="G6" s="84"/>
      <c r="H6" s="84"/>
      <c r="I6" s="84"/>
      <c r="J6" s="84"/>
    </row>
    <row r="7" spans="1:10" ht="17.25" customHeight="1" x14ac:dyDescent="0.25">
      <c r="C7" s="78" t="s">
        <v>29</v>
      </c>
      <c r="D7" s="78"/>
      <c r="E7" s="79">
        <v>3</v>
      </c>
      <c r="F7" s="79"/>
      <c r="G7" s="79"/>
      <c r="H7" s="79"/>
      <c r="I7" s="79"/>
      <c r="J7" s="79"/>
    </row>
    <row r="8" spans="1:10" ht="15.75" x14ac:dyDescent="0.25">
      <c r="J8" s="22"/>
    </row>
    <row r="9" spans="1:10" ht="60.75" customHeight="1" thickBot="1" x14ac:dyDescent="0.3">
      <c r="C9" s="85" t="s">
        <v>40</v>
      </c>
      <c r="D9" s="86"/>
      <c r="E9" s="86"/>
      <c r="F9" s="86"/>
      <c r="G9" s="86"/>
      <c r="H9" s="86"/>
      <c r="I9" s="86"/>
      <c r="J9" s="86"/>
    </row>
    <row r="10" spans="1:10" s="1" customFormat="1" ht="91.5" customHeight="1" x14ac:dyDescent="0.25">
      <c r="A10" s="6"/>
      <c r="C10" s="9" t="s">
        <v>5</v>
      </c>
      <c r="D10" s="20" t="s">
        <v>2</v>
      </c>
      <c r="E10" s="20" t="s">
        <v>3</v>
      </c>
      <c r="F10" s="20" t="s">
        <v>7</v>
      </c>
      <c r="G10" s="29" t="s">
        <v>9</v>
      </c>
      <c r="H10" s="29" t="s">
        <v>25</v>
      </c>
      <c r="I10" s="20" t="s">
        <v>48</v>
      </c>
      <c r="J10" s="21" t="s">
        <v>22</v>
      </c>
    </row>
    <row r="11" spans="1:10" s="1" customFormat="1" ht="18.75" customHeight="1" x14ac:dyDescent="0.25">
      <c r="A11" s="7"/>
      <c r="C11" s="9">
        <v>1</v>
      </c>
      <c r="D11" s="58" t="s">
        <v>36</v>
      </c>
      <c r="E11" s="20">
        <v>1</v>
      </c>
      <c r="F11" s="65" t="s">
        <v>8</v>
      </c>
      <c r="G11" s="30">
        <v>81.86</v>
      </c>
      <c r="H11" s="30">
        <v>1.02</v>
      </c>
      <c r="I11" s="50">
        <f>'ИПЦ+Ксодс'!F11</f>
        <v>1.0085</v>
      </c>
      <c r="J11" s="21">
        <f>G11*I11*H11</f>
        <v>84.206926199999998</v>
      </c>
    </row>
    <row r="12" spans="1:10" s="1" customFormat="1" ht="19.5" customHeight="1" x14ac:dyDescent="0.25">
      <c r="A12" s="7"/>
      <c r="C12" s="9">
        <v>2</v>
      </c>
      <c r="D12" s="58" t="s">
        <v>34</v>
      </c>
      <c r="E12" s="20">
        <v>1</v>
      </c>
      <c r="F12" s="65" t="s">
        <v>8</v>
      </c>
      <c r="G12" s="30">
        <v>72.03</v>
      </c>
      <c r="H12" s="30">
        <v>1.02</v>
      </c>
      <c r="I12" s="50">
        <f>'ИПЦ+Ксодс'!F11</f>
        <v>1.0085</v>
      </c>
      <c r="J12" s="21">
        <f>G12*I12*H12</f>
        <v>74.095100099999996</v>
      </c>
    </row>
    <row r="13" spans="1:10" s="1" customFormat="1" ht="15.75" hidden="1" x14ac:dyDescent="0.25">
      <c r="A13" s="7"/>
      <c r="C13" s="9">
        <v>4</v>
      </c>
      <c r="D13" s="20"/>
      <c r="E13" s="20"/>
      <c r="F13" s="65"/>
      <c r="G13" s="21"/>
      <c r="H13" s="52"/>
      <c r="I13" s="28"/>
      <c r="J13" s="21"/>
    </row>
    <row r="14" spans="1:10" s="1" customFormat="1" ht="15.75" hidden="1" x14ac:dyDescent="0.25">
      <c r="A14" s="7"/>
      <c r="C14" s="9">
        <v>5</v>
      </c>
      <c r="D14" s="20"/>
      <c r="E14" s="20"/>
      <c r="F14" s="20"/>
      <c r="G14" s="21"/>
      <c r="H14" s="21"/>
      <c r="I14" s="23"/>
      <c r="J14" s="21"/>
    </row>
    <row r="15" spans="1:10" s="1" customFormat="1" ht="15.75" hidden="1" x14ac:dyDescent="0.25">
      <c r="A15" s="7"/>
      <c r="C15" s="9">
        <v>6</v>
      </c>
      <c r="D15" s="20"/>
      <c r="E15" s="20"/>
      <c r="F15" s="20"/>
      <c r="G15" s="21"/>
      <c r="H15" s="21"/>
      <c r="I15" s="23"/>
      <c r="J15" s="21"/>
    </row>
    <row r="16" spans="1:10" s="1" customFormat="1" ht="15.75" hidden="1" x14ac:dyDescent="0.25">
      <c r="A16" s="7"/>
      <c r="C16" s="9">
        <v>7</v>
      </c>
      <c r="D16" s="20"/>
      <c r="E16" s="20"/>
      <c r="F16" s="20"/>
      <c r="G16" s="21"/>
      <c r="H16" s="21"/>
      <c r="I16" s="23"/>
      <c r="J16" s="21"/>
    </row>
    <row r="17" spans="1:14" s="1" customFormat="1" ht="15.75" hidden="1" x14ac:dyDescent="0.25">
      <c r="A17" s="7"/>
      <c r="C17" s="9">
        <v>8</v>
      </c>
      <c r="D17" s="20"/>
      <c r="E17" s="20"/>
      <c r="F17" s="20"/>
      <c r="G17" s="21"/>
      <c r="H17" s="21"/>
      <c r="I17" s="23"/>
      <c r="J17" s="21"/>
    </row>
    <row r="18" spans="1:14" s="1" customFormat="1" ht="15.75" hidden="1" x14ac:dyDescent="0.25">
      <c r="A18" s="7"/>
      <c r="C18" s="9">
        <v>9</v>
      </c>
      <c r="D18" s="20"/>
      <c r="E18" s="20"/>
      <c r="F18" s="20"/>
      <c r="G18" s="21"/>
      <c r="H18" s="21"/>
      <c r="I18" s="23"/>
      <c r="J18" s="21"/>
    </row>
    <row r="19" spans="1:14" s="1" customFormat="1" ht="15.75" hidden="1" x14ac:dyDescent="0.25">
      <c r="A19" s="7"/>
      <c r="C19" s="9">
        <v>10</v>
      </c>
      <c r="D19" s="20"/>
      <c r="E19" s="20"/>
      <c r="F19" s="20"/>
      <c r="G19" s="21"/>
      <c r="H19" s="21"/>
      <c r="I19" s="23"/>
      <c r="J19" s="21"/>
    </row>
    <row r="20" spans="1:14" s="1" customFormat="1" ht="24.75" hidden="1" customHeight="1" x14ac:dyDescent="0.25">
      <c r="A20" s="7"/>
      <c r="C20" s="9">
        <v>11</v>
      </c>
      <c r="D20" s="20"/>
      <c r="E20" s="20"/>
      <c r="F20" s="20"/>
      <c r="G20" s="21"/>
      <c r="H20" s="21"/>
      <c r="I20" s="23"/>
      <c r="J20" s="21"/>
    </row>
    <row r="21" spans="1:14" s="1" customFormat="1" ht="31.5" hidden="1" customHeight="1" x14ac:dyDescent="0.25">
      <c r="A21" s="7"/>
      <c r="C21" s="9">
        <v>12</v>
      </c>
      <c r="D21" s="26"/>
      <c r="E21" s="25">
        <v>10</v>
      </c>
      <c r="F21" s="25"/>
      <c r="G21" s="12">
        <v>62100</v>
      </c>
      <c r="H21" s="12"/>
      <c r="I21" s="24">
        <v>59500</v>
      </c>
      <c r="J21" s="12">
        <v>59150</v>
      </c>
      <c r="L21" s="2"/>
    </row>
    <row r="22" spans="1:14" s="1" customFormat="1" ht="48" hidden="1" customHeight="1" x14ac:dyDescent="0.25">
      <c r="A22" s="7"/>
      <c r="C22" s="9">
        <v>2</v>
      </c>
      <c r="D22" s="70"/>
      <c r="E22" s="70"/>
      <c r="F22" s="70"/>
      <c r="G22" s="70"/>
      <c r="H22" s="70"/>
      <c r="I22" s="70"/>
      <c r="J22" s="70"/>
      <c r="L22" s="2"/>
    </row>
    <row r="23" spans="1:14" s="1" customFormat="1" ht="18" hidden="1" customHeight="1" x14ac:dyDescent="0.25">
      <c r="A23" s="7"/>
      <c r="C23" s="9">
        <v>3</v>
      </c>
      <c r="D23" s="18"/>
      <c r="E23" s="71"/>
      <c r="F23" s="71"/>
      <c r="G23" s="10"/>
      <c r="H23" s="10"/>
      <c r="I23" s="10"/>
      <c r="J23" s="19"/>
      <c r="L23" s="2"/>
    </row>
    <row r="24" spans="1:14" s="1" customFormat="1" ht="30" hidden="1" customHeight="1" x14ac:dyDescent="0.25">
      <c r="A24" s="7"/>
      <c r="C24" s="9">
        <v>4</v>
      </c>
      <c r="D24" s="15"/>
      <c r="E24" s="71"/>
      <c r="F24" s="72"/>
      <c r="G24" s="16"/>
      <c r="H24" s="16"/>
      <c r="I24" s="17"/>
      <c r="J24" s="10"/>
      <c r="L24" s="2"/>
    </row>
    <row r="25" spans="1:14" s="1" customFormat="1" ht="26.25" hidden="1" customHeight="1" x14ac:dyDescent="0.25">
      <c r="A25" s="7"/>
      <c r="C25" s="9">
        <v>5</v>
      </c>
      <c r="D25" s="15"/>
      <c r="E25" s="71"/>
      <c r="F25" s="72"/>
      <c r="G25" s="16"/>
      <c r="H25" s="16"/>
      <c r="I25" s="17"/>
      <c r="J25" s="10"/>
      <c r="L25" s="2"/>
    </row>
    <row r="26" spans="1:14" s="1" customFormat="1" ht="25.5" hidden="1" customHeight="1" x14ac:dyDescent="0.25">
      <c r="A26" s="7"/>
      <c r="C26" s="9">
        <v>6</v>
      </c>
      <c r="D26" s="15"/>
      <c r="E26" s="71"/>
      <c r="F26" s="72"/>
      <c r="G26" s="16"/>
      <c r="H26" s="16"/>
      <c r="I26" s="17"/>
      <c r="J26" s="10"/>
      <c r="L26" s="2"/>
    </row>
    <row r="27" spans="1:14" s="1" customFormat="1" ht="19.5" hidden="1" customHeight="1" x14ac:dyDescent="0.25">
      <c r="A27" s="7"/>
      <c r="C27" s="9">
        <v>7</v>
      </c>
      <c r="D27" s="15"/>
      <c r="E27" s="71"/>
      <c r="F27" s="72"/>
      <c r="G27" s="16"/>
      <c r="H27" s="16"/>
      <c r="I27" s="17"/>
      <c r="J27" s="10"/>
      <c r="L27" s="2"/>
    </row>
    <row r="28" spans="1:14" s="1" customFormat="1" ht="18" hidden="1" customHeight="1" x14ac:dyDescent="0.25">
      <c r="A28" s="7"/>
      <c r="C28" s="9" t="s">
        <v>6</v>
      </c>
      <c r="D28" s="10"/>
      <c r="E28" s="11"/>
      <c r="F28" s="11"/>
      <c r="G28" s="12"/>
      <c r="H28" s="12"/>
      <c r="I28" s="12"/>
      <c r="J28" s="10"/>
      <c r="L28" s="2"/>
    </row>
    <row r="29" spans="1:14" ht="15.75" hidden="1" x14ac:dyDescent="0.25">
      <c r="A29" s="8"/>
      <c r="C29" s="85" t="s">
        <v>1</v>
      </c>
      <c r="D29" s="86"/>
      <c r="E29" s="87"/>
      <c r="F29" s="67"/>
      <c r="G29" s="13">
        <f>IF(SUMPRODUCT($E$21:$E$28,G21:G28)=0,"",SUMPRODUCT($E$21:$E$28,G21:G28))</f>
        <v>621000</v>
      </c>
      <c r="H29" s="13"/>
      <c r="I29" s="13">
        <f>IF(SUMPRODUCT($E$21:$E$28,I21:I28)=0,"",SUMPRODUCT($E$21:$E$28,I21:I28))</f>
        <v>595000</v>
      </c>
      <c r="J29" s="13">
        <f>IF(SUMPRODUCT($E$21:$E$28,J21:J28)=0,"",SUMPRODUCT($E$21:$E$28,J21:J28))</f>
        <v>591500</v>
      </c>
      <c r="K29" s="5"/>
      <c r="L29" s="5"/>
      <c r="N29" s="3"/>
    </row>
    <row r="30" spans="1:14" ht="15.75" hidden="1" customHeight="1" x14ac:dyDescent="0.25">
      <c r="A30" s="8"/>
      <c r="C30" s="85" t="s">
        <v>4</v>
      </c>
      <c r="D30" s="86"/>
      <c r="E30" s="87"/>
      <c r="F30" s="67"/>
      <c r="G30" s="14">
        <f>IFERROR(((G29-MIN(G29:J29))/MIN(G29:J29)),0)</f>
        <v>4.9873203719357564E-2</v>
      </c>
      <c r="H30" s="14"/>
      <c r="I30" s="14">
        <f>IFERROR(((I29-MIN(G29:J29))/MIN(G29:J29)),0)</f>
        <v>5.9171597633136093E-3</v>
      </c>
      <c r="J30" s="14">
        <f>IFERROR(((J29-MIN(G29:J29))/MIN(G29:J29)),0)</f>
        <v>0</v>
      </c>
      <c r="K30" s="5"/>
      <c r="L30" s="5"/>
      <c r="N30" s="3"/>
    </row>
    <row r="31" spans="1:14" ht="15.75" hidden="1" customHeight="1" x14ac:dyDescent="0.25">
      <c r="A31" s="8"/>
      <c r="C31" s="85" t="s">
        <v>0</v>
      </c>
      <c r="D31" s="86"/>
      <c r="E31" s="87"/>
      <c r="F31" s="66"/>
      <c r="G31" s="88" t="e">
        <f>IF(G29="",0,1)+IF(I29="",0,1)+IF(#REF!="",0,1)+IF(J29="",0,1)+IF(#REF!="",0,1)</f>
        <v>#REF!</v>
      </c>
      <c r="H31" s="89"/>
      <c r="I31" s="89"/>
      <c r="J31" s="89"/>
      <c r="K31" s="4"/>
      <c r="L31" s="4"/>
    </row>
    <row r="32" spans="1:14" ht="22.5" customHeight="1" x14ac:dyDescent="0.25">
      <c r="A32" s="8"/>
      <c r="C32" s="80" t="s">
        <v>30</v>
      </c>
      <c r="D32" s="81"/>
      <c r="E32" s="81"/>
      <c r="F32" s="81"/>
      <c r="G32" s="81"/>
      <c r="H32" s="81"/>
      <c r="I32" s="81"/>
      <c r="J32" s="53">
        <v>158.31</v>
      </c>
      <c r="K32" s="4"/>
      <c r="L32" s="4"/>
    </row>
    <row r="33" spans="1:12" ht="22.5" customHeight="1" x14ac:dyDescent="0.25">
      <c r="A33" s="61"/>
      <c r="C33" s="62"/>
      <c r="D33" s="62"/>
      <c r="E33" s="62"/>
      <c r="F33" s="62"/>
      <c r="G33" s="62"/>
      <c r="H33" s="62"/>
      <c r="I33" s="62"/>
      <c r="J33" s="63"/>
      <c r="K33" s="4"/>
      <c r="L33" s="4"/>
    </row>
    <row r="34" spans="1:12" ht="15.75" x14ac:dyDescent="0.3">
      <c r="C34" s="75" t="s">
        <v>41</v>
      </c>
      <c r="D34" s="76"/>
      <c r="E34" s="76"/>
      <c r="F34" s="76"/>
      <c r="G34" s="76"/>
      <c r="H34" s="76"/>
      <c r="I34" s="76"/>
    </row>
    <row r="35" spans="1:12" ht="18.75" x14ac:dyDescent="0.3">
      <c r="C35" s="64"/>
    </row>
    <row r="36" spans="1:12" ht="15.75" x14ac:dyDescent="0.3">
      <c r="C36" s="75" t="s">
        <v>42</v>
      </c>
      <c r="D36" s="76"/>
      <c r="E36" s="76"/>
      <c r="F36" s="76"/>
      <c r="G36" s="76"/>
      <c r="H36" s="76"/>
      <c r="I36" s="76"/>
    </row>
  </sheetData>
  <mergeCells count="16">
    <mergeCell ref="C34:I34"/>
    <mergeCell ref="C36:I36"/>
    <mergeCell ref="H2:J2"/>
    <mergeCell ref="C7:D7"/>
    <mergeCell ref="E7:J7"/>
    <mergeCell ref="C32:I32"/>
    <mergeCell ref="C3:J3"/>
    <mergeCell ref="C5:D5"/>
    <mergeCell ref="E5:J5"/>
    <mergeCell ref="E6:J6"/>
    <mergeCell ref="C6:D6"/>
    <mergeCell ref="C9:J9"/>
    <mergeCell ref="C29:E29"/>
    <mergeCell ref="C30:E30"/>
    <mergeCell ref="C31:E31"/>
    <mergeCell ref="G31:J31"/>
  </mergeCells>
  <conditionalFormatting sqref="D28:J28 G23:J27 G21:J21">
    <cfRule type="cellIs" dxfId="2" priority="5" operator="equal">
      <formula>0</formula>
    </cfRule>
  </conditionalFormatting>
  <conditionalFormatting sqref="G30:J30">
    <cfRule type="cellIs" dxfId="1" priority="6" operator="greaterThan">
      <formula>0.25</formula>
    </cfRule>
  </conditionalFormatting>
  <pageMargins left="0.7" right="0.49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zoomScaleNormal="100" workbookViewId="0">
      <selection activeCell="A20" sqref="A20:E20"/>
    </sheetView>
  </sheetViews>
  <sheetFormatPr defaultRowHeight="15" x14ac:dyDescent="0.25"/>
  <cols>
    <col min="1" max="1" width="9" bestFit="1" customWidth="1"/>
    <col min="2" max="2" width="21.42578125" customWidth="1"/>
    <col min="3" max="3" width="34.28515625" customWidth="1"/>
    <col min="4" max="4" width="26.28515625" customWidth="1"/>
    <col min="5" max="5" width="22.140625" customWidth="1"/>
    <col min="6" max="6" width="27.140625" customWidth="1"/>
  </cols>
  <sheetData>
    <row r="1" spans="1:11" ht="43.5" customHeight="1" x14ac:dyDescent="0.25">
      <c r="A1" s="97" t="s">
        <v>23</v>
      </c>
      <c r="B1" s="98"/>
      <c r="C1" s="98"/>
      <c r="D1" s="98"/>
      <c r="E1" s="98"/>
      <c r="F1" s="99"/>
    </row>
    <row r="2" spans="1:11" x14ac:dyDescent="0.25">
      <c r="A2" s="100"/>
      <c r="B2" s="101"/>
      <c r="C2" s="102"/>
      <c r="D2" s="31" t="str">
        <f>'[1]Исходные данные'!B5</f>
        <v>Дата начала поставки</v>
      </c>
      <c r="E2" s="33">
        <v>46204</v>
      </c>
      <c r="F2" s="32"/>
    </row>
    <row r="3" spans="1:11" x14ac:dyDescent="0.25">
      <c r="A3" s="100"/>
      <c r="B3" s="101"/>
      <c r="C3" s="102"/>
      <c r="D3" s="31" t="str">
        <f>'[1]Исходные данные'!B6</f>
        <v>Дата окончания поставки</v>
      </c>
      <c r="E3" s="33">
        <v>46295</v>
      </c>
      <c r="F3" s="34"/>
    </row>
    <row r="4" spans="1:11" ht="35.25" customHeight="1" x14ac:dyDescent="0.25">
      <c r="A4" s="95" t="s">
        <v>10</v>
      </c>
      <c r="B4" s="96"/>
      <c r="C4" s="96"/>
      <c r="D4" s="96"/>
      <c r="E4" s="33">
        <v>46195</v>
      </c>
      <c r="F4" s="35"/>
    </row>
    <row r="5" spans="1:11" x14ac:dyDescent="0.25">
      <c r="A5" s="103"/>
      <c r="B5" s="104"/>
      <c r="C5" s="104"/>
      <c r="D5" s="104"/>
      <c r="E5" s="104"/>
      <c r="F5" s="105"/>
    </row>
    <row r="6" spans="1:11" ht="99" x14ac:dyDescent="0.25">
      <c r="A6" s="36" t="s">
        <v>11</v>
      </c>
      <c r="B6" s="36" t="s">
        <v>12</v>
      </c>
      <c r="C6" s="36" t="s">
        <v>13</v>
      </c>
      <c r="D6" s="36" t="s">
        <v>14</v>
      </c>
      <c r="E6" s="36" t="s">
        <v>15</v>
      </c>
      <c r="F6" s="36" t="s">
        <v>16</v>
      </c>
    </row>
    <row r="7" spans="1:11" ht="26.25" x14ac:dyDescent="0.25">
      <c r="A7" s="106" t="s">
        <v>17</v>
      </c>
      <c r="B7" s="107"/>
      <c r="C7" s="107"/>
      <c r="D7" s="107"/>
      <c r="E7" s="108"/>
      <c r="F7" s="37"/>
    </row>
    <row r="8" spans="1:11" x14ac:dyDescent="0.25">
      <c r="A8" s="38">
        <v>2026</v>
      </c>
      <c r="B8" s="39">
        <v>46204</v>
      </c>
      <c r="C8" s="40" t="s">
        <v>21</v>
      </c>
      <c r="D8" s="41">
        <v>105.1</v>
      </c>
      <c r="E8" s="41" t="str">
        <f t="shared" ref="E8:E10" si="0">IF(AND(C8="Месяц включен в срок поставки",B8&gt;(EOMONTH($E$4,0))),"Да",IF(AND(C8="Месяц включен в срок поставки",B8&lt;=(EOMONTH($E$4,0))),"Нет",""))</f>
        <v>Да</v>
      </c>
      <c r="F8" s="42">
        <f xml:space="preserve"> (105.1 - 100) / 12 * 1/ 100 + 1</f>
        <v>1.0042500000000001</v>
      </c>
      <c r="K8" s="27"/>
    </row>
    <row r="9" spans="1:11" x14ac:dyDescent="0.25">
      <c r="A9" s="38">
        <v>2026</v>
      </c>
      <c r="B9" s="39">
        <v>46235</v>
      </c>
      <c r="C9" s="40" t="s">
        <v>21</v>
      </c>
      <c r="D9" s="41">
        <v>105.1</v>
      </c>
      <c r="E9" s="41" t="str">
        <f t="shared" si="0"/>
        <v>Да</v>
      </c>
      <c r="F9" s="42">
        <f xml:space="preserve"> (105.1 - 100) / 12 * 2/ 100 + 1</f>
        <v>1.0085</v>
      </c>
      <c r="K9" s="27"/>
    </row>
    <row r="10" spans="1:11" x14ac:dyDescent="0.25">
      <c r="A10" s="38">
        <v>2026</v>
      </c>
      <c r="B10" s="39">
        <v>46266</v>
      </c>
      <c r="C10" s="40" t="s">
        <v>21</v>
      </c>
      <c r="D10" s="41">
        <v>105.1</v>
      </c>
      <c r="E10" s="41" t="str">
        <f t="shared" si="0"/>
        <v>Да</v>
      </c>
      <c r="F10" s="42">
        <f xml:space="preserve"> (105.1 - 100) / 12 * 3/ 100 + 1</f>
        <v>1.01275</v>
      </c>
      <c r="K10" s="27"/>
    </row>
    <row r="11" spans="1:11" x14ac:dyDescent="0.25">
      <c r="A11" s="43"/>
      <c r="B11" s="44"/>
      <c r="C11" s="44"/>
      <c r="D11" s="44"/>
      <c r="E11" s="45" t="s">
        <v>18</v>
      </c>
      <c r="F11" s="49">
        <f>AVERAGE(F8:F10)</f>
        <v>1.0085</v>
      </c>
    </row>
    <row r="12" spans="1:11" x14ac:dyDescent="0.25">
      <c r="A12" s="46"/>
      <c r="B12" s="46"/>
      <c r="C12" s="46"/>
      <c r="D12" s="46"/>
      <c r="E12" s="47"/>
      <c r="F12" s="48"/>
    </row>
    <row r="13" spans="1:11" x14ac:dyDescent="0.25">
      <c r="A13" s="93" t="s">
        <v>19</v>
      </c>
      <c r="B13" s="93"/>
      <c r="C13" s="93"/>
      <c r="D13" s="93"/>
      <c r="E13" s="93"/>
      <c r="F13" s="93"/>
    </row>
    <row r="14" spans="1:11" ht="15.75" x14ac:dyDescent="0.25">
      <c r="A14" s="94" t="s">
        <v>20</v>
      </c>
      <c r="B14" s="94"/>
      <c r="C14" s="94"/>
      <c r="D14" s="94"/>
      <c r="E14" s="94"/>
      <c r="F14" s="94"/>
    </row>
    <row r="16" spans="1:11" ht="11.25" customHeight="1" x14ac:dyDescent="0.25"/>
    <row r="17" spans="1:6" hidden="1" x14ac:dyDescent="0.25"/>
    <row r="18" spans="1:6" ht="69" customHeight="1" x14ac:dyDescent="0.3">
      <c r="A18" s="109" t="s">
        <v>26</v>
      </c>
      <c r="B18" s="109"/>
      <c r="C18" s="109"/>
      <c r="D18" s="109"/>
      <c r="E18" s="109"/>
      <c r="F18" s="109"/>
    </row>
    <row r="19" spans="1:6" ht="45" customHeight="1" x14ac:dyDescent="0.25">
      <c r="A19" s="110" t="s">
        <v>24</v>
      </c>
      <c r="B19" s="111"/>
      <c r="C19" s="111"/>
      <c r="D19" s="111"/>
      <c r="E19" s="112"/>
      <c r="F19" s="74">
        <v>14.25</v>
      </c>
    </row>
    <row r="20" spans="1:6" ht="54" customHeight="1" x14ac:dyDescent="0.25">
      <c r="A20" s="95" t="s">
        <v>47</v>
      </c>
      <c r="B20" s="96"/>
      <c r="C20" s="96"/>
      <c r="D20" s="96"/>
      <c r="E20" s="113"/>
      <c r="F20" s="51">
        <v>10</v>
      </c>
    </row>
    <row r="21" spans="1:6" ht="34.5" customHeight="1" x14ac:dyDescent="0.25">
      <c r="A21" s="95" t="s">
        <v>43</v>
      </c>
      <c r="B21" s="96"/>
      <c r="C21" s="96"/>
      <c r="D21" s="96"/>
      <c r="E21" s="113"/>
      <c r="F21" s="51">
        <v>5</v>
      </c>
    </row>
    <row r="22" spans="1:6" ht="43.5" customHeight="1" x14ac:dyDescent="0.25">
      <c r="A22" s="95" t="s">
        <v>32</v>
      </c>
      <c r="B22" s="96"/>
      <c r="C22" s="96"/>
      <c r="D22" s="96"/>
      <c r="E22" s="113"/>
      <c r="F22" s="51">
        <v>5</v>
      </c>
    </row>
    <row r="23" spans="1:6" ht="18.75" x14ac:dyDescent="0.25">
      <c r="A23" s="90" t="s">
        <v>25</v>
      </c>
      <c r="B23" s="91"/>
      <c r="C23" s="91"/>
      <c r="D23" s="91"/>
      <c r="E23" s="92"/>
      <c r="F23" s="57" t="s">
        <v>35</v>
      </c>
    </row>
    <row r="25" spans="1:6" ht="45" x14ac:dyDescent="0.25">
      <c r="A25" s="54" t="s">
        <v>11</v>
      </c>
      <c r="B25" s="54" t="s">
        <v>12</v>
      </c>
      <c r="C25" s="54" t="s">
        <v>33</v>
      </c>
      <c r="D25" s="54" t="s">
        <v>31</v>
      </c>
    </row>
    <row r="26" spans="1:6" x14ac:dyDescent="0.25">
      <c r="A26" s="38">
        <v>2026</v>
      </c>
      <c r="B26" s="39">
        <v>46204</v>
      </c>
      <c r="C26" s="55" t="s">
        <v>44</v>
      </c>
      <c r="D26" s="41">
        <v>21</v>
      </c>
    </row>
    <row r="27" spans="1:6" x14ac:dyDescent="0.25">
      <c r="A27" s="38">
        <v>2026</v>
      </c>
      <c r="B27" s="39">
        <v>46235</v>
      </c>
      <c r="C27" s="55" t="s">
        <v>45</v>
      </c>
      <c r="D27" s="41">
        <v>22</v>
      </c>
    </row>
    <row r="28" spans="1:6" x14ac:dyDescent="0.25">
      <c r="A28" s="38">
        <v>2026</v>
      </c>
      <c r="B28" s="39">
        <v>46266</v>
      </c>
      <c r="C28" s="55" t="s">
        <v>46</v>
      </c>
      <c r="D28" s="41">
        <v>21</v>
      </c>
    </row>
    <row r="29" spans="1:6" x14ac:dyDescent="0.25">
      <c r="A29" s="56"/>
      <c r="B29" s="56"/>
      <c r="C29" s="59" t="s">
        <v>1</v>
      </c>
      <c r="D29" s="60">
        <f>SUM(D26:D28)</f>
        <v>64</v>
      </c>
    </row>
  </sheetData>
  <mergeCells count="14">
    <mergeCell ref="A23:E23"/>
    <mergeCell ref="A13:F13"/>
    <mergeCell ref="A14:F14"/>
    <mergeCell ref="A4:D4"/>
    <mergeCell ref="A1:F1"/>
    <mergeCell ref="A2:C2"/>
    <mergeCell ref="A3:C3"/>
    <mergeCell ref="A5:F5"/>
    <mergeCell ref="A7:E7"/>
    <mergeCell ref="A18:F18"/>
    <mergeCell ref="A19:E19"/>
    <mergeCell ref="A20:E20"/>
    <mergeCell ref="A21:E21"/>
    <mergeCell ref="A22:E22"/>
  </mergeCells>
  <conditionalFormatting sqref="C8:C10 C26:C29">
    <cfRule type="containsText" dxfId="0" priority="3" operator="containsText" text="не включен">
      <formula>NOT(ISERROR(SEARCH("не включен",C8)))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ОНМЦ</vt:lpstr>
      <vt:lpstr>ИПЦ+Ксодс</vt:lpstr>
      <vt:lpstr>ОНМЦ!Область_печати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otasn</dc:creator>
  <cp:lastModifiedBy>User</cp:lastModifiedBy>
  <cp:lastPrinted>2025-12-09T09:30:16Z</cp:lastPrinted>
  <dcterms:created xsi:type="dcterms:W3CDTF">2014-01-14T07:51:36Z</dcterms:created>
  <dcterms:modified xsi:type="dcterms:W3CDTF">2026-07-01T10:47:51Z</dcterms:modified>
</cp:coreProperties>
</file>