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Лаб.посуда (Мария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цены'!$A$4:$P$13</definedName>
    <definedName name="_xlnm.Print_Area" localSheetId="0">'Расчет цены'!$A$1:$P$14</definedName>
  </definedNames>
  <calcPr calcId="152511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5" i="2"/>
  <c r="J5" i="2" l="1"/>
  <c r="I5" i="2"/>
  <c r="A6" i="2" l="1"/>
  <c r="A7" i="2" s="1"/>
  <c r="A8" i="2" s="1"/>
  <c r="A9" i="2" s="1"/>
  <c r="A10" i="2" s="1"/>
  <c r="A11" i="2" s="1"/>
  <c r="P11" i="2"/>
  <c r="M11" i="2"/>
  <c r="N11" i="2" s="1"/>
  <c r="J11" i="2"/>
  <c r="I11" i="2"/>
  <c r="P10" i="2"/>
  <c r="M10" i="2"/>
  <c r="N10" i="2" s="1"/>
  <c r="J10" i="2"/>
  <c r="I10" i="2"/>
  <c r="P9" i="2"/>
  <c r="M9" i="2"/>
  <c r="N9" i="2" s="1"/>
  <c r="J9" i="2"/>
  <c r="I9" i="2"/>
  <c r="P8" i="2"/>
  <c r="M8" i="2"/>
  <c r="N8" i="2" s="1"/>
  <c r="J8" i="2"/>
  <c r="I8" i="2"/>
  <c r="P7" i="2"/>
  <c r="M7" i="2"/>
  <c r="N7" i="2" s="1"/>
  <c r="J7" i="2"/>
  <c r="I7" i="2"/>
  <c r="P6" i="2"/>
  <c r="M6" i="2"/>
  <c r="N6" i="2" s="1"/>
  <c r="J6" i="2"/>
  <c r="I6" i="2"/>
  <c r="K8" i="2" l="1"/>
  <c r="L8" i="2" s="1"/>
  <c r="K10" i="2"/>
  <c r="L10" i="2" s="1"/>
  <c r="K11" i="2"/>
  <c r="L11" i="2" s="1"/>
  <c r="K9" i="2"/>
  <c r="L9" i="2" s="1"/>
  <c r="K7" i="2"/>
  <c r="L7" i="2" s="1"/>
  <c r="K6" i="2"/>
  <c r="L6" i="2" s="1"/>
  <c r="P5" i="2"/>
  <c r="P12" i="2" s="1"/>
  <c r="M5" i="2"/>
  <c r="N5" i="2" s="1"/>
  <c r="K5" i="2" l="1"/>
  <c r="L5" i="2" s="1"/>
</calcChain>
</file>

<file path=xl/sharedStrings.xml><?xml version="1.0" encoding="utf-8"?>
<sst xmlns="http://schemas.openxmlformats.org/spreadsheetml/2006/main" count="39" uniqueCount="33">
  <si>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</si>
  <si>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</si>
  <si>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</si>
  <si>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</si>
  <si>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Ценовая информация (руб./ед.изм.)</t>
  </si>
  <si>
    <t xml:space="preserve">Дата составления: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</si>
  <si>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</si>
  <si>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</si>
  <si>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Источник № 1</t>
  </si>
  <si>
    <t>Источник № 2</t>
  </si>
  <si>
    <t>Источник № 3</t>
  </si>
  <si>
    <t>Совокупность значений</t>
  </si>
  <si>
    <t>№ п/п</t>
  </si>
  <si>
    <t>Цена за ед. изм., руб.</t>
  </si>
  <si>
    <t>ЦК, руб.</t>
  </si>
  <si>
    <r>
      <rPr>
        <b/>
        <sz val="10"/>
        <color indexed="8"/>
        <rFont val="Times New Roman"/>
        <family val="1"/>
        <charset val="204"/>
      </rPr>
      <t>Расчет 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</si>
  <si>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</si>
  <si>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ЦК</t>
  </si>
  <si>
    <t>ОБОСНОВАНИЕ ЦЕНЫ КОНТРАКТА</t>
  </si>
  <si>
    <t>Используемый метод определения ЦК:</t>
  </si>
  <si>
    <t>Наименование предмета контракта</t>
  </si>
  <si>
    <t xml:space="preserve">В результате проведенного расчета ЦК составила:       </t>
  </si>
  <si>
    <t>Минимальное значение за ед. изм., выбранное заказчиком, руб.</t>
  </si>
  <si>
    <t>Метод сопоставимых рыночных цен (анализ рынка)</t>
  </si>
  <si>
    <t xml:space="preserve">Цена контракта определена как минимальное значение из коммерческих предложений, полученных на запрос заказчика, руководствуясь принципом эффективности использования бюджетных средств (ст. 34, ч. 2 ст. 72 Бюджетного кодекса РФ).
Источниками информации для определения ЦК являются коммерческие (ценовые) предложения, полученные на запросы Заказчика: КП от 29.06.2026 № 2273, КП от 29.06.2026 № 2161, КП от 25.06.2026 № ЦБ-74520. </t>
  </si>
  <si>
    <t>упак</t>
  </si>
  <si>
    <t>Пробирка типа Фалькон, объем 50 мл, с юбкой устойчивости, стерильная, индив. упакованная, 25 шт/уп</t>
  </si>
  <si>
    <t>Пробирка типа Фалькон, объем 15 мл, 25 шт/уп</t>
  </si>
  <si>
    <t>Пипетка серологическая, объем 5 мл, стерильная, индивидуально упакованная, 200 шт/уп</t>
  </si>
  <si>
    <t>Пипетка серологическая, объем 10 мл, стерильная, индивидуально упакованная, 200 шт/уп</t>
  </si>
  <si>
    <t>Флакон культуральный Т-75 см2, для адгезивных культур (TC-treated), крышка с фильтром, 5 шт/уп</t>
  </si>
  <si>
    <t>Чашка Петри культуральная, со стеклянным дном, 35 мм, диам. стекла 20 мм, для адгезивных культур (TC-treated) 10 шт/уп</t>
  </si>
  <si>
    <t>Флакон культуральный Т-25 см2, для адгезивных культур (TC-treated), герметичная крышка, 10 шт/уп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</si>
</sst>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13607</xdr:colOff>
      <xdr:row>3</xdr:row>
      <xdr:rowOff>1807029</xdr:rowOff>
    </xdr:from>
    <xdr:to>
      <xdr:col>9</xdr:col>
      <xdr:colOff>1013732</xdr:colOff>
      <xdr:row>3</xdr:row>
      <xdr:rowOff>2245179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2357" y="2650672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32657</xdr:colOff>
      <xdr:row>3</xdr:row>
      <xdr:rowOff>2490108</xdr:rowOff>
    </xdr:from>
    <xdr:to>
      <xdr:col>13</xdr:col>
      <xdr:colOff>23132</xdr:colOff>
      <xdr:row>3</xdr:row>
      <xdr:rowOff>2828926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0728" y="3333751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46264</xdr:colOff>
      <xdr:row>3</xdr:row>
      <xdr:rowOff>1888672</xdr:rowOff>
    </xdr:from>
    <xdr:to>
      <xdr:col>11</xdr:col>
      <xdr:colOff>27214</xdr:colOff>
      <xdr:row>3</xdr:row>
      <xdr:rowOff>2241097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9157" y="2732315"/>
          <a:ext cx="1042307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106136</xdr:colOff>
      <xdr:row>3</xdr:row>
      <xdr:rowOff>2272393</xdr:rowOff>
    </xdr:from>
    <xdr:to>
      <xdr:col>12</xdr:col>
      <xdr:colOff>258536</xdr:colOff>
      <xdr:row>3</xdr:row>
      <xdr:rowOff>2500993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4207" y="3116036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70" zoomScaleNormal="100" zoomScaleSheetLayoutView="70" workbookViewId="0">
      <selection activeCell="P12" sqref="P12"/>
    </sheetView>
  </sheetViews>
  <sheetFormatPr defaultRowHeight="12.75" x14ac:dyDescent="0.2"/>
  <cols>
    <col min="1" max="1" width="5.28515625" style="2" customWidth="1"/>
    <col min="2" max="2" width="43.42578125" style="2" customWidth="1"/>
    <col min="3" max="3" width="7.28515625" style="2" customWidth="1"/>
    <col min="4" max="4" width="7.7109375" style="2" customWidth="1"/>
    <col min="5" max="5" width="15.85546875" style="2" customWidth="1"/>
    <col min="6" max="6" width="15.7109375" style="2" customWidth="1"/>
    <col min="7" max="7" width="15.140625" style="2" customWidth="1"/>
    <col min="8" max="8" width="9.140625" style="2"/>
    <col min="9" max="9" width="16.85546875" style="2" customWidth="1"/>
    <col min="10" max="10" width="15.42578125" style="2" customWidth="1"/>
    <col min="11" max="11" width="15.85546875" style="2" customWidth="1"/>
    <col min="12" max="12" width="17.7109375" style="2" customWidth="1"/>
    <col min="13" max="13" width="20" style="2" customWidth="1"/>
    <col min="14" max="14" width="13.7109375" style="2" customWidth="1"/>
    <col min="15" max="15" width="16" style="2" customWidth="1"/>
    <col min="16" max="16" width="14.28515625" style="2" customWidth="1"/>
    <col min="17" max="16384" width="9.140625" style="2"/>
  </cols>
  <sheetData>
    <row r="1" spans="1:16" s="1" customFormat="1" ht="27.75" customHeight="1" x14ac:dyDescent="0.3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s="1" customFormat="1" ht="24" customHeight="1" x14ac:dyDescent="0.3">
      <c r="A2" s="29" t="s">
        <v>19</v>
      </c>
      <c r="B2" s="31"/>
      <c r="C2" s="29" t="s">
        <v>23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1:16" ht="29.25" customHeight="1" x14ac:dyDescent="0.2">
      <c r="A3" s="26" t="s">
        <v>12</v>
      </c>
      <c r="B3" s="26" t="s">
        <v>20</v>
      </c>
      <c r="C3" s="26" t="s">
        <v>7</v>
      </c>
      <c r="D3" s="26" t="s">
        <v>0</v>
      </c>
      <c r="E3" s="28" t="s">
        <v>4</v>
      </c>
      <c r="F3" s="28"/>
      <c r="G3" s="28"/>
      <c r="H3" s="28" t="s">
        <v>3</v>
      </c>
      <c r="I3" s="38" t="s">
        <v>17</v>
      </c>
      <c r="J3" s="39"/>
      <c r="K3" s="39"/>
      <c r="L3" s="40"/>
      <c r="M3" s="28" t="s">
        <v>16</v>
      </c>
      <c r="N3" s="28"/>
      <c r="O3" s="28"/>
      <c r="P3" s="28"/>
    </row>
    <row r="4" spans="1:16" ht="233.25" customHeight="1" x14ac:dyDescent="0.2">
      <c r="A4" s="26"/>
      <c r="B4" s="27"/>
      <c r="C4" s="27"/>
      <c r="D4" s="27"/>
      <c r="E4" s="8" t="s">
        <v>8</v>
      </c>
      <c r="F4" s="8" t="s">
        <v>9</v>
      </c>
      <c r="G4" s="8" t="s">
        <v>10</v>
      </c>
      <c r="H4" s="28"/>
      <c r="I4" s="8" t="s">
        <v>2</v>
      </c>
      <c r="J4" s="8" t="s">
        <v>1</v>
      </c>
      <c r="K4" s="7" t="s">
        <v>6</v>
      </c>
      <c r="L4" s="20" t="s">
        <v>11</v>
      </c>
      <c r="M4" s="9" t="s">
        <v>15</v>
      </c>
      <c r="N4" s="8" t="s">
        <v>13</v>
      </c>
      <c r="O4" s="8" t="s">
        <v>22</v>
      </c>
      <c r="P4" s="8" t="s">
        <v>14</v>
      </c>
    </row>
    <row r="5" spans="1:16" s="6" customFormat="1" ht="42" customHeight="1" x14ac:dyDescent="0.2">
      <c r="A5" s="22">
        <v>1</v>
      </c>
      <c r="B5" s="23" t="s">
        <v>26</v>
      </c>
      <c r="C5" s="41" t="s">
        <v>25</v>
      </c>
      <c r="D5" s="23">
        <v>20</v>
      </c>
      <c r="E5" s="24">
        <v>774.76</v>
      </c>
      <c r="F5" s="11">
        <v>804.74</v>
      </c>
      <c r="G5" s="11">
        <v>900</v>
      </c>
      <c r="H5" s="10">
        <v>1</v>
      </c>
      <c r="I5" s="10">
        <f>AVERAGE(E5:G5)</f>
        <v>826.5</v>
      </c>
      <c r="J5" s="11">
        <f>STDEV(E5,F5,G5)</f>
        <v>65.394094534598466</v>
      </c>
      <c r="K5" s="12">
        <f>J5/I5*100</f>
        <v>7.9121711475618222</v>
      </c>
      <c r="L5" s="21" t="str">
        <f>IF(K5&lt;33,"ОДНОРОДНЫЕ","НЕОДНОРОДНЫЕ")</f>
        <v>ОДНОРОДНЫЕ</v>
      </c>
      <c r="M5" s="10">
        <f>((D5/3)*(SUM(E5:G5)))</f>
        <v>16530</v>
      </c>
      <c r="N5" s="10">
        <f>M5/D5</f>
        <v>826.5</v>
      </c>
      <c r="O5" s="11">
        <f>E5</f>
        <v>774.76</v>
      </c>
      <c r="P5" s="11">
        <f>D5*O5</f>
        <v>15495.2</v>
      </c>
    </row>
    <row r="6" spans="1:16" s="6" customFormat="1" ht="28.5" customHeight="1" x14ac:dyDescent="0.2">
      <c r="A6" s="22">
        <f>A5+1</f>
        <v>2</v>
      </c>
      <c r="B6" s="23" t="s">
        <v>27</v>
      </c>
      <c r="C6" s="41" t="s">
        <v>25</v>
      </c>
      <c r="D6" s="23">
        <v>20</v>
      </c>
      <c r="E6" s="24">
        <v>354.29</v>
      </c>
      <c r="F6" s="11">
        <v>368</v>
      </c>
      <c r="G6" s="11">
        <v>450</v>
      </c>
      <c r="H6" s="10">
        <v>1</v>
      </c>
      <c r="I6" s="10">
        <f>AVERAGE(E6:G6)</f>
        <v>390.76333333333332</v>
      </c>
      <c r="J6" s="11">
        <f>STDEV(E6,F6,G6)</f>
        <v>51.756429874300416</v>
      </c>
      <c r="K6" s="12">
        <f>J6/I6*100</f>
        <v>13.244955567555916</v>
      </c>
      <c r="L6" s="21" t="str">
        <f>IF(K6&lt;33,"ОДНОРОДНЫЕ","НЕОДНОРОДНЫЕ")</f>
        <v>ОДНОРОДНЫЕ</v>
      </c>
      <c r="M6" s="10">
        <f>((D6/3)*(SUM(E6:G6)))</f>
        <v>7815.2666666666664</v>
      </c>
      <c r="N6" s="10">
        <f>M6/D6</f>
        <v>390.76333333333332</v>
      </c>
      <c r="O6" s="11">
        <f t="shared" ref="O6:O11" si="0">E6</f>
        <v>354.29</v>
      </c>
      <c r="P6" s="11">
        <f>D6*O6</f>
        <v>7085.8</v>
      </c>
    </row>
    <row r="7" spans="1:16" s="6" customFormat="1" ht="46.5" customHeight="1" x14ac:dyDescent="0.2">
      <c r="A7" s="22">
        <f t="shared" ref="A7:A11" si="1">A6+1</f>
        <v>3</v>
      </c>
      <c r="B7" s="23" t="s">
        <v>28</v>
      </c>
      <c r="C7" s="41" t="s">
        <v>25</v>
      </c>
      <c r="D7" s="23">
        <v>30</v>
      </c>
      <c r="E7" s="24">
        <v>2900.64</v>
      </c>
      <c r="F7" s="11">
        <v>3052</v>
      </c>
      <c r="G7" s="11">
        <v>3000.35</v>
      </c>
      <c r="H7" s="10">
        <v>1</v>
      </c>
      <c r="I7" s="10">
        <f t="shared" ref="I7:I9" si="2">AVERAGE(E7:G7)</f>
        <v>2984.33</v>
      </c>
      <c r="J7" s="11">
        <f t="shared" ref="J7:J9" si="3">STDEV(E7,F7,G7)</f>
        <v>76.941163885140242</v>
      </c>
      <c r="K7" s="12">
        <f t="shared" ref="K7:K9" si="4">J7/I7*100</f>
        <v>2.5781721151863315</v>
      </c>
      <c r="L7" s="21" t="str">
        <f t="shared" ref="L7:L11" si="5">IF(K7&lt;33,"ОДНОРОДНЫЕ","НЕОДНОРОДНЫЕ")</f>
        <v>ОДНОРОДНЫЕ</v>
      </c>
      <c r="M7" s="10">
        <f t="shared" ref="M7:M9" si="6">((D7/3)*(SUM(E7:G7)))</f>
        <v>89529.9</v>
      </c>
      <c r="N7" s="10">
        <f t="shared" ref="N7:N9" si="7">M7/D7</f>
        <v>2984.33</v>
      </c>
      <c r="O7" s="11">
        <f t="shared" si="0"/>
        <v>2900.64</v>
      </c>
      <c r="P7" s="11">
        <f t="shared" ref="P7:P9" si="8">D7*O7</f>
        <v>87019.199999999997</v>
      </c>
    </row>
    <row r="8" spans="1:16" s="6" customFormat="1" ht="46.5" customHeight="1" x14ac:dyDescent="0.2">
      <c r="A8" s="22">
        <f t="shared" si="1"/>
        <v>4</v>
      </c>
      <c r="B8" s="23" t="s">
        <v>29</v>
      </c>
      <c r="C8" s="41" t="s">
        <v>25</v>
      </c>
      <c r="D8" s="23">
        <v>30</v>
      </c>
      <c r="E8" s="24">
        <v>3263.22</v>
      </c>
      <c r="F8" s="11">
        <v>3389.51</v>
      </c>
      <c r="G8" s="11">
        <v>3420</v>
      </c>
      <c r="H8" s="10">
        <v>1</v>
      </c>
      <c r="I8" s="10">
        <f t="shared" si="2"/>
        <v>3357.5766666666664</v>
      </c>
      <c r="J8" s="11">
        <f t="shared" si="3"/>
        <v>83.125179298052402</v>
      </c>
      <c r="K8" s="12">
        <f t="shared" si="4"/>
        <v>2.4757492546127735</v>
      </c>
      <c r="L8" s="21" t="str">
        <f t="shared" si="5"/>
        <v>ОДНОРОДНЫЕ</v>
      </c>
      <c r="M8" s="10">
        <f t="shared" si="6"/>
        <v>100727.29999999999</v>
      </c>
      <c r="N8" s="10">
        <f t="shared" si="7"/>
        <v>3357.5766666666664</v>
      </c>
      <c r="O8" s="11">
        <f t="shared" si="0"/>
        <v>3263.22</v>
      </c>
      <c r="P8" s="11">
        <f t="shared" si="8"/>
        <v>97896.599999999991</v>
      </c>
    </row>
    <row r="9" spans="1:16" s="6" customFormat="1" ht="54" customHeight="1" x14ac:dyDescent="0.2">
      <c r="A9" s="22">
        <f t="shared" si="1"/>
        <v>5</v>
      </c>
      <c r="B9" s="23" t="s">
        <v>30</v>
      </c>
      <c r="C9" s="41" t="s">
        <v>25</v>
      </c>
      <c r="D9" s="23">
        <v>5</v>
      </c>
      <c r="E9" s="24">
        <v>584.34</v>
      </c>
      <c r="F9" s="11">
        <v>606.95000000000005</v>
      </c>
      <c r="G9" s="11">
        <v>613.09</v>
      </c>
      <c r="H9" s="10">
        <v>1</v>
      </c>
      <c r="I9" s="10">
        <f t="shared" si="2"/>
        <v>601.46</v>
      </c>
      <c r="J9" s="11">
        <f t="shared" si="3"/>
        <v>15.14086193055072</v>
      </c>
      <c r="K9" s="12">
        <f t="shared" si="4"/>
        <v>2.5173514332708273</v>
      </c>
      <c r="L9" s="21" t="str">
        <f t="shared" si="5"/>
        <v>ОДНОРОДНЫЕ</v>
      </c>
      <c r="M9" s="10">
        <f t="shared" si="6"/>
        <v>3007.3</v>
      </c>
      <c r="N9" s="10">
        <f t="shared" si="7"/>
        <v>601.46</v>
      </c>
      <c r="O9" s="11">
        <f t="shared" si="0"/>
        <v>584.34</v>
      </c>
      <c r="P9" s="11">
        <f t="shared" si="8"/>
        <v>2921.7000000000003</v>
      </c>
    </row>
    <row r="10" spans="1:16" s="6" customFormat="1" ht="51.75" customHeight="1" x14ac:dyDescent="0.2">
      <c r="A10" s="22">
        <f t="shared" si="1"/>
        <v>6</v>
      </c>
      <c r="B10" s="23" t="s">
        <v>31</v>
      </c>
      <c r="C10" s="41" t="s">
        <v>25</v>
      </c>
      <c r="D10" s="23">
        <v>5</v>
      </c>
      <c r="E10" s="24">
        <v>1187.96</v>
      </c>
      <c r="F10" s="11">
        <v>1233.93</v>
      </c>
      <c r="G10" s="11">
        <v>1246.4100000000001</v>
      </c>
      <c r="H10" s="10">
        <v>1</v>
      </c>
      <c r="I10" s="10">
        <f t="shared" ref="I10:I11" si="9">AVERAGE(E10:G10)</f>
        <v>1222.7666666666667</v>
      </c>
      <c r="J10" s="11">
        <f t="shared" ref="J10:J11" si="10">STDEV(E10,F10,G10)</f>
        <v>30.782554041751226</v>
      </c>
      <c r="K10" s="12">
        <f t="shared" ref="K10:K11" si="11">J10/I10*100</f>
        <v>2.5174511933389763</v>
      </c>
      <c r="L10" s="21" t="str">
        <f t="shared" si="5"/>
        <v>ОДНОРОДНЫЕ</v>
      </c>
      <c r="M10" s="10">
        <f t="shared" ref="M10:M11" si="12">((D10/3)*(SUM(E10:G10)))</f>
        <v>6113.8333333333339</v>
      </c>
      <c r="N10" s="10">
        <f t="shared" ref="N10:N11" si="13">M10/D10</f>
        <v>1222.7666666666669</v>
      </c>
      <c r="O10" s="11">
        <f t="shared" si="0"/>
        <v>1187.96</v>
      </c>
      <c r="P10" s="11">
        <f t="shared" ref="P10:P11" si="14">D10*O10</f>
        <v>5939.8</v>
      </c>
    </row>
    <row r="11" spans="1:16" s="6" customFormat="1" ht="51.75" customHeight="1" x14ac:dyDescent="0.2">
      <c r="A11" s="22">
        <f t="shared" si="1"/>
        <v>7</v>
      </c>
      <c r="B11" s="23" t="s">
        <v>32</v>
      </c>
      <c r="C11" s="41" t="s">
        <v>25</v>
      </c>
      <c r="D11" s="23">
        <v>5</v>
      </c>
      <c r="E11" s="24">
        <v>512.71</v>
      </c>
      <c r="F11" s="11">
        <v>532.54999999999995</v>
      </c>
      <c r="G11" s="11">
        <v>537.94000000000005</v>
      </c>
      <c r="H11" s="10">
        <v>1</v>
      </c>
      <c r="I11" s="10">
        <f t="shared" si="9"/>
        <v>527.73333333333335</v>
      </c>
      <c r="J11" s="11">
        <f t="shared" si="10"/>
        <v>13.286776634433693</v>
      </c>
      <c r="K11" s="12">
        <f t="shared" si="11"/>
        <v>2.5177065376011294</v>
      </c>
      <c r="L11" s="21" t="str">
        <f t="shared" si="5"/>
        <v>ОДНОРОДНЫЕ</v>
      </c>
      <c r="M11" s="10">
        <f t="shared" si="12"/>
        <v>2638.666666666667</v>
      </c>
      <c r="N11" s="10">
        <f t="shared" si="13"/>
        <v>527.73333333333335</v>
      </c>
      <c r="O11" s="11">
        <f t="shared" si="0"/>
        <v>512.71</v>
      </c>
      <c r="P11" s="11">
        <f t="shared" si="14"/>
        <v>2563.5500000000002</v>
      </c>
    </row>
    <row r="12" spans="1:16" ht="21" customHeight="1" x14ac:dyDescent="0.2">
      <c r="A12" s="32" t="s">
        <v>21</v>
      </c>
      <c r="B12" s="33"/>
      <c r="C12" s="33"/>
      <c r="D12" s="33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4"/>
      <c r="P12" s="19">
        <f>SUM(P5:P11)</f>
        <v>218921.84999999998</v>
      </c>
    </row>
    <row r="13" spans="1:16" ht="42" customHeight="1" x14ac:dyDescent="0.2">
      <c r="A13" s="18"/>
      <c r="B13" s="37" t="s">
        <v>24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6" ht="23.25" customHeight="1" x14ac:dyDescent="0.25">
      <c r="A14" s="13"/>
      <c r="B14" s="17" t="s">
        <v>5</v>
      </c>
      <c r="C14" s="35">
        <v>46220</v>
      </c>
      <c r="D14" s="36"/>
      <c r="E14" s="36"/>
      <c r="F14" s="14"/>
      <c r="G14" s="15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2.75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36" customHeight="1" x14ac:dyDescent="0.2"/>
    <row r="17" spans="1:16" ht="46.5" customHeight="1" x14ac:dyDescent="0.2"/>
    <row r="18" spans="1:16" ht="36" customHeight="1" x14ac:dyDescent="0.2"/>
    <row r="19" spans="1:16" ht="36" customHeight="1" x14ac:dyDescent="0.2"/>
    <row r="20" spans="1:16" ht="36" customHeight="1" x14ac:dyDescent="0.2"/>
    <row r="21" spans="1:16" ht="36" customHeight="1" x14ac:dyDescent="0.2"/>
    <row r="22" spans="1:16" ht="55.5" customHeight="1" x14ac:dyDescent="0.2"/>
    <row r="23" spans="1:16" ht="36" customHeight="1" x14ac:dyDescent="0.2"/>
    <row r="24" spans="1:16" ht="36" customHeight="1" x14ac:dyDescent="0.2"/>
    <row r="25" spans="1:16" ht="52.5" customHeight="1" x14ac:dyDescent="0.2"/>
    <row r="26" spans="1:16" ht="51" customHeight="1" x14ac:dyDescent="0.2"/>
    <row r="27" spans="1:16" s="3" customFormat="1" ht="32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s="3" customFormat="1" ht="52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 x14ac:dyDescent="0.2"/>
    <row r="30" spans="1:16" s="4" customFormat="1" ht="14.2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s="4" customFormat="1" ht="14.2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s="4" customFormat="1" ht="32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s="5" customFormat="1" ht="2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s="4" customFormat="1" ht="14.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</sheetData>
  <autoFilter ref="A4:P13"/>
  <mergeCells count="15">
    <mergeCell ref="A15:P15"/>
    <mergeCell ref="A1:P1"/>
    <mergeCell ref="A3:A4"/>
    <mergeCell ref="B3:B4"/>
    <mergeCell ref="C3:C4"/>
    <mergeCell ref="D3:D4"/>
    <mergeCell ref="E3:G3"/>
    <mergeCell ref="C2:P2"/>
    <mergeCell ref="A12:O12"/>
    <mergeCell ref="A2:B2"/>
    <mergeCell ref="M3:P3"/>
    <mergeCell ref="C14:E14"/>
    <mergeCell ref="H3:H4"/>
    <mergeCell ref="B13:P13"/>
    <mergeCell ref="I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2025-02-26T06:27:26Z</cp:lastPrinted>
  <dcterms:created xsi:type="dcterms:W3CDTF">2014-01-15T18:15:09Z</dcterms:created>
  <dcterms:modified xsi:type="dcterms:W3CDTF">2026-07-17T14:09:06Z</dcterms:modified>
</cp:coreProperties>
</file>