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9040" windowHeight="15840"/>
  </bookViews>
  <sheets>
    <sheet name="Метод сопоставления цен" sheetId="7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8" i="7" l="1"/>
  <c r="H7" i="7" l="1"/>
  <c r="I7" i="7" s="1"/>
  <c r="J7" i="7" s="1"/>
  <c r="K7" i="7"/>
  <c r="L7" i="7" s="1"/>
  <c r="M7" i="7" s="1"/>
  <c r="H8" i="7"/>
  <c r="I8" i="7" s="1"/>
  <c r="J8" i="7" s="1"/>
  <c r="L8" i="7"/>
  <c r="H9" i="7"/>
  <c r="I9" i="7" s="1"/>
  <c r="J9" i="7" s="1"/>
  <c r="K9" i="7"/>
  <c r="L9" i="7" s="1"/>
  <c r="M9" i="7" s="1"/>
  <c r="H10" i="7"/>
  <c r="I10" i="7" s="1"/>
  <c r="J10" i="7" s="1"/>
  <c r="L10" i="7"/>
  <c r="H11" i="7"/>
  <c r="I11" i="7" s="1"/>
  <c r="J11" i="7" s="1"/>
  <c r="K11" i="7"/>
  <c r="L11" i="7" s="1"/>
  <c r="M11" i="7" s="1"/>
  <c r="H12" i="7"/>
  <c r="I12" i="7" s="1"/>
  <c r="J12" i="7" s="1"/>
  <c r="L12" i="7"/>
  <c r="H13" i="7"/>
  <c r="I13" i="7" s="1"/>
  <c r="J13" i="7" s="1"/>
  <c r="K13" i="7"/>
  <c r="L13" i="7" s="1"/>
  <c r="H14" i="7"/>
  <c r="I14" i="7" s="1"/>
  <c r="J14" i="7" s="1"/>
  <c r="L14" i="7"/>
  <c r="H15" i="7"/>
  <c r="I15" i="7" s="1"/>
  <c r="J15" i="7" s="1"/>
  <c r="L15" i="7"/>
  <c r="H16" i="7"/>
  <c r="I16" i="7" s="1"/>
  <c r="J16" i="7" s="1"/>
  <c r="L16" i="7"/>
  <c r="H17" i="7"/>
  <c r="I17" i="7" s="1"/>
  <c r="J17" i="7" s="1"/>
  <c r="K17" i="7"/>
  <c r="L17" i="7" s="1"/>
  <c r="M17" i="7" s="1"/>
  <c r="H18" i="7"/>
  <c r="J18" i="7" s="1"/>
  <c r="K18" i="7"/>
  <c r="L18" i="7" s="1"/>
  <c r="H19" i="7"/>
  <c r="I19" i="7" s="1"/>
  <c r="J19" i="7" s="1"/>
  <c r="K19" i="7"/>
  <c r="L19" i="7" s="1"/>
  <c r="M19" i="7" s="1"/>
  <c r="H21" i="7"/>
  <c r="I21" i="7" s="1"/>
  <c r="J21" i="7" s="1"/>
  <c r="K21" i="7"/>
  <c r="L21" i="7" s="1"/>
  <c r="M21" i="7" s="1"/>
  <c r="M22" i="7" l="1"/>
</calcChain>
</file>

<file path=xl/sharedStrings.xml><?xml version="1.0" encoding="utf-8"?>
<sst xmlns="http://schemas.openxmlformats.org/spreadsheetml/2006/main" count="54" uniqueCount="42">
  <si>
    <t>Кол-во</t>
  </si>
  <si>
    <t>Цена за единицу изм. (руб.)</t>
  </si>
  <si>
    <t>Среднее квадратичное отклонение</t>
  </si>
  <si>
    <t xml:space="preserve">Средняя арифметическая цена за единицу     &lt;ц&gt; </t>
  </si>
  <si>
    <t>Ед. изм</t>
  </si>
  <si>
    <t>№</t>
  </si>
  <si>
    <t>Наименование товара, работ, услуг</t>
  </si>
  <si>
    <t>* В соответствии со ст. 22 Федерального закона от 05.04.2013 г. № 44-ФЗ, Приказом Минэкономразвития России от 02.10.2013 N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</t>
  </si>
  <si>
    <t xml:space="preserve">Начальная (максимальная) цена контракта определена и обоснована заказчиком посредством применения  метода сопоставимых рыночных цен (анализа рынка)  </t>
  </si>
  <si>
    <t>Ценовая информация (руб./ед.изм.)</t>
  </si>
  <si>
    <t>Расчет Н(М)ЦК по формуле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</si>
  <si>
    <t>Округленное значение стоимости, в руб.</t>
  </si>
  <si>
    <t>Итого</t>
  </si>
  <si>
    <t>Однородность совокупности значений выявленных цен, используемых в расчете НМЦК</t>
  </si>
  <si>
    <t>НМЦК, определяемая методом сопоставимых рыночных цен (анализа рынка)</t>
  </si>
  <si>
    <t xml:space="preserve">ОБОСНОВАНИЕ НАЧАЛЬНОЙ (МАКСИМАЛЬНОЙ) ЦЕНЫ КОНТРАКТА  </t>
  </si>
  <si>
    <t>Приложение № 1</t>
  </si>
  <si>
    <t>Начальная (максимальная) цена контракта расcчитана с использованием метода сопоставления рыночных цен.  НМЦК составила (рублей):</t>
  </si>
  <si>
    <t xml:space="preserve">Расчет составил вед.специалист ОЗиМТС                              </t>
  </si>
  <si>
    <t>кг</t>
  </si>
  <si>
    <t>Молоко (3,2%) ультрапастеризованное</t>
  </si>
  <si>
    <t>Сыр полутвердый</t>
  </si>
  <si>
    <t>свинина на кости</t>
  </si>
  <si>
    <t>свинина мякоть</t>
  </si>
  <si>
    <t>колбаса сырокопченая</t>
  </si>
  <si>
    <t>Ребра свиные копченые</t>
  </si>
  <si>
    <t>Цыпленок бройлер (бедро)</t>
  </si>
  <si>
    <t>Фарш куриный высший сорт/фарш из индейки</t>
  </si>
  <si>
    <t>Консервы мясные</t>
  </si>
  <si>
    <t>яйца (шт) категория 1С</t>
  </si>
  <si>
    <t>Рыба трескообразная замороженная</t>
  </si>
  <si>
    <t>сельдь слабосоленая</t>
  </si>
  <si>
    <t>консервы рыбные натуральные в масле</t>
  </si>
  <si>
    <t>шт</t>
  </si>
  <si>
    <t>л</t>
  </si>
  <si>
    <t>Панина Е.Е.</t>
  </si>
  <si>
    <r>
      <t xml:space="preserve">коэффициент вариации цен V (%)           </t>
    </r>
    <r>
      <rPr>
        <i/>
        <sz val="9"/>
        <color indexed="8"/>
        <rFont val="Times New Roman"/>
        <family val="1"/>
        <charset val="204"/>
      </rPr>
      <t xml:space="preserve">         (не должен превышать 33%)</t>
    </r>
  </si>
  <si>
    <t>масло сладкосливочное 72,5% жирности</t>
  </si>
  <si>
    <t>Коммерческое предложение 
(Источник №1) Лента  Стоимость   1 кг/л КП 1, руб</t>
  </si>
  <si>
    <t>Коммерческое предложение 
(Источник №2) Магнит Стоимость 1 кг/л КП 2, руб</t>
  </si>
  <si>
    <t>Коммерческое предложение 
(Источник №3) Метро Стоимость 1 кг/л КП 3, руб</t>
  </si>
  <si>
    <t>Сметана 20%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</si>
</sst>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18" x14ac:knownFonts="1">
    <font>
      <sz val="10"/>
      <name val="Arial Cyr"/>
      <charset val="204"/>
    </font>
    <font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color indexed="8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48">
    <xf numFmtId="0" fontId="0" fillId="0" borderId="0" xfId="0"/>
    <xf numFmtId="0" fontId="4" fillId="0" borderId="0" xfId="1" applyFont="1"/>
    <xf numFmtId="0" fontId="4" fillId="0" borderId="0" xfId="1" applyFont="1" applyAlignment="1">
      <alignment vertical="center"/>
    </xf>
    <xf numFmtId="0" fontId="6" fillId="0" borderId="0" xfId="1" applyFont="1" applyAlignment="1">
      <alignment horizontal="center" wrapText="1"/>
    </xf>
    <xf numFmtId="0" fontId="4" fillId="0" borderId="0" xfId="1" applyFont="1" applyAlignment="1">
      <alignment horizontal="left" vertical="top"/>
    </xf>
    <xf numFmtId="0" fontId="4" fillId="0" borderId="0" xfId="1" applyFont="1" applyAlignment="1">
      <alignment vertical="top"/>
    </xf>
    <xf numFmtId="0" fontId="4" fillId="0" borderId="0" xfId="1" applyFont="1" applyAlignment="1">
      <alignment vertical="top" wrapText="1"/>
    </xf>
    <xf numFmtId="2" fontId="5" fillId="0" borderId="0" xfId="1" applyNumberFormat="1" applyFont="1" applyBorder="1" applyAlignment="1">
      <alignment horizontal="center" vertical="center"/>
    </xf>
    <xf numFmtId="4" fontId="3" fillId="0" borderId="0" xfId="1" applyNumberFormat="1" applyFont="1"/>
    <xf numFmtId="0" fontId="3" fillId="0" borderId="0" xfId="1" applyFont="1" applyAlignment="1">
      <alignment horizontal="center"/>
    </xf>
    <xf numFmtId="0" fontId="1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2" fillId="0" borderId="1" xfId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4" fontId="5" fillId="2" borderId="1" xfId="1" applyNumberFormat="1" applyFont="1" applyFill="1" applyBorder="1" applyAlignment="1" applyProtection="1">
      <alignment horizontal="center" vertical="center"/>
    </xf>
    <xf numFmtId="0" fontId="1" fillId="0" borderId="0" xfId="1" applyFont="1" applyAlignment="1">
      <alignment horizontal="left"/>
    </xf>
    <xf numFmtId="4" fontId="3" fillId="0" borderId="1" xfId="1" applyNumberFormat="1" applyFont="1" applyBorder="1" applyAlignment="1">
      <alignment horizontal="center" vertical="center" wrapText="1"/>
    </xf>
    <xf numFmtId="4" fontId="3" fillId="0" borderId="1" xfId="1" applyNumberFormat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top" wrapText="1"/>
    </xf>
    <xf numFmtId="0" fontId="13" fillId="0" borderId="1" xfId="1" applyFont="1" applyFill="1" applyBorder="1" applyAlignment="1">
      <alignment horizontal="center" vertical="top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4" fontId="17" fillId="0" borderId="1" xfId="0" applyNumberFormat="1" applyFont="1" applyFill="1" applyBorder="1" applyAlignment="1">
      <alignment horizontal="right" vertical="center"/>
    </xf>
    <xf numFmtId="0" fontId="3" fillId="4" borderId="1" xfId="1" applyFont="1" applyFill="1" applyBorder="1" applyAlignment="1">
      <alignment horizontal="center" vertical="center" wrapText="1"/>
    </xf>
    <xf numFmtId="0" fontId="11" fillId="0" borderId="0" xfId="1" applyFont="1" applyAlignment="1">
      <alignment horizontal="right" wrapText="1"/>
    </xf>
    <xf numFmtId="0" fontId="7" fillId="0" borderId="0" xfId="1" applyFont="1" applyAlignment="1">
      <alignment horizontal="right" wrapText="1"/>
    </xf>
    <xf numFmtId="0" fontId="10" fillId="3" borderId="1" xfId="0" applyFont="1" applyFill="1" applyBorder="1" applyAlignment="1">
      <alignment horizontal="left" vertical="center" wrapText="1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3" fillId="0" borderId="0" xfId="1" applyFont="1" applyFill="1" applyAlignment="1">
      <alignment horizontal="left" vertical="top" wrapText="1"/>
    </xf>
    <xf numFmtId="2" fontId="13" fillId="0" borderId="1" xfId="1" applyNumberFormat="1" applyFont="1" applyFill="1" applyBorder="1" applyAlignment="1">
      <alignment horizontal="center" vertical="top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top" wrapText="1"/>
    </xf>
    <xf numFmtId="0" fontId="13" fillId="0" borderId="1" xfId="1" applyFont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top" wrapText="1"/>
    </xf>
    <xf numFmtId="2" fontId="1" fillId="2" borderId="3" xfId="1" applyNumberFormat="1" applyFont="1" applyFill="1" applyBorder="1" applyAlignment="1">
      <alignment horizontal="center" vertical="center" wrapText="1"/>
    </xf>
    <xf numFmtId="2" fontId="1" fillId="2" borderId="4" xfId="1" applyNumberFormat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 textRotation="90" wrapText="1"/>
    </xf>
    <xf numFmtId="164" fontId="16" fillId="4" borderId="1" xfId="0" applyNumberFormat="1" applyFont="1" applyFill="1" applyBorder="1" applyAlignment="1">
      <alignment horizontal="center" vertical="center" wrapText="1"/>
    </xf>
    <xf numFmtId="4" fontId="17" fillId="4" borderId="1" xfId="0" applyNumberFormat="1" applyFont="1" applyFill="1" applyBorder="1" applyAlignment="1">
      <alignment horizontal="right" vertic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4</xdr:row>
      <xdr:rowOff>1257300</xdr:rowOff>
    </xdr:from>
    <xdr:to>
      <xdr:col>10</xdr:col>
      <xdr:colOff>0</xdr:colOff>
      <xdr:row>4</xdr:row>
      <xdr:rowOff>1628775</xdr:rowOff>
    </xdr:to>
    <xdr:pic>
      <xdr:nvPicPr>
        <xdr:cNvPr id="5048" name="Picture 1">
          <a:extLst>
            <a:ext uri="{FF2B5EF4-FFF2-40B4-BE49-F238E27FC236}">
              <a16:creationId xmlns="" xmlns:a16="http://schemas.microsoft.com/office/drawing/2014/main" id="{00000000-0008-0000-0000-0000B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858250" y="2505075"/>
          <a:ext cx="838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4</xdr:row>
      <xdr:rowOff>923925</xdr:rowOff>
    </xdr:from>
    <xdr:to>
      <xdr:col>8</xdr:col>
      <xdr:colOff>723900</xdr:colOff>
      <xdr:row>4</xdr:row>
      <xdr:rowOff>1352550</xdr:rowOff>
    </xdr:to>
    <xdr:pic>
      <xdr:nvPicPr>
        <xdr:cNvPr id="5049" name="Picture 2">
          <a:extLst>
            <a:ext uri="{FF2B5EF4-FFF2-40B4-BE49-F238E27FC236}">
              <a16:creationId xmlns="" xmlns:a16="http://schemas.microsoft.com/office/drawing/2014/main" id="{00000000-0008-0000-0000-0000B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48625" y="2171700"/>
          <a:ext cx="70485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28575</xdr:colOff>
      <xdr:row>4</xdr:row>
      <xdr:rowOff>2286000</xdr:rowOff>
    </xdr:from>
    <xdr:to>
      <xdr:col>11</xdr:col>
      <xdr:colOff>9525</xdr:colOff>
      <xdr:row>4</xdr:row>
      <xdr:rowOff>2647950</xdr:rowOff>
    </xdr:to>
    <xdr:pic>
      <xdr:nvPicPr>
        <xdr:cNvPr id="5050" name="Picture 5">
          <a:extLst>
            <a:ext uri="{FF2B5EF4-FFF2-40B4-BE49-F238E27FC236}">
              <a16:creationId xmlns="" xmlns:a16="http://schemas.microsoft.com/office/drawing/2014/main" id="{00000000-0008-0000-0000-0000B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725025" y="3533775"/>
          <a:ext cx="12287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152400</xdr:colOff>
      <xdr:row>4</xdr:row>
      <xdr:rowOff>2066925</xdr:rowOff>
    </xdr:from>
    <xdr:to>
      <xdr:col>10</xdr:col>
      <xdr:colOff>304800</xdr:colOff>
      <xdr:row>4</xdr:row>
      <xdr:rowOff>2305050</xdr:rowOff>
    </xdr:to>
    <xdr:pic>
      <xdr:nvPicPr>
        <xdr:cNvPr id="5051" name="Picture 6">
          <a:extLst>
            <a:ext uri="{FF2B5EF4-FFF2-40B4-BE49-F238E27FC236}">
              <a16:creationId xmlns="" xmlns:a16="http://schemas.microsoft.com/office/drawing/2014/main" id="{00000000-0008-0000-0000-0000B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9848850" y="3314700"/>
          <a:ext cx="1524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5"/>
  <sheetViews>
    <sheetView tabSelected="1" topLeftCell="A4" zoomScaleNormal="100" workbookViewId="0">
      <selection activeCell="E17" sqref="E17"/>
    </sheetView>
  </sheetViews>
  <sheetFormatPr defaultColWidth="9.140625" defaultRowHeight="12.75" x14ac:dyDescent="0.2"/>
  <cols>
    <col min="1" max="1" width="3.140625" style="1" customWidth="1"/>
    <col min="2" max="2" width="50" style="1" customWidth="1"/>
    <col min="3" max="3" width="8.7109375" style="1" customWidth="1"/>
    <col min="4" max="4" width="7.28515625" style="1" customWidth="1"/>
    <col min="5" max="5" width="12.85546875" style="1" customWidth="1"/>
    <col min="6" max="6" width="13.28515625" style="1" bestFit="1" customWidth="1"/>
    <col min="7" max="7" width="14.5703125" style="1" customWidth="1"/>
    <col min="8" max="8" width="16.28515625" style="1" customWidth="1"/>
    <col min="9" max="9" width="12.140625" style="1" customWidth="1"/>
    <col min="10" max="10" width="12.85546875" style="1" customWidth="1"/>
    <col min="11" max="11" width="18.7109375" style="1" customWidth="1"/>
    <col min="12" max="12" width="14.140625" style="1" customWidth="1"/>
    <col min="13" max="13" width="19" style="1" customWidth="1"/>
    <col min="14" max="16384" width="9.140625" style="1"/>
  </cols>
  <sheetData>
    <row r="1" spans="1:13" ht="24.75" customHeight="1" x14ac:dyDescent="0.3">
      <c r="H1" s="28" t="s">
        <v>16</v>
      </c>
      <c r="I1" s="29"/>
      <c r="J1" s="29"/>
      <c r="K1" s="29"/>
      <c r="L1" s="29"/>
      <c r="M1" s="29"/>
    </row>
    <row r="2" spans="1:13" s="3" customFormat="1" ht="24" customHeight="1" x14ac:dyDescent="0.2">
      <c r="A2" s="31" t="s">
        <v>15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3" s="4" customFormat="1" ht="20.25" customHeight="1" x14ac:dyDescent="0.2">
      <c r="A3" s="36" t="s">
        <v>8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</row>
    <row r="4" spans="1:13" ht="29.25" customHeight="1" x14ac:dyDescent="0.2">
      <c r="A4" s="35" t="s">
        <v>5</v>
      </c>
      <c r="B4" s="35" t="s">
        <v>6</v>
      </c>
      <c r="C4" s="35" t="s">
        <v>4</v>
      </c>
      <c r="D4" s="35" t="s">
        <v>0</v>
      </c>
      <c r="E4" s="38" t="s">
        <v>9</v>
      </c>
      <c r="F4" s="38"/>
      <c r="G4" s="38"/>
      <c r="H4" s="34" t="s">
        <v>13</v>
      </c>
      <c r="I4" s="34"/>
      <c r="J4" s="34"/>
      <c r="K4" s="37" t="s">
        <v>14</v>
      </c>
      <c r="L4" s="37"/>
      <c r="M4" s="45" t="s">
        <v>11</v>
      </c>
    </row>
    <row r="5" spans="1:13" ht="204" customHeight="1" x14ac:dyDescent="0.2">
      <c r="A5" s="35"/>
      <c r="B5" s="35"/>
      <c r="C5" s="35"/>
      <c r="D5" s="35"/>
      <c r="E5" s="27" t="s">
        <v>38</v>
      </c>
      <c r="F5" s="27" t="s">
        <v>39</v>
      </c>
      <c r="G5" s="27" t="s">
        <v>40</v>
      </c>
      <c r="H5" s="19" t="s">
        <v>3</v>
      </c>
      <c r="I5" s="19" t="s">
        <v>2</v>
      </c>
      <c r="J5" s="20" t="s">
        <v>36</v>
      </c>
      <c r="K5" s="19" t="s">
        <v>10</v>
      </c>
      <c r="L5" s="19" t="s">
        <v>1</v>
      </c>
      <c r="M5" s="45"/>
    </row>
    <row r="6" spans="1:13" ht="19.899999999999999" customHeight="1" x14ac:dyDescent="0.2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</row>
    <row r="7" spans="1:13" ht="15" x14ac:dyDescent="0.2">
      <c r="A7" s="21">
        <v>1</v>
      </c>
      <c r="B7" s="22" t="s">
        <v>20</v>
      </c>
      <c r="C7" s="23" t="s">
        <v>34</v>
      </c>
      <c r="D7" s="25">
        <v>322.75899999999996</v>
      </c>
      <c r="E7" s="26">
        <v>152.63</v>
      </c>
      <c r="F7" s="26">
        <v>136.83000000000001</v>
      </c>
      <c r="G7" s="26">
        <v>113</v>
      </c>
      <c r="H7" s="16">
        <f t="shared" ref="H7" si="0">(E7+F7+G7)/3</f>
        <v>134.15333333333334</v>
      </c>
      <c r="I7" s="17">
        <f t="shared" ref="I7" si="1">SQRT(((SUM((POWER(G7-H7,2)),(POWER(F7-H7,2)),(POWER(E7-H7,2)))/(COLUMNS(E7:G7)-1))))</f>
        <v>19.950128654555922</v>
      </c>
      <c r="J7" s="18">
        <f t="shared" ref="J7" si="2">I7/H7*100</f>
        <v>14.871138986152104</v>
      </c>
      <c r="K7" s="16">
        <f t="shared" ref="K7" si="3">((D7/3)*(SUM(E7:G7)))</f>
        <v>43299.195713333327</v>
      </c>
      <c r="L7" s="16">
        <f t="shared" ref="L7" si="4">ROUND((K7/D7),2)</f>
        <v>134.15</v>
      </c>
      <c r="M7" s="17">
        <f>ROUND(D7*L7,2)</f>
        <v>43298.12</v>
      </c>
    </row>
    <row r="8" spans="1:13" ht="30" customHeight="1" x14ac:dyDescent="0.2">
      <c r="A8" s="21">
        <v>2</v>
      </c>
      <c r="B8" s="22" t="s">
        <v>41</v>
      </c>
      <c r="C8" s="23" t="s">
        <v>19</v>
      </c>
      <c r="D8" s="25">
        <v>6.0374999999999996</v>
      </c>
      <c r="E8" s="26">
        <v>403.63</v>
      </c>
      <c r="F8" s="26">
        <v>333.3</v>
      </c>
      <c r="G8" s="26">
        <v>297.5</v>
      </c>
      <c r="H8" s="16">
        <f t="shared" ref="H8:H9" si="5">(E8+F8+G8)/3</f>
        <v>344.81</v>
      </c>
      <c r="I8" s="17">
        <f t="shared" ref="I8:I9" si="6">SQRT(((SUM((POWER(G8-H8,2)),(POWER(F8-H8,2)),(POWER(E8-H8,2)))/(COLUMNS(E8:G8)-1))))</f>
        <v>53.993094928888823</v>
      </c>
      <c r="J8" s="18">
        <f t="shared" ref="J8:J9" si="7">I8/H8*100</f>
        <v>15.658796127980285</v>
      </c>
      <c r="K8" s="17">
        <v>2081.96</v>
      </c>
      <c r="L8" s="16">
        <f t="shared" ref="L8:L9" si="8">ROUND((K8/D8),2)</f>
        <v>344.84</v>
      </c>
      <c r="M8" s="17">
        <v>2081.96</v>
      </c>
    </row>
    <row r="9" spans="1:13" ht="15" x14ac:dyDescent="0.2">
      <c r="A9" s="21">
        <v>3</v>
      </c>
      <c r="B9" s="22" t="s">
        <v>21</v>
      </c>
      <c r="C9" s="23" t="s">
        <v>19</v>
      </c>
      <c r="D9" s="25">
        <v>25.875</v>
      </c>
      <c r="E9" s="26">
        <v>1716.54</v>
      </c>
      <c r="F9" s="26">
        <v>1249.95</v>
      </c>
      <c r="G9" s="26">
        <v>1260</v>
      </c>
      <c r="H9" s="16">
        <f t="shared" si="5"/>
        <v>1408.83</v>
      </c>
      <c r="I9" s="17">
        <f t="shared" si="6"/>
        <v>266.53205004276685</v>
      </c>
      <c r="J9" s="18">
        <f t="shared" si="7"/>
        <v>18.91868075230985</v>
      </c>
      <c r="K9" s="16">
        <f t="shared" ref="K8:K9" si="9">((D9/3)*(SUM(E9:G9)))</f>
        <v>36453.47625</v>
      </c>
      <c r="L9" s="16">
        <f t="shared" si="8"/>
        <v>1408.83</v>
      </c>
      <c r="M9" s="17">
        <f t="shared" ref="M8:M9" si="10">ROUND(D9*L9,2)</f>
        <v>36453.480000000003</v>
      </c>
    </row>
    <row r="10" spans="1:13" ht="15" x14ac:dyDescent="0.2">
      <c r="A10" s="21">
        <v>4</v>
      </c>
      <c r="B10" s="22" t="s">
        <v>37</v>
      </c>
      <c r="C10" s="23" t="s">
        <v>19</v>
      </c>
      <c r="D10" s="25">
        <v>44.332499999999996</v>
      </c>
      <c r="E10" s="26">
        <v>1238.76</v>
      </c>
      <c r="F10" s="26">
        <v>941.12</v>
      </c>
      <c r="G10" s="26">
        <v>1162.5</v>
      </c>
      <c r="H10" s="16">
        <f t="shared" ref="H10:H13" si="11">(E10+F10+G10)/3</f>
        <v>1114.1266666666668</v>
      </c>
      <c r="I10" s="17">
        <f t="shared" ref="I10:I13" si="12">SQRT(((SUM((POWER(G10-H10,2)),(POWER(F10-H10,2)),(POWER(E10-H10,2)))/(COLUMNS(E10:G10)-1))))</f>
        <v>154.60393569807118</v>
      </c>
      <c r="J10" s="18">
        <f t="shared" ref="J10:J13" si="13">I10/H10*100</f>
        <v>13.876692868381618</v>
      </c>
      <c r="K10" s="16">
        <v>49392.73</v>
      </c>
      <c r="L10" s="16">
        <f t="shared" ref="L10:L13" si="14">ROUND((K10/D10),2)</f>
        <v>1114.1400000000001</v>
      </c>
      <c r="M10" s="17">
        <v>49392.73</v>
      </c>
    </row>
    <row r="11" spans="1:13" ht="15" x14ac:dyDescent="0.2">
      <c r="A11" s="21">
        <v>5</v>
      </c>
      <c r="B11" s="22" t="s">
        <v>22</v>
      </c>
      <c r="C11" s="23" t="s">
        <v>19</v>
      </c>
      <c r="D11" s="25">
        <v>77.625</v>
      </c>
      <c r="E11" s="26">
        <v>357.89</v>
      </c>
      <c r="F11" s="26">
        <v>389.99</v>
      </c>
      <c r="G11" s="26">
        <v>495</v>
      </c>
      <c r="H11" s="16">
        <f t="shared" si="11"/>
        <v>414.29333333333335</v>
      </c>
      <c r="I11" s="17">
        <f t="shared" si="12"/>
        <v>71.713158020919238</v>
      </c>
      <c r="J11" s="18">
        <f t="shared" si="13"/>
        <v>17.309754285430429</v>
      </c>
      <c r="K11" s="16">
        <f t="shared" ref="K10:K13" si="15">((D11/3)*(SUM(E11:G11)))</f>
        <v>32159.520000000004</v>
      </c>
      <c r="L11" s="16">
        <f t="shared" si="14"/>
        <v>414.29</v>
      </c>
      <c r="M11" s="17">
        <f t="shared" ref="M10:M12" si="16">ROUND(D11*L11,2)</f>
        <v>32159.26</v>
      </c>
    </row>
    <row r="12" spans="1:13" ht="15" x14ac:dyDescent="0.2">
      <c r="A12" s="21">
        <v>6</v>
      </c>
      <c r="B12" s="22" t="s">
        <v>23</v>
      </c>
      <c r="C12" s="23" t="s">
        <v>19</v>
      </c>
      <c r="D12" s="25">
        <v>323.50650000000002</v>
      </c>
      <c r="E12" s="26">
        <v>431.59</v>
      </c>
      <c r="F12" s="26">
        <v>359.98</v>
      </c>
      <c r="G12" s="26">
        <v>359</v>
      </c>
      <c r="H12" s="16">
        <f t="shared" si="11"/>
        <v>383.52333333333331</v>
      </c>
      <c r="I12" s="17">
        <f t="shared" si="12"/>
        <v>41.629838257352525</v>
      </c>
      <c r="J12" s="18">
        <f t="shared" si="13"/>
        <v>10.854577711226398</v>
      </c>
      <c r="K12" s="16">
        <v>124071.4</v>
      </c>
      <c r="L12" s="16">
        <f t="shared" si="14"/>
        <v>383.52</v>
      </c>
      <c r="M12" s="17">
        <v>124071.4</v>
      </c>
    </row>
    <row r="13" spans="1:13" ht="15" x14ac:dyDescent="0.2">
      <c r="A13" s="21">
        <v>7</v>
      </c>
      <c r="B13" s="22" t="s">
        <v>24</v>
      </c>
      <c r="C13" s="23" t="s">
        <v>19</v>
      </c>
      <c r="D13" s="25">
        <v>25.875</v>
      </c>
      <c r="E13" s="26">
        <v>1542.2</v>
      </c>
      <c r="F13" s="26">
        <v>1149.95</v>
      </c>
      <c r="G13" s="26">
        <v>1506.67</v>
      </c>
      <c r="H13" s="16">
        <f t="shared" si="11"/>
        <v>1399.6066666666666</v>
      </c>
      <c r="I13" s="17">
        <f t="shared" si="12"/>
        <v>216.93762613556305</v>
      </c>
      <c r="J13" s="18">
        <f t="shared" si="13"/>
        <v>15.499899457625933</v>
      </c>
      <c r="K13" s="16">
        <f t="shared" si="15"/>
        <v>36214.822499999995</v>
      </c>
      <c r="L13" s="16">
        <f t="shared" si="14"/>
        <v>1399.61</v>
      </c>
      <c r="M13" s="17">
        <v>36214.910000000003</v>
      </c>
    </row>
    <row r="14" spans="1:13" ht="15" x14ac:dyDescent="0.2">
      <c r="A14" s="21">
        <v>8</v>
      </c>
      <c r="B14" s="22" t="s">
        <v>25</v>
      </c>
      <c r="C14" s="23" t="s">
        <v>19</v>
      </c>
      <c r="D14" s="25">
        <v>10.0625</v>
      </c>
      <c r="E14" s="26">
        <v>863.16</v>
      </c>
      <c r="F14" s="26">
        <v>569.9</v>
      </c>
      <c r="G14" s="26">
        <v>569</v>
      </c>
      <c r="H14" s="16">
        <f t="shared" ref="H14:H15" si="17">(E14+F14+G14)/3</f>
        <v>667.35333333333335</v>
      </c>
      <c r="I14" s="17">
        <f t="shared" ref="I14:I15" si="18">SQRT(((SUM((POWER(G14-H14,2)),(POWER(F14-H14,2)),(POWER(E14-H14,2)))/(COLUMNS(E14:G14)-1))))</f>
        <v>169.57414464868555</v>
      </c>
      <c r="J14" s="18">
        <f t="shared" ref="J14:J15" si="19">I14/H14*100</f>
        <v>25.409949449369979</v>
      </c>
      <c r="K14" s="16">
        <v>6715.54</v>
      </c>
      <c r="L14" s="16">
        <f t="shared" ref="L14:L15" si="20">ROUND((K14/D14),2)</f>
        <v>667.38</v>
      </c>
      <c r="M14" s="17">
        <v>6715.54</v>
      </c>
    </row>
    <row r="15" spans="1:13" ht="30" customHeight="1" x14ac:dyDescent="0.2">
      <c r="A15" s="21">
        <v>9</v>
      </c>
      <c r="B15" s="22" t="s">
        <v>26</v>
      </c>
      <c r="C15" s="23" t="s">
        <v>19</v>
      </c>
      <c r="D15" s="25">
        <v>131.1</v>
      </c>
      <c r="E15" s="26">
        <v>278.99</v>
      </c>
      <c r="F15" s="26">
        <v>299.99</v>
      </c>
      <c r="G15" s="26">
        <v>375</v>
      </c>
      <c r="H15" s="16">
        <f t="shared" si="17"/>
        <v>317.99333333333334</v>
      </c>
      <c r="I15" s="17">
        <f t="shared" si="18"/>
        <v>50.473458701909195</v>
      </c>
      <c r="J15" s="18">
        <f t="shared" si="19"/>
        <v>15.872489581094737</v>
      </c>
      <c r="K15" s="16">
        <v>41688.93</v>
      </c>
      <c r="L15" s="16">
        <f t="shared" si="20"/>
        <v>317.99</v>
      </c>
      <c r="M15" s="17">
        <v>41688.49</v>
      </c>
    </row>
    <row r="16" spans="1:13" ht="15" x14ac:dyDescent="0.2">
      <c r="A16" s="21">
        <v>10</v>
      </c>
      <c r="B16" s="22" t="s">
        <v>27</v>
      </c>
      <c r="C16" s="23" t="s">
        <v>19</v>
      </c>
      <c r="D16" s="25">
        <v>46.287500000000001</v>
      </c>
      <c r="E16" s="26">
        <v>467.98</v>
      </c>
      <c r="F16" s="26">
        <v>442.22</v>
      </c>
      <c r="G16" s="26">
        <v>575.58000000000004</v>
      </c>
      <c r="H16" s="16">
        <f t="shared" ref="H16:H21" si="21">(E16+F16+G16)/3</f>
        <v>495.26000000000005</v>
      </c>
      <c r="I16" s="17">
        <f t="shared" ref="I16:I21" si="22">SQRT(((SUM((POWER(G16-H16,2)),(POWER(F16-H16,2)),(POWER(E16-H16,2)))/(COLUMNS(E16:G16)-1))))</f>
        <v>70.741580417743009</v>
      </c>
      <c r="J16" s="18">
        <f t="shared" ref="J16:J21" si="23">I16/H16*100</f>
        <v>14.283725804172153</v>
      </c>
      <c r="K16" s="16">
        <v>22924.59</v>
      </c>
      <c r="L16" s="16">
        <f t="shared" ref="L16:L21" si="24">ROUND((K16/D16),2)</f>
        <v>495.27</v>
      </c>
      <c r="M16" s="17">
        <v>22924.59</v>
      </c>
    </row>
    <row r="17" spans="1:15" ht="15" x14ac:dyDescent="0.2">
      <c r="A17" s="21">
        <v>11</v>
      </c>
      <c r="B17" s="22" t="s">
        <v>28</v>
      </c>
      <c r="C17" s="23" t="s">
        <v>19</v>
      </c>
      <c r="D17" s="25">
        <v>8.625</v>
      </c>
      <c r="E17" s="26">
        <v>745.2</v>
      </c>
      <c r="F17" s="26">
        <v>861.51</v>
      </c>
      <c r="G17" s="26">
        <v>1328.4</v>
      </c>
      <c r="H17" s="16">
        <f t="shared" si="21"/>
        <v>978.37</v>
      </c>
      <c r="I17" s="17">
        <f t="shared" si="22"/>
        <v>308.66284956243118</v>
      </c>
      <c r="J17" s="18">
        <f t="shared" si="23"/>
        <v>31.548682968859548</v>
      </c>
      <c r="K17" s="16">
        <f t="shared" ref="K16:K21" si="25">((D17/3)*(SUM(E17:G17)))</f>
        <v>8438.4412499999999</v>
      </c>
      <c r="L17" s="16">
        <f t="shared" si="24"/>
        <v>978.37</v>
      </c>
      <c r="M17" s="17">
        <f t="shared" ref="M16:M21" si="26">ROUND(D17*L17,2)</f>
        <v>8438.44</v>
      </c>
    </row>
    <row r="18" spans="1:15" ht="15" x14ac:dyDescent="0.2">
      <c r="A18" s="21">
        <v>12</v>
      </c>
      <c r="B18" s="22" t="s">
        <v>29</v>
      </c>
      <c r="C18" s="23" t="s">
        <v>33</v>
      </c>
      <c r="D18" s="46">
        <v>770</v>
      </c>
      <c r="E18" s="47">
        <v>12.64</v>
      </c>
      <c r="F18" s="47">
        <v>11.6</v>
      </c>
      <c r="G18" s="47">
        <v>14.9</v>
      </c>
      <c r="H18" s="16">
        <f t="shared" si="21"/>
        <v>13.046666666666667</v>
      </c>
      <c r="I18" s="17">
        <f>SQRT(((SUM((POWER(G18-H18,2)),(POWER(F18-H18,2)),(POWER(E18-H18,2)))/(COLUMNS(E18:G18)-1))))</f>
        <v>1.687167251144158</v>
      </c>
      <c r="J18" s="18">
        <f t="shared" si="23"/>
        <v>12.931787821748783</v>
      </c>
      <c r="K18" s="16">
        <f t="shared" si="25"/>
        <v>10045.933333333334</v>
      </c>
      <c r="L18" s="16">
        <f t="shared" si="24"/>
        <v>13.05</v>
      </c>
      <c r="M18" s="17">
        <v>10048.5</v>
      </c>
    </row>
    <row r="19" spans="1:15" ht="15" x14ac:dyDescent="0.2">
      <c r="A19" s="21">
        <v>13</v>
      </c>
      <c r="B19" s="22" t="s">
        <v>30</v>
      </c>
      <c r="C19" s="23" t="s">
        <v>19</v>
      </c>
      <c r="D19" s="25">
        <v>69.92</v>
      </c>
      <c r="E19" s="26">
        <v>921.11</v>
      </c>
      <c r="F19" s="26">
        <v>999.98</v>
      </c>
      <c r="G19" s="26">
        <v>923.75</v>
      </c>
      <c r="H19" s="16">
        <f t="shared" si="21"/>
        <v>948.28000000000009</v>
      </c>
      <c r="I19" s="17">
        <f t="shared" si="22"/>
        <v>44.792967081898027</v>
      </c>
      <c r="J19" s="18">
        <f t="shared" si="23"/>
        <v>4.7236013711032632</v>
      </c>
      <c r="K19" s="16">
        <f t="shared" si="25"/>
        <v>66303.737600000008</v>
      </c>
      <c r="L19" s="16">
        <f t="shared" si="24"/>
        <v>948.28</v>
      </c>
      <c r="M19" s="17">
        <f t="shared" si="26"/>
        <v>66303.740000000005</v>
      </c>
    </row>
    <row r="20" spans="1:15" ht="15" x14ac:dyDescent="0.2">
      <c r="A20" s="21">
        <v>14</v>
      </c>
      <c r="B20" s="22" t="s">
        <v>31</v>
      </c>
      <c r="C20" s="23" t="s">
        <v>19</v>
      </c>
      <c r="D20" s="25">
        <v>17.940000000000001</v>
      </c>
      <c r="E20" s="26">
        <v>657.98</v>
      </c>
      <c r="F20" s="26">
        <v>499.98</v>
      </c>
      <c r="G20" s="26">
        <v>712.5</v>
      </c>
      <c r="H20" s="16">
        <v>623.49</v>
      </c>
      <c r="I20" s="17">
        <v>110.38</v>
      </c>
      <c r="J20" s="18">
        <v>17.7</v>
      </c>
      <c r="K20" s="16">
        <v>11185.35</v>
      </c>
      <c r="L20" s="16">
        <v>623.49</v>
      </c>
      <c r="M20" s="17">
        <v>11185.41</v>
      </c>
    </row>
    <row r="21" spans="1:15" ht="30" customHeight="1" x14ac:dyDescent="0.2">
      <c r="A21" s="21">
        <v>15</v>
      </c>
      <c r="B21" s="22" t="s">
        <v>32</v>
      </c>
      <c r="C21" s="24" t="s">
        <v>19</v>
      </c>
      <c r="D21" s="25">
        <v>10.35</v>
      </c>
      <c r="E21" s="26">
        <v>389.09</v>
      </c>
      <c r="F21" s="26">
        <v>359.96</v>
      </c>
      <c r="G21" s="26">
        <v>466.67</v>
      </c>
      <c r="H21" s="16">
        <f t="shared" si="21"/>
        <v>405.24</v>
      </c>
      <c r="I21" s="17">
        <f t="shared" si="22"/>
        <v>55.157709343300347</v>
      </c>
      <c r="J21" s="18">
        <f t="shared" si="23"/>
        <v>13.611121642310813</v>
      </c>
      <c r="K21" s="16">
        <f t="shared" si="25"/>
        <v>4194.2339999999995</v>
      </c>
      <c r="L21" s="16">
        <f t="shared" si="24"/>
        <v>405.24</v>
      </c>
      <c r="M21" s="17">
        <f t="shared" si="26"/>
        <v>4194.2299999999996</v>
      </c>
    </row>
    <row r="22" spans="1:15" ht="63" x14ac:dyDescent="0.2">
      <c r="A22" s="12"/>
      <c r="B22" s="13" t="s">
        <v>17</v>
      </c>
      <c r="C22" s="39"/>
      <c r="D22" s="40"/>
      <c r="E22" s="40"/>
      <c r="F22" s="40"/>
      <c r="G22" s="40"/>
      <c r="H22" s="40"/>
      <c r="I22" s="40"/>
      <c r="J22" s="41"/>
      <c r="K22" s="43" t="s">
        <v>12</v>
      </c>
      <c r="L22" s="44"/>
      <c r="M22" s="14">
        <f>SUM(M7:M21)</f>
        <v>495170.79999999993</v>
      </c>
      <c r="O22" s="8"/>
    </row>
    <row r="23" spans="1:15" s="2" customFormat="1" ht="41.45" hidden="1" customHeight="1" x14ac:dyDescent="0.2">
      <c r="A23" s="42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7"/>
    </row>
    <row r="24" spans="1:15" s="5" customFormat="1" ht="42" customHeight="1" x14ac:dyDescent="0.2">
      <c r="A24" s="33" t="s">
        <v>7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6"/>
    </row>
    <row r="25" spans="1:15" s="11" customFormat="1" ht="15.75" x14ac:dyDescent="0.25">
      <c r="B25" s="15" t="s">
        <v>18</v>
      </c>
      <c r="C25" s="9"/>
      <c r="D25" s="10"/>
      <c r="F25" s="10"/>
      <c r="G25" s="10"/>
      <c r="H25" s="9" t="s">
        <v>35</v>
      </c>
      <c r="I25" s="10"/>
      <c r="J25" s="10"/>
    </row>
  </sheetData>
  <mergeCells count="16">
    <mergeCell ref="H1:M1"/>
    <mergeCell ref="A6:M6"/>
    <mergeCell ref="A2:K2"/>
    <mergeCell ref="A24:K24"/>
    <mergeCell ref="H4:J4"/>
    <mergeCell ref="B4:B5"/>
    <mergeCell ref="C4:C5"/>
    <mergeCell ref="A3:M3"/>
    <mergeCell ref="K4:L4"/>
    <mergeCell ref="E4:G4"/>
    <mergeCell ref="C22:J22"/>
    <mergeCell ref="A4:A5"/>
    <mergeCell ref="D4:D5"/>
    <mergeCell ref="A23:L23"/>
    <mergeCell ref="K22:L22"/>
    <mergeCell ref="M4:M5"/>
  </mergeCells>
  <phoneticPr fontId="0" type="noConversion"/>
  <pageMargins left="0.25" right="0.25" top="0.75" bottom="0.75" header="0.3" footer="0.3"/>
  <pageSetup paperSize="9" scale="7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Метод сопоставления цен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Kurdukova.E.M</dc:creator>
  <cp:lastModifiedBy>1</cp:lastModifiedBy>
  <cp:lastPrinted>2026-06-05T08:16:44Z</cp:lastPrinted>
  <dcterms:created xsi:type="dcterms:W3CDTF">2011-05-04T10:33:42Z</dcterms:created>
  <dcterms:modified xsi:type="dcterms:W3CDTF">2026-06-05T08:16:58Z</dcterms:modified>
</cp:coreProperties>
</file>