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-84" windowWidth="14460" windowHeight="8232"/>
  </bookViews>
  <sheets>
    <sheet name="НМЦК Новокузнецк" sheetId="1" r:id="rId1"/>
  </sheets>
  <definedNames>
    <definedName name="_xlnm._FilterDatabase" localSheetId="0" hidden="1">'НМЦК Новокузнецк'!$A$6:$R$26</definedName>
    <definedName name="OLE_LINK4" localSheetId="0">#REF!</definedName>
  </definedNames>
  <calcPr calcId="145621"/>
</workbook>
</file>

<file path=xl/calcChain.xml><?xml version="1.0" encoding="utf-8"?>
<calcChain xmlns="http://schemas.openxmlformats.org/spreadsheetml/2006/main">
  <c r="F21" i="1" l="1"/>
  <c r="M20" i="1" l="1"/>
  <c r="N20" i="1" s="1"/>
  <c r="O20" i="1" s="1"/>
  <c r="M19" i="1"/>
  <c r="N19" i="1" s="1"/>
  <c r="O19" i="1" s="1"/>
  <c r="M18" i="1"/>
  <c r="N18" i="1" s="1"/>
  <c r="O18" i="1" s="1"/>
  <c r="M17" i="1"/>
  <c r="N17" i="1" s="1"/>
  <c r="O17" i="1" s="1"/>
  <c r="P19" i="1" l="1"/>
  <c r="P17" i="1"/>
  <c r="P18" i="1"/>
  <c r="P20" i="1"/>
  <c r="L20" i="1"/>
  <c r="L19" i="1"/>
  <c r="L18" i="1"/>
  <c r="L17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21" i="1" l="1"/>
  <c r="H21" i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L16" i="1"/>
  <c r="L15" i="1"/>
  <c r="L14" i="1"/>
  <c r="L13" i="1"/>
  <c r="L12" i="1"/>
  <c r="L11" i="1"/>
  <c r="L10" i="1"/>
  <c r="L9" i="1"/>
  <c r="L8" i="1"/>
  <c r="L7" i="1"/>
  <c r="L21" i="1" l="1"/>
  <c r="P10" i="1"/>
  <c r="O16" i="1"/>
  <c r="P15" i="1"/>
  <c r="P14" i="1"/>
  <c r="P13" i="1"/>
  <c r="O12" i="1"/>
  <c r="O11" i="1"/>
  <c r="P9" i="1"/>
  <c r="O8" i="1"/>
  <c r="O7" i="1"/>
  <c r="O15" i="1" l="1"/>
  <c r="O10" i="1"/>
  <c r="O13" i="1"/>
  <c r="O14" i="1"/>
  <c r="O9" i="1"/>
  <c r="P8" i="1"/>
  <c r="P7" i="1"/>
  <c r="P11" i="1"/>
  <c r="P12" i="1"/>
  <c r="P16" i="1"/>
  <c r="O21" i="1" l="1"/>
  <c r="A25" i="1" s="1"/>
  <c r="P21" i="1"/>
</calcChain>
</file>

<file path=xl/sharedStrings.xml><?xml version="1.0" encoding="utf-8"?>
<sst xmlns="http://schemas.openxmlformats.org/spreadsheetml/2006/main" count="79" uniqueCount="48">
  <si>
    <t xml:space="preserve">Обоснование начальной (максимальной) цены контракта </t>
  </si>
  <si>
    <t>Основные характеристики объекта:</t>
  </si>
  <si>
    <t>Используемый метод определения НМЦК с обоснованием:</t>
  </si>
  <si>
    <t>НМЦК определена в соответствии с Методическими рекомендациями по применению методов определения НМЦК, цены контракта, заключаемого с единственным Поставщиком (подрядчиком, исполнителем), утвержденными приказом Министерства экономического развития РФ от 02.10.2013 г. № 567 Метод сопоставимых рыночных цен (анализ рынка) с использованием запросов ценовых предложений, направленных заказчиком и полученных ответов.</t>
  </si>
  <si>
    <t>№ п/п</t>
  </si>
  <si>
    <t>Модель лазерного принтера для установки картриджа</t>
  </si>
  <si>
    <t>Цвет тонера</t>
  </si>
  <si>
    <t>Ресурс печати при 5% зап. листа формата А4, (не менее, стр.)</t>
  </si>
  <si>
    <t>Ед. изм.</t>
  </si>
  <si>
    <t xml:space="preserve">Кол-во 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</si>
  <si>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</si>
  <si>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</si>
  <si>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Средняя арифметическая цена за единицу     &lt;ц&gt; . При расчетах производится округление полученных значений до двух десятичных знаков после запятой по математическим правилам округления.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</si>
  <si>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</si>
  <si>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  (не должен превышать 33%)</t>
    </r>
  </si>
  <si>
    <r>
      <t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>n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>i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 xml:space="preserve">     - цена единицы</t>
    </r>
  </si>
  <si>
    <t>Картридж для принтеров Hewlett Packard LaserJet P2055, Hewlett Packard LaserJet P2055d, Hewlett Packard LaserJet P2055dn</t>
  </si>
  <si>
    <t>штука</t>
  </si>
  <si>
    <t>Картридж для принтеров Kyocera ECOSYS M3560idn, Kyocera FS-4200DN, Kyocera FS-4300DN</t>
  </si>
  <si>
    <t>Картридж для принтера Kyocera FS-6970DN</t>
  </si>
  <si>
    <t>Картридж для принтера Pantum M6700D</t>
  </si>
  <si>
    <t>Картридж для принтера Samsung ProXpress M4020ND</t>
  </si>
  <si>
    <t>ИТОГО</t>
  </si>
  <si>
    <t>В результате проведенного расчета НМЦК составила:</t>
  </si>
  <si>
    <t>Дата подготовки обоснования НМЦК:</t>
  </si>
  <si>
    <t>Сотрудник ответственный за подготовку  обоснования НМЦК:</t>
  </si>
  <si>
    <t>_____________________</t>
  </si>
  <si>
    <t>Слободчиков Э.Е.</t>
  </si>
  <si>
    <t>Оплата за выполненные работы  Заказчиком  Поставщику производится в пределах лимитов бюджетных обязательств текущего 2026 года, за счет средств федерального бюджета</t>
  </si>
  <si>
    <t>Стоимость  за единицу руб.</t>
  </si>
  <si>
    <t xml:space="preserve">*Определение НМЦК произведено Заказчиком в соответствии с  Приказом Минэкономразвития России от 02.10.2013 N 567 ''Об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исполнителем)''. </t>
  </si>
  <si>
    <t>Сумма поставки</t>
  </si>
  <si>
    <t>Картридж для принтеров Hewlett Packard LaserJet P2035, Hewlett Packard LaserJet P2035n</t>
  </si>
  <si>
    <t>Картридж для принтеров Hewlett Packard LaserJet Pro 400 M401a, Hewlett Packard LaserJet Pro 400 M401d, Hewlett Packard LaserJet Pro 400 M401dn, Hewlett Packard LaserJet Pro 400 M401dne</t>
  </si>
  <si>
    <t>Картридж для принтеров Hewlett Packard LaserJet Pro M1536dnf, Hewlett Packard LaserJet Pro P1606dn</t>
  </si>
  <si>
    <t>Картридж для принтера Kyocera ECOSYS P3060dn</t>
  </si>
  <si>
    <t>Картридж для принтера Kyocera FS-4100DN</t>
  </si>
  <si>
    <t>Картридж для принтеров Samsung ML-3310ND, Samsung ML-3710ND</t>
  </si>
  <si>
    <t>Картридж для принтера Samsung Xpress M2830DW</t>
  </si>
  <si>
    <t>Картридж для принтеров Xerox Phaser 3320, Xerox Phaser 3320DN, Xerox Phaser 3320DNI Xerox Phaser 3320DNI</t>
  </si>
  <si>
    <t>Картридж для принтеров Xerox WorkCentre 3330DNI, Xerox WorkCentre 3345DNI</t>
  </si>
  <si>
    <t>Поставщик 1 вх. № 17832 от 19.05.2026</t>
  </si>
  <si>
    <t>Поставщик 2 вх. №17844 от 19.05.2026</t>
  </si>
  <si>
    <t>Поставщик 3 вх. №19634 от 04.06.2026</t>
  </si>
  <si>
    <t>08.06.2026г.</t>
  </si>
  <si>
    <t>черный</t>
  </si>
  <si>
    <t>82 300,00   (восемьдесят две тысячи триста) рублей 00 копеек</t>
  </si>
  <si>
    <t xml:space="preserve">Поставка картриджей для монохромных лазерных принтеров в г.Новокузнецк (характеристики указаны в описании объекта закупки)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</si>
</sst>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6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7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8" fillId="0" borderId="0"/>
    <xf numFmtId="0" fontId="2" fillId="0" borderId="0"/>
  </cellStyleXfs>
  <cellXfs count="78">
    <xf numFmtId="0" fontId="0" fillId="0" borderId="0" xfId="0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 wrapText="1"/>
    </xf>
    <xf numFmtId="0" fontId="6" fillId="0" borderId="1" xfId="1" applyNumberFormat="1" applyFont="1" applyBorder="1" applyAlignment="1">
      <alignment vertical="center" wrapText="1"/>
    </xf>
    <xf numFmtId="0" fontId="4" fillId="0" borderId="0" xfId="1" applyNumberFormat="1" applyFont="1" applyAlignment="1">
      <alignment horizontal="center"/>
    </xf>
    <xf numFmtId="2" fontId="4" fillId="0" borderId="0" xfId="1" applyNumberFormat="1" applyFont="1"/>
    <xf numFmtId="0" fontId="11" fillId="0" borderId="0" xfId="1" applyNumberFormat="1" applyFont="1" applyBorder="1" applyAlignment="1">
      <alignment horizontal="left" vertical="center"/>
    </xf>
    <xf numFmtId="0" fontId="12" fillId="0" borderId="0" xfId="1" applyNumberFormat="1" applyFont="1" applyAlignment="1">
      <alignment horizontal="left" wrapText="1"/>
    </xf>
    <xf numFmtId="0" fontId="6" fillId="0" borderId="0" xfId="1" applyNumberFormat="1" applyFont="1" applyAlignment="1">
      <alignment horizontal="center"/>
    </xf>
    <xf numFmtId="0" fontId="6" fillId="0" borderId="0" xfId="1" applyNumberFormat="1" applyFont="1"/>
    <xf numFmtId="0" fontId="6" fillId="0" borderId="0" xfId="1" applyNumberFormat="1" applyFont="1" applyAlignment="1">
      <alignment horizontal="left" vertical="top"/>
    </xf>
    <xf numFmtId="0" fontId="13" fillId="0" borderId="0" xfId="1" applyNumberFormat="1" applyFont="1" applyAlignment="1"/>
    <xf numFmtId="4" fontId="4" fillId="0" borderId="0" xfId="1" applyNumberFormat="1" applyFont="1"/>
    <xf numFmtId="0" fontId="15" fillId="0" borderId="0" xfId="1" applyNumberFormat="1" applyFont="1" applyAlignment="1">
      <alignment vertical="top" wrapText="1"/>
    </xf>
    <xf numFmtId="4" fontId="7" fillId="0" borderId="5" xfId="1" applyNumberFormat="1" applyFont="1" applyBorder="1" applyAlignment="1">
      <alignment horizontal="center" vertical="top" wrapText="1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15" fillId="0" borderId="0" xfId="1" applyNumberFormat="1" applyFont="1" applyAlignment="1">
      <alignment vertical="center" wrapText="1"/>
    </xf>
    <xf numFmtId="0" fontId="4" fillId="0" borderId="0" xfId="1" applyNumberFormat="1" applyFont="1" applyAlignment="1">
      <alignment horizontal="center" vertical="center"/>
    </xf>
    <xf numFmtId="0" fontId="9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/>
    <xf numFmtId="4" fontId="5" fillId="0" borderId="0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/>
    </xf>
    <xf numFmtId="0" fontId="4" fillId="0" borderId="10" xfId="1" applyNumberFormat="1" applyFont="1" applyBorder="1"/>
    <xf numFmtId="4" fontId="5" fillId="0" borderId="10" xfId="1" applyNumberFormat="1" applyFont="1" applyBorder="1" applyAlignment="1">
      <alignment horizontal="center" vertical="center"/>
    </xf>
    <xf numFmtId="2" fontId="5" fillId="0" borderId="2" xfId="1" applyNumberFormat="1" applyFont="1" applyFill="1" applyBorder="1" applyAlignment="1">
      <alignment vertical="center"/>
    </xf>
    <xf numFmtId="0" fontId="12" fillId="0" borderId="0" xfId="1" applyNumberFormat="1" applyFont="1" applyBorder="1" applyAlignment="1">
      <alignment horizontal="left" wrapText="1"/>
    </xf>
    <xf numFmtId="0" fontId="13" fillId="0" borderId="11" xfId="1" applyNumberFormat="1" applyFont="1" applyBorder="1" applyAlignment="1">
      <alignment horizontal="left" vertical="center"/>
    </xf>
    <xf numFmtId="0" fontId="11" fillId="0" borderId="12" xfId="1" applyNumberFormat="1" applyFont="1" applyBorder="1" applyAlignment="1">
      <alignment horizontal="left" vertical="center"/>
    </xf>
    <xf numFmtId="0" fontId="12" fillId="0" borderId="12" xfId="1" applyNumberFormat="1" applyFont="1" applyBorder="1" applyAlignment="1">
      <alignment horizontal="left" wrapText="1"/>
    </xf>
    <xf numFmtId="0" fontId="12" fillId="0" borderId="13" xfId="1" applyNumberFormat="1" applyFont="1" applyBorder="1" applyAlignment="1">
      <alignment horizontal="left" wrapText="1"/>
    </xf>
    <xf numFmtId="0" fontId="7" fillId="0" borderId="14" xfId="1" applyNumberFormat="1" applyFont="1" applyBorder="1" applyAlignment="1">
      <alignment vertical="center" wrapText="1"/>
    </xf>
    <xf numFmtId="0" fontId="19" fillId="0" borderId="14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>
      <alignment horizontal="center" vertical="top" wrapText="1"/>
    </xf>
    <xf numFmtId="0" fontId="7" fillId="0" borderId="14" xfId="1" applyNumberFormat="1" applyFont="1" applyBorder="1" applyAlignment="1">
      <alignment horizontal="center" vertical="top" wrapText="1"/>
    </xf>
    <xf numFmtId="4" fontId="7" fillId="0" borderId="16" xfId="1" applyNumberFormat="1" applyFont="1" applyBorder="1" applyAlignment="1">
      <alignment horizontal="center" vertical="top" wrapText="1"/>
    </xf>
    <xf numFmtId="0" fontId="11" fillId="0" borderId="6" xfId="1" applyNumberFormat="1" applyFont="1" applyBorder="1" applyAlignment="1">
      <alignment horizontal="left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13" fillId="0" borderId="0" xfId="1" applyNumberFormat="1" applyFont="1" applyFill="1" applyAlignment="1">
      <alignment vertical="top"/>
    </xf>
    <xf numFmtId="0" fontId="6" fillId="0" borderId="0" xfId="1" applyNumberFormat="1" applyFont="1" applyAlignment="1"/>
    <xf numFmtId="0" fontId="3" fillId="0" borderId="0" xfId="1" applyNumberFormat="1" applyFont="1" applyAlignment="1">
      <alignment vertical="center" wrapText="1"/>
    </xf>
    <xf numFmtId="0" fontId="12" fillId="0" borderId="0" xfId="1" applyNumberFormat="1" applyFont="1" applyAlignment="1">
      <alignment horizontal="center" wrapText="1"/>
    </xf>
    <xf numFmtId="0" fontId="12" fillId="0" borderId="12" xfId="1" applyNumberFormat="1" applyFont="1" applyBorder="1" applyAlignment="1">
      <alignment horizontal="center" wrapText="1"/>
    </xf>
    <xf numFmtId="0" fontId="13" fillId="0" borderId="0" xfId="1" applyNumberFormat="1" applyFont="1" applyAlignment="1">
      <alignment horizontal="center"/>
    </xf>
    <xf numFmtId="0" fontId="11" fillId="0" borderId="6" xfId="14" applyNumberFormat="1" applyFont="1" applyBorder="1" applyAlignment="1">
      <alignment horizontal="left" vertical="center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4" xfId="1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/>
    <xf numFmtId="0" fontId="2" fillId="0" borderId="0" xfId="1" applyNumberFormat="1" applyFont="1" applyAlignment="1"/>
    <xf numFmtId="0" fontId="6" fillId="0" borderId="0" xfId="1" applyNumberFormat="1" applyFont="1" applyFill="1" applyAlignment="1">
      <alignment horizontal="left"/>
    </xf>
    <xf numFmtId="0" fontId="7" fillId="0" borderId="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left" vertical="center" wrapText="1"/>
    </xf>
    <xf numFmtId="0" fontId="13" fillId="0" borderId="8" xfId="1" applyNumberFormat="1" applyFont="1" applyBorder="1" applyAlignment="1">
      <alignment horizontal="left" vertical="center" wrapText="1"/>
    </xf>
    <xf numFmtId="0" fontId="13" fillId="0" borderId="9" xfId="1" applyNumberFormat="1" applyFont="1" applyBorder="1" applyAlignment="1">
      <alignment horizontal="left" vertical="center" wrapText="1"/>
    </xf>
    <xf numFmtId="0" fontId="6" fillId="0" borderId="17" xfId="1" applyNumberFormat="1" applyFont="1" applyBorder="1" applyAlignment="1">
      <alignment horizontal="left"/>
    </xf>
    <xf numFmtId="0" fontId="6" fillId="2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left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5" fillId="0" borderId="15" xfId="1" applyNumberFormat="1" applyFont="1" applyBorder="1" applyAlignment="1">
      <alignment horizontal="center" vertical="center" wrapText="1"/>
    </xf>
  </cellXfs>
  <cellStyles count="15">
    <cellStyle name="Обычный" xfId="0" builtinId="0"/>
    <cellStyle name="Обычный 11" xfId="2"/>
    <cellStyle name="Обычный 16 2" xfId="3"/>
    <cellStyle name="Обычный 16 3" xfId="4"/>
    <cellStyle name="Обычный 18" xfId="5"/>
    <cellStyle name="Обычный 19" xfId="6"/>
    <cellStyle name="Обычный 2" xfId="7"/>
    <cellStyle name="Обычный 2 2" xfId="8"/>
    <cellStyle name="Обычный 3" xfId="9"/>
    <cellStyle name="Обычный 4" xfId="10"/>
    <cellStyle name="Обычный 4 2" xfId="11"/>
    <cellStyle name="Обычный 5" xfId="12"/>
    <cellStyle name="Обычный 6" xfId="13"/>
    <cellStyle name="Обычный 7" xfId="1"/>
    <cellStyle name="Обычный 7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429296" y="3986293"/>
    <xdr:ext cx="1004199" cy="350378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0429296" y="3986293"/>
          <a:ext cx="1004199" cy="350378"/>
        </a:xfrm>
        <a:prstGeom prst="rect">
          <a:avLst/>
        </a:prstGeom>
      </xdr:spPr>
    </xdr:pic>
    <xdr:clientData/>
  </xdr:absoluteAnchor>
  <xdr:absoluteAnchor>
    <xdr:pos x="19257796" y="3255067"/>
    <xdr:ext cx="1000572" cy="440011"/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9257796" y="3255067"/>
          <a:ext cx="1000572" cy="440011"/>
        </a:xfrm>
        <a:prstGeom prst="rect">
          <a:avLst/>
        </a:prstGeom>
      </xdr:spPr>
    </xdr:pic>
    <xdr:clientData/>
  </xdr:absoluteAnchor>
  <xdr:absoluteAnchor>
    <xdr:pos x="22004578" y="3674422"/>
    <xdr:ext cx="1485863" cy="358526"/>
    <xdr:pic>
      <xdr:nvPicPr>
        <xdr:cNvPr id="4" name="Picture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2004578" y="3674422"/>
          <a:ext cx="1485863" cy="358526"/>
        </a:xfrm>
        <a:prstGeom prst="rect">
          <a:avLst/>
        </a:prstGeom>
      </xdr:spPr>
    </xdr:pic>
    <xdr:clientData/>
  </xdr:absoluteAnchor>
  <xdr:absoluteAnchor>
    <xdr:pos x="22350406" y="4219997"/>
    <xdr:ext cx="153144" cy="228152"/>
    <xdr:pic>
      <xdr:nvPicPr>
        <xdr:cNvPr id="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22350406" y="4219997"/>
          <a:ext cx="153144" cy="228152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31"/>
  <sheetViews>
    <sheetView tabSelected="1" zoomScale="55" zoomScaleNormal="55" workbookViewId="0">
      <selection activeCell="F5" sqref="F5:F6"/>
    </sheetView>
  </sheetViews>
  <sheetFormatPr defaultColWidth="9.109375" defaultRowHeight="13.2" x14ac:dyDescent="0.25"/>
  <cols>
    <col min="1" max="1" width="6.5546875" style="4" customWidth="1"/>
    <col min="2" max="2" width="65.109375" style="4" bestFit="1" customWidth="1"/>
    <col min="3" max="3" width="14.88671875" style="4" bestFit="1" customWidth="1"/>
    <col min="4" max="4" width="36.6640625" style="18" bestFit="1" customWidth="1"/>
    <col min="5" max="5" width="10.6640625" style="1" customWidth="1"/>
    <col min="6" max="6" width="16.33203125" style="4" customWidth="1"/>
    <col min="7" max="12" width="16.33203125" style="1" customWidth="1"/>
    <col min="13" max="13" width="19.33203125" style="1" customWidth="1"/>
    <col min="14" max="15" width="16.33203125" style="1" customWidth="1"/>
    <col min="16" max="16" width="31.44140625" style="1" customWidth="1"/>
    <col min="17" max="19" width="11.21875" style="1" bestFit="1" customWidth="1"/>
    <col min="20" max="20" width="9.109375" style="1"/>
    <col min="21" max="21" width="8" style="1" bestFit="1" customWidth="1"/>
    <col min="22" max="16384" width="9.109375" style="1"/>
  </cols>
  <sheetData>
    <row r="1" spans="1:23" ht="23.2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53"/>
    </row>
    <row r="2" spans="1:23" ht="27.75" customHeight="1" x14ac:dyDescent="0.25">
      <c r="A2" s="2"/>
      <c r="B2" s="3" t="s">
        <v>1</v>
      </c>
      <c r="C2" s="58" t="s">
        <v>47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52.5" customHeight="1" x14ac:dyDescent="0.25">
      <c r="A3" s="2"/>
      <c r="B3" s="3" t="s">
        <v>2</v>
      </c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23" ht="7.5" customHeight="1" x14ac:dyDescent="0.25">
      <c r="A4" s="2"/>
      <c r="B4" s="2"/>
      <c r="C4" s="2"/>
      <c r="D4" s="2"/>
      <c r="E4" s="71"/>
      <c r="F4" s="71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3" ht="57" customHeight="1" x14ac:dyDescent="0.25">
      <c r="A5" s="72" t="s">
        <v>4</v>
      </c>
      <c r="B5" s="74" t="s">
        <v>5</v>
      </c>
      <c r="C5" s="74" t="s">
        <v>6</v>
      </c>
      <c r="D5" s="74" t="s">
        <v>7</v>
      </c>
      <c r="E5" s="76" t="s">
        <v>8</v>
      </c>
      <c r="F5" s="58" t="s">
        <v>9</v>
      </c>
      <c r="G5" s="65" t="s">
        <v>41</v>
      </c>
      <c r="H5" s="65"/>
      <c r="I5" s="65" t="s">
        <v>42</v>
      </c>
      <c r="J5" s="65"/>
      <c r="K5" s="65" t="s">
        <v>43</v>
      </c>
      <c r="L5" s="65"/>
      <c r="M5" s="60" t="s">
        <v>10</v>
      </c>
      <c r="N5" s="60"/>
      <c r="O5" s="60"/>
      <c r="P5" s="14" t="s">
        <v>11</v>
      </c>
    </row>
    <row r="6" spans="1:23" ht="182.4" customHeight="1" x14ac:dyDescent="0.35">
      <c r="A6" s="73"/>
      <c r="B6" s="73"/>
      <c r="C6" s="75"/>
      <c r="D6" s="75"/>
      <c r="E6" s="77"/>
      <c r="F6" s="59"/>
      <c r="G6" s="32" t="s">
        <v>29</v>
      </c>
      <c r="H6" s="33" t="s">
        <v>31</v>
      </c>
      <c r="I6" s="32" t="s">
        <v>29</v>
      </c>
      <c r="J6" s="33" t="s">
        <v>31</v>
      </c>
      <c r="K6" s="32" t="s">
        <v>29</v>
      </c>
      <c r="L6" s="33" t="s">
        <v>31</v>
      </c>
      <c r="M6" s="35" t="s">
        <v>12</v>
      </c>
      <c r="N6" s="36" t="s">
        <v>13</v>
      </c>
      <c r="O6" s="36" t="s">
        <v>14</v>
      </c>
      <c r="P6" s="37" t="s">
        <v>15</v>
      </c>
      <c r="Q6" s="23"/>
      <c r="R6" s="19"/>
      <c r="S6" s="20"/>
      <c r="T6" s="4"/>
      <c r="U6" s="4"/>
      <c r="V6" s="4"/>
      <c r="W6" s="4"/>
    </row>
    <row r="7" spans="1:23" ht="26.4" x14ac:dyDescent="0.25">
      <c r="A7" s="40">
        <v>1</v>
      </c>
      <c r="B7" s="43" t="s">
        <v>32</v>
      </c>
      <c r="C7" s="40" t="s">
        <v>45</v>
      </c>
      <c r="D7" s="40">
        <v>2300</v>
      </c>
      <c r="E7" s="41" t="s">
        <v>17</v>
      </c>
      <c r="F7" s="44">
        <v>1</v>
      </c>
      <c r="G7" s="50">
        <v>350</v>
      </c>
      <c r="H7" s="48">
        <f t="shared" ref="H7:H20" si="0">$F7*G7</f>
        <v>350</v>
      </c>
      <c r="I7" s="48">
        <v>400</v>
      </c>
      <c r="J7" s="48">
        <f t="shared" ref="J7:L20" si="1">$F7*I7</f>
        <v>400</v>
      </c>
      <c r="K7" s="47">
        <v>467.24</v>
      </c>
      <c r="L7" s="49">
        <f t="shared" si="1"/>
        <v>467.24</v>
      </c>
      <c r="M7" s="39">
        <f t="shared" ref="M7:M16" si="2">ROUND(AVERAGE(G7,I7,K7), 2)</f>
        <v>405.75</v>
      </c>
      <c r="N7" s="34">
        <f t="shared" ref="N7:N16" si="3">SQRT(SUM(POWER(G7-M7, 2), POWER(I7-M7, 2), POWER(K7-M7, 2))/((COLUMNS(G7:L7)/2)-1))</f>
        <v>58.830880921502448</v>
      </c>
      <c r="O7" s="45">
        <f t="shared" ref="O7:O16" si="4">N7/M7*100</f>
        <v>14.499292895009846</v>
      </c>
      <c r="P7" s="42">
        <f t="shared" ref="P7:P16" si="5">F7*M7</f>
        <v>405.75</v>
      </c>
      <c r="Q7" s="24"/>
      <c r="R7" s="21"/>
      <c r="S7" s="21"/>
      <c r="T7" s="5"/>
    </row>
    <row r="8" spans="1:23" ht="26.4" x14ac:dyDescent="0.25">
      <c r="A8" s="40">
        <v>2</v>
      </c>
      <c r="B8" s="43" t="s">
        <v>16</v>
      </c>
      <c r="C8" s="40" t="s">
        <v>45</v>
      </c>
      <c r="D8" s="40">
        <v>6500</v>
      </c>
      <c r="E8" s="41" t="s">
        <v>17</v>
      </c>
      <c r="F8" s="44">
        <v>10</v>
      </c>
      <c r="G8" s="50">
        <v>450</v>
      </c>
      <c r="H8" s="48">
        <f t="shared" si="0"/>
        <v>4500</v>
      </c>
      <c r="I8" s="48">
        <v>480</v>
      </c>
      <c r="J8" s="48">
        <f t="shared" si="1"/>
        <v>4800</v>
      </c>
      <c r="K8" s="47">
        <v>619.46</v>
      </c>
      <c r="L8" s="49">
        <f t="shared" si="1"/>
        <v>6194.6</v>
      </c>
      <c r="M8" s="39">
        <f t="shared" si="2"/>
        <v>516.49</v>
      </c>
      <c r="N8" s="34">
        <f t="shared" si="3"/>
        <v>90.430252404823037</v>
      </c>
      <c r="O8" s="45">
        <f t="shared" si="4"/>
        <v>17.508616314899232</v>
      </c>
      <c r="P8" s="42">
        <f t="shared" si="5"/>
        <v>5164.8999999999996</v>
      </c>
      <c r="Q8" s="24"/>
      <c r="R8" s="21"/>
      <c r="S8" s="21"/>
      <c r="T8" s="5"/>
    </row>
    <row r="9" spans="1:23" ht="39.6" x14ac:dyDescent="0.25">
      <c r="A9" s="40">
        <v>3</v>
      </c>
      <c r="B9" s="43" t="s">
        <v>33</v>
      </c>
      <c r="C9" s="40" t="s">
        <v>45</v>
      </c>
      <c r="D9" s="40">
        <v>6500</v>
      </c>
      <c r="E9" s="41" t="s">
        <v>17</v>
      </c>
      <c r="F9" s="44">
        <v>20</v>
      </c>
      <c r="G9" s="50">
        <v>350</v>
      </c>
      <c r="H9" s="48">
        <f t="shared" si="0"/>
        <v>7000</v>
      </c>
      <c r="I9" s="48">
        <v>370</v>
      </c>
      <c r="J9" s="48">
        <f t="shared" si="1"/>
        <v>7400</v>
      </c>
      <c r="K9" s="47">
        <v>470.63</v>
      </c>
      <c r="L9" s="49">
        <f t="shared" si="1"/>
        <v>9412.6</v>
      </c>
      <c r="M9" s="39">
        <f t="shared" si="2"/>
        <v>396.88</v>
      </c>
      <c r="N9" s="34">
        <f t="shared" si="3"/>
        <v>64.650333719169609</v>
      </c>
      <c r="O9" s="45">
        <f t="shared" si="4"/>
        <v>16.289642642403145</v>
      </c>
      <c r="P9" s="42">
        <f t="shared" si="5"/>
        <v>7937.6</v>
      </c>
      <c r="Q9" s="24"/>
      <c r="R9" s="21"/>
      <c r="S9" s="21"/>
      <c r="T9" s="5"/>
    </row>
    <row r="10" spans="1:23" ht="26.4" x14ac:dyDescent="0.25">
      <c r="A10" s="40">
        <v>4</v>
      </c>
      <c r="B10" s="43" t="s">
        <v>34</v>
      </c>
      <c r="C10" s="40" t="s">
        <v>45</v>
      </c>
      <c r="D10" s="40">
        <v>2100</v>
      </c>
      <c r="E10" s="41" t="s">
        <v>17</v>
      </c>
      <c r="F10" s="44">
        <v>2</v>
      </c>
      <c r="G10" s="50">
        <v>300</v>
      </c>
      <c r="H10" s="48">
        <f t="shared" si="0"/>
        <v>600</v>
      </c>
      <c r="I10" s="48">
        <v>320</v>
      </c>
      <c r="J10" s="48">
        <f t="shared" si="1"/>
        <v>640</v>
      </c>
      <c r="K10" s="47">
        <v>395.07</v>
      </c>
      <c r="L10" s="49">
        <f t="shared" si="1"/>
        <v>790.14</v>
      </c>
      <c r="M10" s="39">
        <f t="shared" si="2"/>
        <v>338.36</v>
      </c>
      <c r="N10" s="34">
        <f t="shared" si="3"/>
        <v>50.122865540589352</v>
      </c>
      <c r="O10" s="45">
        <f t="shared" si="4"/>
        <v>14.813472496923202</v>
      </c>
      <c r="P10" s="42">
        <f t="shared" si="5"/>
        <v>676.72</v>
      </c>
      <c r="Q10" s="24"/>
      <c r="R10" s="21"/>
      <c r="S10" s="21"/>
      <c r="T10" s="5"/>
    </row>
    <row r="11" spans="1:23" ht="15.6" x14ac:dyDescent="0.25">
      <c r="A11" s="40">
        <v>5</v>
      </c>
      <c r="B11" s="43" t="s">
        <v>35</v>
      </c>
      <c r="C11" s="40" t="s">
        <v>45</v>
      </c>
      <c r="D11" s="40">
        <v>25000</v>
      </c>
      <c r="E11" s="41" t="s">
        <v>17</v>
      </c>
      <c r="F11" s="44">
        <v>9</v>
      </c>
      <c r="G11" s="50">
        <v>550</v>
      </c>
      <c r="H11" s="48">
        <f t="shared" si="0"/>
        <v>4950</v>
      </c>
      <c r="I11" s="48">
        <v>580</v>
      </c>
      <c r="J11" s="48">
        <f t="shared" si="1"/>
        <v>5220</v>
      </c>
      <c r="K11" s="47">
        <v>588.04999999999995</v>
      </c>
      <c r="L11" s="49">
        <f t="shared" si="1"/>
        <v>5292.45</v>
      </c>
      <c r="M11" s="39">
        <f t="shared" si="2"/>
        <v>572.67999999999995</v>
      </c>
      <c r="N11" s="34">
        <f t="shared" si="3"/>
        <v>20.052452468463784</v>
      </c>
      <c r="O11" s="45">
        <f t="shared" si="4"/>
        <v>3.5015108731689226</v>
      </c>
      <c r="P11" s="42">
        <f t="shared" si="5"/>
        <v>5154.12</v>
      </c>
      <c r="Q11" s="24"/>
      <c r="R11" s="21"/>
      <c r="S11" s="21"/>
      <c r="T11" s="5"/>
    </row>
    <row r="12" spans="1:23" ht="15.6" x14ac:dyDescent="0.25">
      <c r="A12" s="40">
        <v>6</v>
      </c>
      <c r="B12" s="43" t="s">
        <v>36</v>
      </c>
      <c r="C12" s="40" t="s">
        <v>45</v>
      </c>
      <c r="D12" s="40">
        <v>15500</v>
      </c>
      <c r="E12" s="41" t="s">
        <v>17</v>
      </c>
      <c r="F12" s="44">
        <v>7</v>
      </c>
      <c r="G12" s="50">
        <v>900</v>
      </c>
      <c r="H12" s="48">
        <f t="shared" si="0"/>
        <v>6300</v>
      </c>
      <c r="I12" s="48">
        <v>945</v>
      </c>
      <c r="J12" s="48">
        <f t="shared" si="1"/>
        <v>6615</v>
      </c>
      <c r="K12" s="47">
        <v>1056.54</v>
      </c>
      <c r="L12" s="49">
        <f t="shared" si="1"/>
        <v>7395.78</v>
      </c>
      <c r="M12" s="39">
        <f t="shared" si="2"/>
        <v>967.18</v>
      </c>
      <c r="N12" s="34">
        <f t="shared" si="3"/>
        <v>80.592538116130811</v>
      </c>
      <c r="O12" s="45">
        <f t="shared" si="4"/>
        <v>8.3327341462944648</v>
      </c>
      <c r="P12" s="42">
        <f t="shared" si="5"/>
        <v>6770.2599999999993</v>
      </c>
      <c r="Q12" s="24"/>
      <c r="R12" s="21"/>
      <c r="S12" s="21"/>
      <c r="T12" s="5"/>
    </row>
    <row r="13" spans="1:23" ht="26.4" x14ac:dyDescent="0.25">
      <c r="A13" s="40">
        <v>7</v>
      </c>
      <c r="B13" s="43" t="s">
        <v>18</v>
      </c>
      <c r="C13" s="40" t="s">
        <v>45</v>
      </c>
      <c r="D13" s="40">
        <v>25000</v>
      </c>
      <c r="E13" s="41" t="s">
        <v>17</v>
      </c>
      <c r="F13" s="44">
        <v>2</v>
      </c>
      <c r="G13" s="50">
        <v>510</v>
      </c>
      <c r="H13" s="48">
        <f t="shared" si="0"/>
        <v>1020</v>
      </c>
      <c r="I13" s="48">
        <v>535</v>
      </c>
      <c r="J13" s="48">
        <f t="shared" si="1"/>
        <v>1070</v>
      </c>
      <c r="K13" s="47">
        <v>527.41999999999996</v>
      </c>
      <c r="L13" s="49">
        <f t="shared" si="1"/>
        <v>1054.8399999999999</v>
      </c>
      <c r="M13" s="39">
        <f t="shared" si="2"/>
        <v>524.14</v>
      </c>
      <c r="N13" s="34">
        <f t="shared" si="3"/>
        <v>12.818689480598236</v>
      </c>
      <c r="O13" s="45">
        <f t="shared" si="4"/>
        <v>2.4456613653982209</v>
      </c>
      <c r="P13" s="42">
        <f t="shared" si="5"/>
        <v>1048.28</v>
      </c>
      <c r="Q13" s="24"/>
      <c r="R13" s="21"/>
      <c r="S13" s="21"/>
      <c r="T13" s="5"/>
    </row>
    <row r="14" spans="1:23" ht="15.6" x14ac:dyDescent="0.25">
      <c r="A14" s="40">
        <v>8</v>
      </c>
      <c r="B14" s="43" t="s">
        <v>19</v>
      </c>
      <c r="C14" s="40" t="s">
        <v>45</v>
      </c>
      <c r="D14" s="40">
        <v>15000</v>
      </c>
      <c r="E14" s="41" t="s">
        <v>17</v>
      </c>
      <c r="F14" s="44">
        <v>2</v>
      </c>
      <c r="G14" s="50">
        <v>1200</v>
      </c>
      <c r="H14" s="48">
        <f t="shared" si="0"/>
        <v>2400</v>
      </c>
      <c r="I14" s="48">
        <v>1260</v>
      </c>
      <c r="J14" s="48">
        <f t="shared" si="1"/>
        <v>2520</v>
      </c>
      <c r="K14" s="47">
        <v>1274.78</v>
      </c>
      <c r="L14" s="49">
        <f t="shared" si="1"/>
        <v>2549.56</v>
      </c>
      <c r="M14" s="39">
        <f t="shared" si="2"/>
        <v>1244.93</v>
      </c>
      <c r="N14" s="34">
        <f t="shared" si="3"/>
        <v>39.603234085109754</v>
      </c>
      <c r="O14" s="45">
        <f t="shared" si="4"/>
        <v>3.1811615179254864</v>
      </c>
      <c r="P14" s="42">
        <f t="shared" si="5"/>
        <v>2489.86</v>
      </c>
      <c r="Q14" s="24"/>
      <c r="R14" s="21"/>
      <c r="S14" s="21"/>
      <c r="T14" s="5"/>
    </row>
    <row r="15" spans="1:23" ht="15.6" x14ac:dyDescent="0.25">
      <c r="A15" s="40">
        <v>9</v>
      </c>
      <c r="B15" s="43" t="s">
        <v>20</v>
      </c>
      <c r="C15" s="40" t="s">
        <v>45</v>
      </c>
      <c r="D15" s="40">
        <v>6000</v>
      </c>
      <c r="E15" s="41" t="s">
        <v>17</v>
      </c>
      <c r="F15" s="44">
        <v>8</v>
      </c>
      <c r="G15" s="50">
        <v>350</v>
      </c>
      <c r="H15" s="48">
        <f t="shared" si="0"/>
        <v>2800</v>
      </c>
      <c r="I15" s="48">
        <v>370</v>
      </c>
      <c r="J15" s="48">
        <f t="shared" si="1"/>
        <v>2960</v>
      </c>
      <c r="K15" s="47">
        <v>384.14</v>
      </c>
      <c r="L15" s="49">
        <f t="shared" si="1"/>
        <v>3073.12</v>
      </c>
      <c r="M15" s="39">
        <f t="shared" si="2"/>
        <v>368.05</v>
      </c>
      <c r="N15" s="34">
        <f t="shared" si="3"/>
        <v>17.153616236817232</v>
      </c>
      <c r="O15" s="34">
        <f t="shared" si="4"/>
        <v>4.6606755160486975</v>
      </c>
      <c r="P15" s="42">
        <f t="shared" si="5"/>
        <v>2944.4</v>
      </c>
      <c r="Q15" s="24"/>
      <c r="R15" s="21"/>
      <c r="S15" s="21"/>
      <c r="T15" s="5"/>
    </row>
    <row r="16" spans="1:23" ht="15.6" x14ac:dyDescent="0.25">
      <c r="A16" s="40">
        <v>10</v>
      </c>
      <c r="B16" s="43" t="s">
        <v>37</v>
      </c>
      <c r="C16" s="40" t="s">
        <v>45</v>
      </c>
      <c r="D16" s="40">
        <v>5000</v>
      </c>
      <c r="E16" s="41" t="s">
        <v>17</v>
      </c>
      <c r="F16" s="44">
        <v>16</v>
      </c>
      <c r="G16" s="50">
        <v>680</v>
      </c>
      <c r="H16" s="48">
        <f t="shared" si="0"/>
        <v>10880</v>
      </c>
      <c r="I16" s="48">
        <v>720</v>
      </c>
      <c r="J16" s="48">
        <f t="shared" si="1"/>
        <v>11520</v>
      </c>
      <c r="K16" s="47">
        <v>802.37</v>
      </c>
      <c r="L16" s="49">
        <f t="shared" si="1"/>
        <v>12837.92</v>
      </c>
      <c r="M16" s="39">
        <f t="shared" si="2"/>
        <v>734.12</v>
      </c>
      <c r="N16" s="34">
        <f t="shared" si="3"/>
        <v>62.395557934840205</v>
      </c>
      <c r="O16" s="34">
        <f t="shared" si="4"/>
        <v>8.499367669432818</v>
      </c>
      <c r="P16" s="42">
        <f t="shared" si="5"/>
        <v>11745.92</v>
      </c>
      <c r="Q16" s="24"/>
      <c r="R16" s="21"/>
      <c r="S16" s="21"/>
      <c r="T16" s="5"/>
    </row>
    <row r="17" spans="1:27" ht="15.6" x14ac:dyDescent="0.25">
      <c r="A17" s="40">
        <v>11</v>
      </c>
      <c r="B17" s="43" t="s">
        <v>21</v>
      </c>
      <c r="C17" s="40" t="s">
        <v>45</v>
      </c>
      <c r="D17" s="40">
        <v>15000</v>
      </c>
      <c r="E17" s="41" t="s">
        <v>17</v>
      </c>
      <c r="F17" s="44">
        <v>24</v>
      </c>
      <c r="G17" s="50">
        <v>850</v>
      </c>
      <c r="H17" s="48">
        <f t="shared" si="0"/>
        <v>20400</v>
      </c>
      <c r="I17" s="48">
        <v>900</v>
      </c>
      <c r="J17" s="48">
        <f t="shared" si="1"/>
        <v>21600</v>
      </c>
      <c r="K17" s="47">
        <v>935.48</v>
      </c>
      <c r="L17" s="49">
        <f t="shared" si="1"/>
        <v>22451.52</v>
      </c>
      <c r="M17" s="39">
        <f t="shared" ref="M17:M20" si="6">ROUND(AVERAGE(G17,I17,K17), 2)</f>
        <v>895.16</v>
      </c>
      <c r="N17" s="34">
        <f t="shared" ref="N17:N20" si="7">SQRT(SUM(POWER(G17-M17, 2), POWER(I17-M17, 2), POWER(K17-M17, 2))/((COLUMNS(G17:L17)/2)-1))</f>
        <v>42.945043951543475</v>
      </c>
      <c r="O17" s="34">
        <f t="shared" ref="O17:O20" si="8">N17/M17*100</f>
        <v>4.7974712846355381</v>
      </c>
      <c r="P17" s="42">
        <f t="shared" ref="P17:P20" si="9">F17*M17</f>
        <v>21483.84</v>
      </c>
      <c r="Q17" s="24"/>
      <c r="R17" s="21"/>
      <c r="S17" s="21"/>
      <c r="T17" s="5"/>
    </row>
    <row r="18" spans="1:27" ht="15.6" x14ac:dyDescent="0.25">
      <c r="A18" s="40">
        <v>12</v>
      </c>
      <c r="B18" s="43" t="s">
        <v>38</v>
      </c>
      <c r="C18" s="40" t="s">
        <v>45</v>
      </c>
      <c r="D18" s="40">
        <v>3000</v>
      </c>
      <c r="E18" s="41" t="s">
        <v>17</v>
      </c>
      <c r="F18" s="44">
        <v>12</v>
      </c>
      <c r="G18" s="50">
        <v>550</v>
      </c>
      <c r="H18" s="48">
        <f t="shared" si="0"/>
        <v>6600</v>
      </c>
      <c r="I18" s="48">
        <v>680</v>
      </c>
      <c r="J18" s="48">
        <f t="shared" si="1"/>
        <v>8160</v>
      </c>
      <c r="K18" s="47">
        <v>776.81</v>
      </c>
      <c r="L18" s="49">
        <f t="shared" si="1"/>
        <v>9321.7199999999993</v>
      </c>
      <c r="M18" s="39">
        <f t="shared" si="6"/>
        <v>668.94</v>
      </c>
      <c r="N18" s="34">
        <f t="shared" si="7"/>
        <v>113.80901567977817</v>
      </c>
      <c r="O18" s="34">
        <f t="shared" si="8"/>
        <v>17.013336873229012</v>
      </c>
      <c r="P18" s="42">
        <f t="shared" si="9"/>
        <v>8027.2800000000007</v>
      </c>
      <c r="Q18" s="24"/>
      <c r="R18" s="21"/>
      <c r="S18" s="21"/>
      <c r="T18" s="5"/>
    </row>
    <row r="19" spans="1:27" ht="26.4" x14ac:dyDescent="0.25">
      <c r="A19" s="40">
        <v>13</v>
      </c>
      <c r="B19" s="43" t="s">
        <v>39</v>
      </c>
      <c r="C19" s="40" t="s">
        <v>45</v>
      </c>
      <c r="D19" s="40">
        <v>11000</v>
      </c>
      <c r="E19" s="41" t="s">
        <v>17</v>
      </c>
      <c r="F19" s="44">
        <v>6</v>
      </c>
      <c r="G19" s="50">
        <v>750</v>
      </c>
      <c r="H19" s="48">
        <f t="shared" si="0"/>
        <v>4500</v>
      </c>
      <c r="I19" s="48">
        <v>790</v>
      </c>
      <c r="J19" s="48">
        <f t="shared" si="1"/>
        <v>4740</v>
      </c>
      <c r="K19" s="47">
        <v>1010.9</v>
      </c>
      <c r="L19" s="49">
        <f t="shared" si="1"/>
        <v>6065.4</v>
      </c>
      <c r="M19" s="39">
        <f t="shared" si="6"/>
        <v>850.3</v>
      </c>
      <c r="N19" s="34">
        <f t="shared" si="7"/>
        <v>140.51430532155791</v>
      </c>
      <c r="O19" s="34">
        <f t="shared" si="8"/>
        <v>16.525262298195685</v>
      </c>
      <c r="P19" s="42">
        <f t="shared" si="9"/>
        <v>5101.7999999999993</v>
      </c>
      <c r="Q19" s="24"/>
      <c r="R19" s="21"/>
      <c r="S19" s="21"/>
      <c r="T19" s="5"/>
    </row>
    <row r="20" spans="1:27" ht="26.4" x14ac:dyDescent="0.25">
      <c r="A20" s="40">
        <v>14</v>
      </c>
      <c r="B20" s="43" t="s">
        <v>40</v>
      </c>
      <c r="C20" s="40" t="s">
        <v>45</v>
      </c>
      <c r="D20" s="40">
        <v>15000</v>
      </c>
      <c r="E20" s="41" t="s">
        <v>17</v>
      </c>
      <c r="F20" s="44">
        <v>20</v>
      </c>
      <c r="G20" s="50">
        <v>500</v>
      </c>
      <c r="H20" s="48">
        <f t="shared" si="0"/>
        <v>10000</v>
      </c>
      <c r="I20" s="48">
        <v>525</v>
      </c>
      <c r="J20" s="48">
        <f t="shared" si="1"/>
        <v>10500</v>
      </c>
      <c r="K20" s="47">
        <v>532.79</v>
      </c>
      <c r="L20" s="49">
        <f t="shared" si="1"/>
        <v>10655.8</v>
      </c>
      <c r="M20" s="39">
        <f t="shared" si="6"/>
        <v>519.26</v>
      </c>
      <c r="N20" s="34">
        <f t="shared" si="7"/>
        <v>17.131201067058885</v>
      </c>
      <c r="O20" s="34">
        <f t="shared" si="8"/>
        <v>3.2991566974268931</v>
      </c>
      <c r="P20" s="42">
        <f t="shared" si="9"/>
        <v>10385.200000000001</v>
      </c>
      <c r="Q20" s="24"/>
      <c r="R20" s="21"/>
      <c r="S20" s="21"/>
      <c r="T20" s="5"/>
    </row>
    <row r="21" spans="1:27" ht="15.6" x14ac:dyDescent="0.25">
      <c r="A21" s="40"/>
      <c r="B21" s="40" t="s">
        <v>22</v>
      </c>
      <c r="C21" s="40"/>
      <c r="D21" s="40"/>
      <c r="E21" s="41" t="s">
        <v>17</v>
      </c>
      <c r="F21" s="41">
        <f>SUM(F7:F20)</f>
        <v>139</v>
      </c>
      <c r="G21" s="34"/>
      <c r="H21" s="34">
        <f>SUM(H7:H20)</f>
        <v>82300</v>
      </c>
      <c r="I21" s="34"/>
      <c r="J21" s="34">
        <f>SUM(J7:J20)</f>
        <v>88145</v>
      </c>
      <c r="K21" s="34"/>
      <c r="L21" s="34">
        <f>SUM(L7:L20)</f>
        <v>97562.69</v>
      </c>
      <c r="M21" s="26"/>
      <c r="N21" s="26"/>
      <c r="O21" s="46">
        <f>ROUND(MAX(O7:O20),2)</f>
        <v>17.510000000000002</v>
      </c>
      <c r="P21" s="46">
        <f>SUM(P7:P16)</f>
        <v>44337.81</v>
      </c>
      <c r="Q21" s="25"/>
      <c r="R21" s="22"/>
      <c r="S21" s="22"/>
    </row>
    <row r="22" spans="1:27" ht="30.75" customHeight="1" x14ac:dyDescent="0.25">
      <c r="A22" s="38" t="s">
        <v>23</v>
      </c>
      <c r="B22" s="6"/>
      <c r="C22" s="6"/>
      <c r="D22" s="6"/>
      <c r="E22" s="57" t="s">
        <v>46</v>
      </c>
      <c r="F22" s="54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7" ht="30.75" customHeight="1" x14ac:dyDescent="0.25">
      <c r="A23" s="6"/>
      <c r="B23" s="6"/>
      <c r="C23" s="6"/>
      <c r="D23" s="6"/>
      <c r="E23" s="6"/>
      <c r="F23" s="5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7" s="21" customFormat="1" ht="30.75" customHeight="1" x14ac:dyDescent="0.25">
      <c r="A24" s="66" t="s">
        <v>30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  <c r="Q24" s="27"/>
    </row>
    <row r="25" spans="1:27" ht="30.75" customHeight="1" x14ac:dyDescent="0.25">
      <c r="A25" s="28" t="str">
        <f>"** Значение V не превышет "&amp;O21&amp;"%  Совокупность цен принимается однородной"</f>
        <v>** Значение V не превышет 17.51%  Совокупность цен принимается однородной</v>
      </c>
      <c r="B25" s="29"/>
      <c r="C25" s="29"/>
      <c r="D25" s="29"/>
      <c r="E25" s="29"/>
      <c r="F25" s="55"/>
      <c r="G25" s="30"/>
      <c r="H25" s="30"/>
      <c r="I25" s="30"/>
      <c r="J25" s="30"/>
      <c r="K25" s="30"/>
      <c r="L25" s="30"/>
      <c r="M25" s="30"/>
      <c r="N25" s="30"/>
      <c r="O25" s="30"/>
      <c r="P25" s="31"/>
      <c r="Q25" s="7"/>
    </row>
    <row r="26" spans="1:27" ht="20.25" customHeight="1" x14ac:dyDescent="0.3">
      <c r="A26" s="69" t="s">
        <v>28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52"/>
    </row>
    <row r="27" spans="1:27" ht="15.6" x14ac:dyDescent="0.3">
      <c r="A27" s="8"/>
      <c r="B27" s="8"/>
      <c r="C27" s="8"/>
      <c r="D27" s="15"/>
      <c r="E27" s="9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7" s="12" customFormat="1" ht="15.6" x14ac:dyDescent="0.3">
      <c r="A28" s="8"/>
      <c r="B28" s="10" t="s">
        <v>24</v>
      </c>
      <c r="C28" s="10"/>
      <c r="D28" s="16"/>
      <c r="E28" s="11"/>
      <c r="F28" s="56"/>
      <c r="G28" s="11"/>
      <c r="H28" s="11"/>
      <c r="I28" s="11"/>
      <c r="J28" s="11"/>
      <c r="K28" s="11"/>
      <c r="L28" s="11"/>
      <c r="M28" s="11"/>
      <c r="N28" s="51" t="s">
        <v>44</v>
      </c>
      <c r="O28" s="51"/>
      <c r="P28" s="9"/>
      <c r="Q28" s="1"/>
      <c r="R28" s="1"/>
      <c r="S28" s="1"/>
      <c r="T28" s="1"/>
      <c r="U28" s="1"/>
      <c r="V28" s="1"/>
    </row>
    <row r="29" spans="1:27" s="12" customFormat="1" ht="15.6" x14ac:dyDescent="0.3">
      <c r="A29" s="4"/>
      <c r="B29" s="13" t="s">
        <v>25</v>
      </c>
      <c r="C29" s="13"/>
      <c r="D29" s="17"/>
      <c r="E29" s="62" t="s">
        <v>26</v>
      </c>
      <c r="F29" s="63"/>
      <c r="G29" s="1"/>
      <c r="H29" s="1"/>
      <c r="I29" s="1"/>
      <c r="J29" s="1"/>
      <c r="K29" s="1"/>
      <c r="L29" s="1"/>
      <c r="M29" s="1"/>
      <c r="N29" s="64" t="s">
        <v>27</v>
      </c>
      <c r="O29" s="64"/>
      <c r="P29" s="1"/>
      <c r="Q29" s="1"/>
      <c r="R29" s="1"/>
      <c r="S29" s="1"/>
      <c r="T29" s="1"/>
      <c r="U29" s="1"/>
      <c r="V29" s="1"/>
    </row>
    <row r="31" spans="1:27" s="12" customFormat="1" x14ac:dyDescent="0.25">
      <c r="A31" s="4"/>
      <c r="B31" s="4"/>
      <c r="C31" s="4"/>
      <c r="D31" s="18"/>
      <c r="E31" s="1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</sheetData>
  <mergeCells count="18">
    <mergeCell ref="D5:D6"/>
    <mergeCell ref="E5:E6"/>
    <mergeCell ref="F5:F6"/>
    <mergeCell ref="M5:O5"/>
    <mergeCell ref="A1:P1"/>
    <mergeCell ref="E29:F29"/>
    <mergeCell ref="N29:O29"/>
    <mergeCell ref="G5:H5"/>
    <mergeCell ref="I5:J5"/>
    <mergeCell ref="K5:L5"/>
    <mergeCell ref="A24:P24"/>
    <mergeCell ref="A26:P26"/>
    <mergeCell ref="C2:P2"/>
    <mergeCell ref="C3:P3"/>
    <mergeCell ref="E4:F4"/>
    <mergeCell ref="A5:A6"/>
    <mergeCell ref="B5:B6"/>
    <mergeCell ref="C5:C6"/>
  </mergeCells>
  <pageMargins left="0.31496062874794001" right="0.31496062874794001" top="0.35433068871498102" bottom="0.35433068871498102" header="0.51181101799011197" footer="0.51181101799011197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Новокузнецк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Слободчиков Эдуард Евгеньевич</dc:creator>
  <cp:lastModifiedBy>Слободчиков Эдуард Евгеньевич</cp:lastModifiedBy>
  <cp:lastPrinted>2026-06-08T04:50:55Z</cp:lastPrinted>
  <dcterms:created xsi:type="dcterms:W3CDTF">2026-06-04T09:46:32Z</dcterms:created>
  <dcterms:modified xsi:type="dcterms:W3CDTF">2026-06-26T01:53:12Z</dcterms:modified>
</cp:coreProperties>
</file>