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9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/>
</workbook>
</file>

<file path=xl/calcChain.xml><?xml version="1.0" encoding="utf-8"?>
<calcChain xmlns="http://schemas.openxmlformats.org/spreadsheetml/2006/main">
  <c r="U9" i="1"/>
  <c r="U7"/>
  <c r="U8"/>
  <c r="T7"/>
  <c r="T8"/>
  <c r="P7"/>
  <c r="P8"/>
  <c r="N7"/>
  <c r="S7" s="1"/>
  <c r="N8"/>
  <c r="S8" s="1"/>
  <c r="Q7" l="1"/>
  <c r="R7" s="1"/>
  <c r="Q8"/>
  <c r="R8" s="1"/>
</calcChain>
</file>

<file path=xl/sharedStrings.xml><?xml version="1.0" encoding="utf-8"?>
<sst xmlns="http://schemas.openxmlformats.org/spreadsheetml/2006/main" count="40" uniqueCount="34">
  <si>
    <t>№ п/п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</si>
  <si>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</si>
  <si>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</si>
  <si>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</si>
  <si>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</si>
  <si>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</si>
  <si>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</si>
  <si>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</si>
  <si>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</si>
  <si>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</si>
  <si>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</si>
  <si>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Кол-во</t>
  </si>
  <si>
    <t>Цена за ед.изм.</t>
  </si>
  <si>
    <t>РК</t>
  </si>
  <si>
    <t>%</t>
  </si>
  <si>
    <t>РК с %</t>
  </si>
  <si>
    <t>Ед. изм.</t>
  </si>
  <si>
    <t>*Цена за ед. товара</t>
  </si>
  <si>
    <t>ИТОГО:</t>
  </si>
  <si>
    <t xml:space="preserve">                    (должность)                                         подписано ЭЦП                (расшифровка подписи)</t>
  </si>
  <si>
    <t xml:space="preserve">Цена контракта рассчитана методом сопоставимых рыночных цен (анализа рынка).
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</si>
  <si>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</si>
  <si>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t>*Расчет цены контракта</t>
  </si>
  <si>
    <t>Расчет цены контракта</t>
  </si>
  <si>
    <t>шт.</t>
  </si>
  <si>
    <t>Наименование товара</t>
  </si>
  <si>
    <t xml:space="preserve">                                       ОБОСНОВАНИЕ ЦЕНЫ КОНТРАКТА
</t>
  </si>
  <si>
    <r>
      <t xml:space="preserve">Директор ФИЦ ПХФ и МХ РАН  </t>
    </r>
    <r>
      <rPr>
        <u/>
        <sz val="12"/>
        <rFont val="Times New Roman"/>
        <family val="1"/>
        <charset val="204"/>
      </rPr>
      <t>____________</t>
    </r>
    <r>
      <rPr>
        <sz val="12"/>
        <rFont val="Times New Roman"/>
        <family val="1"/>
        <charset val="204"/>
      </rPr>
      <t>__  Голосов Е.В.</t>
    </r>
  </si>
  <si>
    <t>2.</t>
  </si>
  <si>
    <t>1.</t>
  </si>
  <si>
    <t xml:space="preserve">Поставка расходных материалов </t>
  </si>
  <si>
    <t>Блок бесперебойного питания AccordTec ББП-30 исп. 1 (AT-02335)</t>
  </si>
  <si>
    <t>Извещатель охранный ИК Риэлта Пирон-4 (ИО 409-28, датчик движения проводной)</t>
  </si>
  <si>
    <t>В результате проведенного расчета стартовая цена составит    25 298 руб.   19  коп.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</si>
</sst>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26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2" fillId="2" borderId="0" applyBorder="0" applyProtection="0"/>
    <xf numFmtId="0" fontId="22" fillId="3" borderId="0" applyBorder="0" applyProtection="0"/>
    <xf numFmtId="0" fontId="22" fillId="4" borderId="0" applyBorder="0" applyProtection="0"/>
    <xf numFmtId="0" fontId="22" fillId="2" borderId="0" applyBorder="0" applyProtection="0"/>
    <xf numFmtId="0" fontId="22" fillId="5" borderId="0" applyBorder="0" applyProtection="0"/>
    <xf numFmtId="0" fontId="22" fillId="3" borderId="0" applyBorder="0" applyProtection="0"/>
    <xf numFmtId="0" fontId="22" fillId="6" borderId="0" applyBorder="0" applyProtection="0"/>
    <xf numFmtId="0" fontId="22" fillId="7" borderId="0" applyBorder="0" applyProtection="0"/>
    <xf numFmtId="0" fontId="22" fillId="8" borderId="0" applyBorder="0" applyProtection="0"/>
    <xf numFmtId="0" fontId="22" fillId="6" borderId="0" applyBorder="0" applyProtection="0"/>
    <xf numFmtId="0" fontId="22" fillId="9" borderId="0" applyBorder="0" applyProtection="0"/>
    <xf numFmtId="0" fontId="22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5">
    <xf numFmtId="0" fontId="0" fillId="0" borderId="0" xfId="0"/>
    <xf numFmtId="0" fontId="19" fillId="0" borderId="0" xfId="0" applyFont="1" applyFill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21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21" fillId="0" borderId="18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/>
    <xf numFmtId="0" fontId="24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center"/>
    </xf>
    <xf numFmtId="0" fontId="24" fillId="0" borderId="0" xfId="0" applyFont="1" applyFill="1"/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14" fontId="24" fillId="0" borderId="0" xfId="0" applyNumberFormat="1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right" vertical="center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15</xdr:row>
      <xdr:rowOff>165585</xdr:rowOff>
    </xdr:from>
    <xdr:to>
      <xdr:col>15</xdr:col>
      <xdr:colOff>544795</xdr:colOff>
      <xdr:row>16</xdr:row>
      <xdr:rowOff>422080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28600" y="5175735"/>
          <a:ext cx="10279345" cy="73274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0"/>
  <sheetViews>
    <sheetView tabSelected="1" workbookViewId="0">
      <pane ySplit="1" topLeftCell="A2" activePane="bottomLeft" state="frozen"/>
      <selection pane="bottomLeft" activeCell="A12" sqref="A12:S12"/>
    </sheetView>
  </sheetViews>
  <sheetFormatPr defaultColWidth="9.140625" defaultRowHeight="15"/>
  <cols>
    <col min="1" max="1" width="4.28515625" style="1" customWidth="1"/>
    <col min="2" max="2" width="55.140625" style="1" customWidth="1"/>
    <col min="3" max="3" width="9.140625" style="1"/>
    <col min="4" max="4" width="8" style="1" customWidth="1"/>
    <col min="5" max="5" width="16" style="1" customWidth="1"/>
    <col min="6" max="6" width="14.7109375" style="1" customWidth="1"/>
    <col min="7" max="7" width="15.85546875" style="1" customWidth="1"/>
    <col min="8" max="8" width="7.28515625" style="3" hidden="1" customWidth="1"/>
    <col min="9" max="9" width="11.5703125" style="3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4.42578125" style="1" customWidth="1"/>
    <col min="21" max="21" width="14.85546875" style="1" customWidth="1"/>
    <col min="22" max="22" width="9.28515625" style="1" customWidth="1"/>
    <col min="23" max="1024" width="9.140625" style="1"/>
    <col min="1025" max="16384" width="9.140625" style="2"/>
  </cols>
  <sheetData>
    <row r="1" spans="1:21" ht="22.5" customHeight="1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1" ht="22.5" customHeight="1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2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1" ht="21.75" customHeight="1">
      <c r="A4" s="29" t="s">
        <v>20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4"/>
      <c r="U4" s="4"/>
    </row>
    <row r="5" spans="1:21" ht="41.25" customHeight="1">
      <c r="A5" s="24" t="s">
        <v>0</v>
      </c>
      <c r="B5" s="25" t="s">
        <v>25</v>
      </c>
      <c r="C5" s="30" t="s">
        <v>16</v>
      </c>
      <c r="D5" s="30" t="s">
        <v>11</v>
      </c>
      <c r="E5" s="5" t="s">
        <v>1</v>
      </c>
      <c r="F5" s="5" t="s">
        <v>2</v>
      </c>
      <c r="G5" s="5" t="s">
        <v>3</v>
      </c>
      <c r="H5" s="21" t="s">
        <v>4</v>
      </c>
      <c r="I5" s="21"/>
      <c r="J5" s="21"/>
      <c r="K5" s="21" t="s">
        <v>5</v>
      </c>
      <c r="L5" s="21"/>
      <c r="M5" s="21"/>
      <c r="N5" s="21" t="s">
        <v>6</v>
      </c>
      <c r="O5" s="24" t="s">
        <v>7</v>
      </c>
      <c r="P5" s="24" t="s">
        <v>8</v>
      </c>
      <c r="Q5" s="24" t="s">
        <v>9</v>
      </c>
      <c r="R5" s="24" t="s">
        <v>10</v>
      </c>
      <c r="S5" s="21" t="s">
        <v>23</v>
      </c>
      <c r="T5" s="21" t="s">
        <v>17</v>
      </c>
      <c r="U5" s="21" t="s">
        <v>22</v>
      </c>
    </row>
    <row r="6" spans="1:21" ht="39" customHeight="1">
      <c r="A6" s="24"/>
      <c r="B6" s="26"/>
      <c r="C6" s="31"/>
      <c r="D6" s="31"/>
      <c r="E6" s="5" t="s">
        <v>12</v>
      </c>
      <c r="F6" s="5" t="s">
        <v>12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13</v>
      </c>
      <c r="L6" s="5" t="s">
        <v>14</v>
      </c>
      <c r="M6" s="5" t="s">
        <v>15</v>
      </c>
      <c r="N6" s="21"/>
      <c r="O6" s="24"/>
      <c r="P6" s="24"/>
      <c r="Q6" s="24"/>
      <c r="R6" s="24"/>
      <c r="S6" s="21"/>
      <c r="T6" s="21"/>
      <c r="U6" s="21"/>
    </row>
    <row r="7" spans="1:21" ht="39" customHeight="1">
      <c r="A7" s="19" t="s">
        <v>29</v>
      </c>
      <c r="B7" s="6" t="s">
        <v>31</v>
      </c>
      <c r="C7" s="7" t="s">
        <v>24</v>
      </c>
      <c r="D7" s="17">
        <v>3</v>
      </c>
      <c r="E7" s="16">
        <v>4601.43</v>
      </c>
      <c r="F7" s="16">
        <v>4637.1000000000004</v>
      </c>
      <c r="G7" s="16">
        <v>4650</v>
      </c>
      <c r="H7" s="16"/>
      <c r="I7" s="16"/>
      <c r="J7" s="16"/>
      <c r="K7" s="16"/>
      <c r="L7" s="16"/>
      <c r="M7" s="16"/>
      <c r="N7" s="16">
        <f t="shared" ref="N7:N8" si="0">(E7+F7+G7)/3</f>
        <v>4629.51</v>
      </c>
      <c r="O7" s="18">
        <v>3</v>
      </c>
      <c r="P7" s="8">
        <f t="shared" ref="P7:P8" si="1">STDEV(E7,F7,G7,J7,M7)</f>
        <v>25.158841388297908</v>
      </c>
      <c r="Q7" s="8">
        <f t="shared" ref="Q7:Q8" si="2">P7/N7*100</f>
        <v>0.54344501660646394</v>
      </c>
      <c r="R7" s="18" t="str">
        <f t="shared" ref="R7:R8" si="3">IF(Q7&lt;33,"ОДНОРОДНЫЕ","НЕОДНОРОДНЫЕ")</f>
        <v>ОДНОРОДНЫЕ</v>
      </c>
      <c r="S7" s="16">
        <f t="shared" ref="S7:S8" si="4">D7*N7</f>
        <v>13888.53</v>
      </c>
      <c r="T7" s="16">
        <f t="shared" ref="T7:T8" si="5">E7</f>
        <v>4601.43</v>
      </c>
      <c r="U7" s="8">
        <f t="shared" ref="U7:U8" si="6">E7*D7</f>
        <v>13804.29</v>
      </c>
    </row>
    <row r="8" spans="1:21" ht="39" customHeight="1">
      <c r="A8" s="19" t="s">
        <v>28</v>
      </c>
      <c r="B8" s="6" t="s">
        <v>32</v>
      </c>
      <c r="C8" s="7" t="s">
        <v>24</v>
      </c>
      <c r="D8" s="17">
        <v>10</v>
      </c>
      <c r="E8" s="16">
        <v>1149.3900000000001</v>
      </c>
      <c r="F8" s="16">
        <v>1158.3</v>
      </c>
      <c r="G8" s="16">
        <v>1159</v>
      </c>
      <c r="H8" s="15"/>
      <c r="I8" s="15"/>
      <c r="J8" s="15"/>
      <c r="K8" s="15"/>
      <c r="L8" s="15"/>
      <c r="M8" s="15"/>
      <c r="N8" s="16">
        <f t="shared" si="0"/>
        <v>1155.5633333333333</v>
      </c>
      <c r="O8" s="18">
        <v>3</v>
      </c>
      <c r="P8" s="8">
        <f t="shared" si="1"/>
        <v>5.3577078432174332</v>
      </c>
      <c r="Q8" s="8">
        <f t="shared" si="2"/>
        <v>0.46364467343928362</v>
      </c>
      <c r="R8" s="18" t="str">
        <f t="shared" si="3"/>
        <v>ОДНОРОДНЫЕ</v>
      </c>
      <c r="S8" s="16">
        <f t="shared" si="4"/>
        <v>11555.633333333333</v>
      </c>
      <c r="T8" s="16">
        <f t="shared" si="5"/>
        <v>1149.3900000000001</v>
      </c>
      <c r="U8" s="8">
        <f t="shared" si="6"/>
        <v>11493.900000000001</v>
      </c>
    </row>
    <row r="9" spans="1:21" ht="36.75" customHeight="1">
      <c r="A9" s="32" t="s">
        <v>18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4"/>
      <c r="U9" s="5">
        <f>SUM(U7:U8)</f>
        <v>25298.190000000002</v>
      </c>
    </row>
    <row r="10" spans="1:21" ht="18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</row>
    <row r="11" spans="1:21" ht="24" customHeight="1">
      <c r="A11" s="28" t="s">
        <v>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11"/>
      <c r="U11" s="4"/>
    </row>
    <row r="12" spans="1:21" ht="21.75" customHeight="1">
      <c r="A12" s="22" t="s">
        <v>33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4"/>
      <c r="U12" s="4"/>
    </row>
    <row r="13" spans="1:21" ht="12.75" customHeight="1">
      <c r="A13" s="12"/>
      <c r="B13" s="12"/>
      <c r="C13" s="23"/>
      <c r="D13" s="23"/>
      <c r="E13" s="23"/>
      <c r="F13" s="2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4"/>
      <c r="U13" s="4"/>
    </row>
    <row r="14" spans="1:21" ht="27" customHeight="1">
      <c r="A14" s="20" t="s">
        <v>27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4"/>
      <c r="U14" s="4"/>
    </row>
    <row r="15" spans="1:21" ht="15.75" customHeight="1">
      <c r="A15" s="20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4"/>
      <c r="U15" s="4"/>
    </row>
    <row r="16" spans="1:21" ht="37.5" customHeight="1">
      <c r="A16" s="4"/>
      <c r="B16" s="4"/>
      <c r="C16" s="4"/>
      <c r="D16" s="4"/>
      <c r="E16" s="4"/>
      <c r="F16" s="4"/>
      <c r="G16" s="4"/>
      <c r="H16" s="13"/>
      <c r="I16" s="13"/>
      <c r="J16" s="4"/>
      <c r="K16" s="4"/>
      <c r="L16" s="4"/>
      <c r="M16" s="4"/>
      <c r="N16" s="4"/>
      <c r="O16" s="4"/>
      <c r="P16" s="4"/>
      <c r="Q16" s="4"/>
      <c r="R16" s="14"/>
      <c r="S16" s="4"/>
      <c r="T16" s="4"/>
      <c r="U16" s="4"/>
    </row>
    <row r="17" spans="1:21" ht="35.25" customHeight="1">
      <c r="A17" s="4"/>
      <c r="B17" s="4"/>
      <c r="C17" s="4"/>
      <c r="D17" s="4"/>
      <c r="E17" s="4"/>
      <c r="F17" s="4"/>
      <c r="G17" s="4"/>
      <c r="H17" s="13"/>
      <c r="I17" s="1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7" customHeight="1"/>
    <row r="19" spans="1:21" ht="12.75" customHeight="1"/>
    <row r="20" spans="1:21" ht="35.25" customHeight="1"/>
    <row r="21" spans="1:21" ht="35.25" customHeight="1"/>
    <row r="22" spans="1:21" ht="35.25" customHeight="1"/>
    <row r="23" spans="1:21" ht="18" customHeight="1"/>
    <row r="24" spans="1:21" ht="35.25" customHeight="1"/>
    <row r="26" spans="1:21" ht="37.5" customHeight="1"/>
    <row r="27" spans="1:21" s="3" customFormat="1" ht="67.5" customHeight="1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1" ht="33.75" customHeight="1"/>
    <row r="29" spans="1:21" ht="26.25" customHeight="1"/>
    <row r="30" spans="1:21" ht="27.75" customHeight="1"/>
  </sheetData>
  <mergeCells count="24">
    <mergeCell ref="A1:S1"/>
    <mergeCell ref="A3:S3"/>
    <mergeCell ref="A4:S4"/>
    <mergeCell ref="A2:U2"/>
    <mergeCell ref="A14:S14"/>
    <mergeCell ref="A11:S11"/>
    <mergeCell ref="T5:T6"/>
    <mergeCell ref="U5:U6"/>
    <mergeCell ref="C5:C6"/>
    <mergeCell ref="D5:D6"/>
    <mergeCell ref="A9:T9"/>
    <mergeCell ref="K5:M5"/>
    <mergeCell ref="A15:S15"/>
    <mergeCell ref="S5:S6"/>
    <mergeCell ref="A12:S12"/>
    <mergeCell ref="C13:F13"/>
    <mergeCell ref="N5:N6"/>
    <mergeCell ref="O5:O6"/>
    <mergeCell ref="P5:P6"/>
    <mergeCell ref="Q5:Q6"/>
    <mergeCell ref="R5:R6"/>
    <mergeCell ref="A5:A6"/>
    <mergeCell ref="B5:B6"/>
    <mergeCell ref="H5:J5"/>
  </mergeCells>
  <conditionalFormatting sqref="R7:R8">
    <cfRule type="expression" dxfId="5" priority="14">
      <formula>NOT(ISERROR(SEARCH("НЕ",R7)))</formula>
    </cfRule>
    <cfRule type="expression" dxfId="4" priority="15">
      <formula>NOT(ISERROR(SEARCH("ОДНОРОДНЫЕ",R7)))</formula>
    </cfRule>
    <cfRule type="expression" dxfId="3" priority="16">
      <formula>NOT(ISERROR(SEARCH("НЕОДНОРОДНЫЕ",R7)))</formula>
    </cfRule>
  </conditionalFormatting>
  <conditionalFormatting sqref="R7:R8">
    <cfRule type="expression" dxfId="2" priority="17">
      <formula>NOT(ISERROR(SEARCH("НЕОДНОРОДНЫЕ",R7)))</formula>
    </cfRule>
    <cfRule type="expression" dxfId="1" priority="18">
      <formula>NOT(ISERROR(SEARCH("ОДНОРОДНЫЕ",R7)))</formula>
    </cfRule>
    <cfRule type="expression" dxfId="0" priority="19">
      <formula>NOT(ISERROR(SEARCH("НЕОДНОРОДНЫЕ",R7)))</formula>
    </cfRule>
  </conditionalFormatting>
  <pageMargins left="0.7" right="0.7" top="0.75" bottom="0.75" header="0.51180555555555496" footer="0.51180555555555496"/>
  <pageSetup paperSize="9" scale="57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User</cp:lastModifiedBy>
  <cp:revision>6</cp:revision>
  <cp:lastPrinted>2026-06-26T12:43:23Z</cp:lastPrinted>
  <dcterms:created xsi:type="dcterms:W3CDTF">2015-03-09T15:47:32Z</dcterms:created>
  <dcterms:modified xsi:type="dcterms:W3CDTF">2026-06-26T12:45:04Z</dcterms:modified>
  <dc:language>ru-RU</dc:language>
</cp:coreProperties>
</file>