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 activeTab="1"/>
  </bookViews>
  <sheets>
    <sheet name="4поставщика" sheetId="1" r:id="rId1"/>
    <sheet name="3поставщика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7" i="2"/>
  <c r="K8"/>
  <c r="K9"/>
  <c r="K10"/>
  <c r="K11"/>
  <c r="L11"/>
  <c r="J11"/>
  <c r="L12"/>
  <c r="M11" i="1"/>
  <c r="M10"/>
  <c r="M9"/>
  <c r="M8"/>
  <c r="M7"/>
  <c r="L10" i="2"/>
  <c r="J10"/>
  <c r="I10"/>
  <c r="L9"/>
  <c r="J9"/>
  <c r="I9"/>
  <c r="L7"/>
  <c r="I7"/>
  <c r="J8"/>
  <c r="I8"/>
  <c r="L8" s="1"/>
  <c r="J7" l="1"/>
  <c r="J7" i="1" l="1"/>
  <c r="J8"/>
  <c r="J10"/>
  <c r="J9"/>
  <c r="K10" l="1"/>
  <c r="K9"/>
  <c r="K8"/>
  <c r="K7"/>
  <c r="L10" l="1"/>
  <c r="L8"/>
  <c r="L9"/>
  <c r="L7"/>
</calcChain>
</file>

<file path=xl/sharedStrings.xml><?xml version="1.0" encoding="utf-8"?>
<sst xmlns="http://schemas.openxmlformats.org/spreadsheetml/2006/main" count="69" uniqueCount="52">
  <si>
    <t>Обоснование начальной (максимальной) цены контракта</t>
  </si>
  <si>
    <t>№</t>
  </si>
  <si>
    <t>Код продукции по ОКПД2</t>
  </si>
  <si>
    <t>Наименование продукции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</si>
  <si>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</si>
  <si>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</si>
  <si>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</si>
  <si>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</si>
  <si>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</si>
  <si>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</si>
  <si>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</si>
  <si>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</si>
  <si>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</si>
  <si>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</si>
  <si>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_________________________</t>
  </si>
  <si>
    <t xml:space="preserve">Приложение № 1
к извещению о проведении электронного аукциона
</t>
  </si>
  <si>
    <t>лейтенант внутренней службы</t>
  </si>
  <si>
    <t>Мастер УПУ ЦТАО</t>
  </si>
  <si>
    <t>Д.А. Умбетова</t>
  </si>
  <si>
    <t>ОКПД2: 01.13.41.110</t>
  </si>
  <si>
    <t>Морковь столовая</t>
  </si>
  <si>
    <t>кг</t>
  </si>
  <si>
    <t>ОКПД2:01.13.43.110</t>
  </si>
  <si>
    <t>Лук репчатый</t>
  </si>
  <si>
    <t>ОКПД2: 01.13.12.120</t>
  </si>
  <si>
    <t xml:space="preserve">Капуста белокачанная </t>
  </si>
  <si>
    <t>ОКПД2:01.13.51</t>
  </si>
  <si>
    <t>Картофель продовольственный</t>
  </si>
  <si>
    <t>1 поставщик  (вх  372 от 16.07.2026)</t>
  </si>
  <si>
    <t>2 поставщик (вх  373 от 16.07.2026)</t>
  </si>
  <si>
    <t>3поставщик  (вх  374 от 16.07.2026)</t>
  </si>
  <si>
    <t>4 поставщик (вх  375 от 16.07.2026)</t>
  </si>
  <si>
    <t xml:space="preserve">      Мастер УПУ  ЦТАО</t>
  </si>
  <si>
    <t xml:space="preserve">лейтенант внутренней службы </t>
  </si>
  <si>
    <t xml:space="preserve">
</t>
  </si>
  <si>
    <t>_____________________________ Д.А.Умбетова</t>
  </si>
  <si>
    <t>кол-во лист</t>
  </si>
  <si>
    <t>Кол-во ед.</t>
  </si>
  <si>
    <t xml:space="preserve">Наименование  товара </t>
  </si>
  <si>
    <t>Книга номерного учета вооружения Прил №26</t>
  </si>
  <si>
    <t>Книга проверки наличия,учета и состояния вооружения и боеприпасов А4 Прил № 28</t>
  </si>
  <si>
    <t xml:space="preserve">Книга выдачи приема вооружения, боеприпасов А4 Прил №14 </t>
  </si>
  <si>
    <t xml:space="preserve">"Книга учета закрепления вооружения и припасов А4 Прил №10 </t>
  </si>
  <si>
    <t>Книга учета вооружения и боеприпасов А3 Прил № 17</t>
  </si>
  <si>
    <t>ОКПД2: 17.23.13.110</t>
  </si>
  <si>
    <t>1 поставщик  (вх  382 от 22.07.2026)</t>
  </si>
  <si>
    <t>2 поставщик (вх 383 от 22.07.26)</t>
  </si>
  <si>
    <t>3поставщик  (вх 381 от 22.07.26)</t>
  </si>
  <si>
    <t>980.00</t>
  </si>
  <si>
    <t xml:space="preserve">Обоснование начальной (максимальной) цены договора </t>
  </si>
  <si>
    <t xml:space="preserve">Начальная сумма цен единиц товара основана на коммерческом предложении с минимальной ценой и составляет  42507,28 коп ( Сорок две тысячи пятьсот семь рублей 28 коп) </t>
  </si>
  <si>
    <t xml:space="preserve">Приложение № 1
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</si>
</sst>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7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Border="1"/>
    <xf numFmtId="4" fontId="15" fillId="0" borderId="2" xfId="0" applyNumberFormat="1" applyFont="1" applyBorder="1"/>
    <xf numFmtId="0" fontId="17" fillId="0" borderId="0" xfId="0" applyFont="1"/>
    <xf numFmtId="0" fontId="16" fillId="0" borderId="2" xfId="0" applyFont="1" applyBorder="1"/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5" fillId="0" borderId="6" xfId="0" applyFont="1" applyBorder="1"/>
    <xf numFmtId="164" fontId="8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 wrapText="1"/>
    </xf>
    <xf numFmtId="0" fontId="17" fillId="0" borderId="2" xfId="0" applyFont="1" applyBorder="1"/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/>
    <xf numFmtId="0" fontId="19" fillId="0" borderId="2" xfId="0" applyFont="1" applyBorder="1" applyAlignment="1">
      <alignment horizontal="left" vertical="center"/>
    </xf>
    <xf numFmtId="0" fontId="14" fillId="0" borderId="0" xfId="0" applyFont="1" applyAlignment="1">
      <alignment wrapText="1"/>
    </xf>
    <xf numFmtId="0" fontId="16" fillId="0" borderId="6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8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right" wrapText="1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 5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5</xdr:row>
      <xdr:rowOff>1428750</xdr:rowOff>
    </xdr:from>
    <xdr:to>
      <xdr:col>11</xdr:col>
      <xdr:colOff>1028700</xdr:colOff>
      <xdr:row>5</xdr:row>
      <xdr:rowOff>1905000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068050" y="25146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123825</xdr:colOff>
      <xdr:row>5</xdr:row>
      <xdr:rowOff>1428750</xdr:rowOff>
    </xdr:from>
    <xdr:to>
      <xdr:col>10</xdr:col>
      <xdr:colOff>866775</xdr:colOff>
      <xdr:row>5</xdr:row>
      <xdr:rowOff>1857375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44100" y="3724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5</xdr:row>
      <xdr:rowOff>1809750</xdr:rowOff>
    </xdr:from>
    <xdr:to>
      <xdr:col>12</xdr:col>
      <xdr:colOff>1504950</xdr:colOff>
      <xdr:row>5</xdr:row>
      <xdr:rowOff>2200275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11050" y="28956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161925</xdr:colOff>
      <xdr:row>5</xdr:row>
      <xdr:rowOff>1457325</xdr:rowOff>
    </xdr:from>
    <xdr:to>
      <xdr:col>12</xdr:col>
      <xdr:colOff>323850</xdr:colOff>
      <xdr:row>5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78000" y="24479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5</xdr:row>
      <xdr:rowOff>1428750</xdr:rowOff>
    </xdr:from>
    <xdr:to>
      <xdr:col>10</xdr:col>
      <xdr:colOff>1028700</xdr:colOff>
      <xdr:row>5</xdr:row>
      <xdr:rowOff>1905000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11050" y="372427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123825</xdr:colOff>
      <xdr:row>5</xdr:row>
      <xdr:rowOff>1428750</xdr:rowOff>
    </xdr:from>
    <xdr:to>
      <xdr:col>9</xdr:col>
      <xdr:colOff>866775</xdr:colOff>
      <xdr:row>5</xdr:row>
      <xdr:rowOff>1857375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087100" y="3724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5</xdr:row>
      <xdr:rowOff>1809750</xdr:rowOff>
    </xdr:from>
    <xdr:to>
      <xdr:col>11</xdr:col>
      <xdr:colOff>1504950</xdr:colOff>
      <xdr:row>5</xdr:row>
      <xdr:rowOff>2200275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25425" y="4105275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5</xdr:row>
      <xdr:rowOff>1457325</xdr:rowOff>
    </xdr:from>
    <xdr:to>
      <xdr:col>11</xdr:col>
      <xdr:colOff>323850</xdr:colOff>
      <xdr:row>5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477875" y="37528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opLeftCell="A13" workbookViewId="0">
      <selection activeCell="D15" sqref="D15"/>
    </sheetView>
  </sheetViews>
  <sheetFormatPr defaultRowHeight="15"/>
  <cols>
    <col min="1" max="1" width="4.42578125" customWidth="1"/>
    <col min="2" max="2" width="22.5703125" customWidth="1"/>
    <col min="3" max="3" width="34.5703125" customWidth="1"/>
    <col min="6" max="6" width="7.42578125" customWidth="1"/>
    <col min="7" max="7" width="10.140625" customWidth="1"/>
    <col min="8" max="8" width="10" customWidth="1"/>
    <col min="9" max="9" width="9.5703125" customWidth="1"/>
    <col min="10" max="10" width="10.5703125" customWidth="1"/>
    <col min="11" max="11" width="16.7109375" customWidth="1"/>
    <col min="12" max="12" width="18.5703125" customWidth="1"/>
    <col min="13" max="13" width="23.5703125" customWidth="1"/>
  </cols>
  <sheetData>
    <row r="1" spans="1:13" ht="65.25" customHeight="1">
      <c r="J1" s="43" t="s">
        <v>15</v>
      </c>
      <c r="K1" s="43"/>
      <c r="L1" s="43"/>
      <c r="M1" s="43"/>
    </row>
    <row r="4" spans="1:13" ht="15.75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69.75" customHeight="1">
      <c r="A5" s="48" t="s">
        <v>1</v>
      </c>
      <c r="B5" s="50" t="s">
        <v>2</v>
      </c>
      <c r="C5" s="48" t="s">
        <v>3</v>
      </c>
      <c r="D5" s="48" t="s">
        <v>4</v>
      </c>
      <c r="E5" s="52" t="s">
        <v>5</v>
      </c>
      <c r="F5" s="54" t="s">
        <v>6</v>
      </c>
      <c r="G5" s="54"/>
      <c r="H5" s="54"/>
      <c r="I5" s="54"/>
      <c r="J5" s="55" t="s">
        <v>7</v>
      </c>
      <c r="K5" s="55"/>
      <c r="L5" s="55"/>
      <c r="M5" s="7" t="s">
        <v>8</v>
      </c>
    </row>
    <row r="6" spans="1:13" ht="176.25" customHeight="1">
      <c r="A6" s="49"/>
      <c r="B6" s="51"/>
      <c r="C6" s="49"/>
      <c r="D6" s="49"/>
      <c r="E6" s="53"/>
      <c r="F6" s="15" t="s">
        <v>28</v>
      </c>
      <c r="G6" s="15" t="s">
        <v>29</v>
      </c>
      <c r="H6" s="15" t="s">
        <v>30</v>
      </c>
      <c r="I6" s="15" t="s">
        <v>31</v>
      </c>
      <c r="J6" s="16" t="s">
        <v>9</v>
      </c>
      <c r="K6" s="16" t="s">
        <v>10</v>
      </c>
      <c r="L6" s="4" t="s">
        <v>11</v>
      </c>
      <c r="M6" s="8" t="s">
        <v>12</v>
      </c>
    </row>
    <row r="7" spans="1:13" ht="16.5">
      <c r="A7" s="17">
        <v>1</v>
      </c>
      <c r="B7" s="34" t="s">
        <v>19</v>
      </c>
      <c r="C7" s="36" t="s">
        <v>20</v>
      </c>
      <c r="D7" s="1" t="s">
        <v>21</v>
      </c>
      <c r="E7" s="9">
        <v>100</v>
      </c>
      <c r="F7" s="21">
        <v>50</v>
      </c>
      <c r="G7" s="21">
        <v>62</v>
      </c>
      <c r="H7" s="21">
        <v>45</v>
      </c>
      <c r="I7" s="21">
        <v>62.5</v>
      </c>
      <c r="J7" s="5">
        <f t="shared" ref="J7:J10" si="0">ROUND((F7+I7+G7+H7)/4,3)</f>
        <v>54.875</v>
      </c>
      <c r="K7" s="2">
        <f t="shared" ref="K7:K10" si="1">SQRT(VAR(F7:I7))</f>
        <v>8.7595186321319431</v>
      </c>
      <c r="L7" s="3">
        <f t="shared" ref="L7:L10" si="2">K7/J7*100</f>
        <v>15.962676322791697</v>
      </c>
      <c r="M7" s="6">
        <f>E7*54.88</f>
        <v>5488</v>
      </c>
    </row>
    <row r="8" spans="1:13" ht="16.5">
      <c r="A8" s="17">
        <v>2</v>
      </c>
      <c r="B8" s="33" t="s">
        <v>22</v>
      </c>
      <c r="C8" s="36" t="s">
        <v>23</v>
      </c>
      <c r="D8" s="1" t="s">
        <v>21</v>
      </c>
      <c r="E8" s="9">
        <v>200</v>
      </c>
      <c r="F8" s="21">
        <v>50</v>
      </c>
      <c r="G8" s="21">
        <v>46</v>
      </c>
      <c r="H8" s="21">
        <v>35</v>
      </c>
      <c r="I8" s="21">
        <v>50</v>
      </c>
      <c r="J8" s="5">
        <f t="shared" si="0"/>
        <v>45.25</v>
      </c>
      <c r="K8" s="2">
        <f t="shared" si="1"/>
        <v>7.0887234393789127</v>
      </c>
      <c r="L8" s="3">
        <f t="shared" si="2"/>
        <v>15.665687158848426</v>
      </c>
      <c r="M8" s="6">
        <f>E8*45.25</f>
        <v>9050</v>
      </c>
    </row>
    <row r="9" spans="1:13" ht="16.5">
      <c r="A9" s="17">
        <v>3</v>
      </c>
      <c r="B9" s="32" t="s">
        <v>24</v>
      </c>
      <c r="C9" s="36" t="s">
        <v>25</v>
      </c>
      <c r="D9" s="1" t="s">
        <v>21</v>
      </c>
      <c r="E9" s="9">
        <v>200</v>
      </c>
      <c r="F9" s="21">
        <v>50</v>
      </c>
      <c r="G9" s="21">
        <v>42</v>
      </c>
      <c r="H9" s="21">
        <v>26</v>
      </c>
      <c r="I9" s="21">
        <v>42</v>
      </c>
      <c r="J9" s="5">
        <f t="shared" si="0"/>
        <v>40</v>
      </c>
      <c r="K9" s="2">
        <f t="shared" si="1"/>
        <v>10.066445913694333</v>
      </c>
      <c r="L9" s="3">
        <f t="shared" si="2"/>
        <v>25.166114784235834</v>
      </c>
      <c r="M9" s="6">
        <f>E9*40</f>
        <v>8000</v>
      </c>
    </row>
    <row r="10" spans="1:13" ht="16.5">
      <c r="A10" s="17">
        <v>4</v>
      </c>
      <c r="B10" s="32" t="s">
        <v>26</v>
      </c>
      <c r="C10" s="35" t="s">
        <v>27</v>
      </c>
      <c r="D10" s="1" t="s">
        <v>21</v>
      </c>
      <c r="E10" s="9">
        <v>200</v>
      </c>
      <c r="F10" s="21">
        <v>50</v>
      </c>
      <c r="G10" s="22">
        <v>58</v>
      </c>
      <c r="H10" s="21">
        <v>45</v>
      </c>
      <c r="I10" s="21">
        <v>62.5</v>
      </c>
      <c r="J10" s="5">
        <f t="shared" si="0"/>
        <v>53.875</v>
      </c>
      <c r="K10" s="2">
        <f t="shared" si="1"/>
        <v>7.856791117667993</v>
      </c>
      <c r="L10" s="3">
        <f t="shared" si="2"/>
        <v>14.58337098407052</v>
      </c>
      <c r="M10" s="6">
        <f>E10*53.88</f>
        <v>10776</v>
      </c>
    </row>
    <row r="11" spans="1:13">
      <c r="A11" s="9"/>
      <c r="B11" s="44" t="s">
        <v>13</v>
      </c>
      <c r="C11" s="45"/>
      <c r="D11" s="45"/>
      <c r="E11" s="45"/>
      <c r="F11" s="45"/>
      <c r="G11" s="45"/>
      <c r="H11" s="45"/>
      <c r="I11" s="45"/>
      <c r="J11" s="45"/>
      <c r="K11" s="45"/>
      <c r="L11" s="46"/>
      <c r="M11" s="10">
        <f>SUM(M7:M10)</f>
        <v>33314</v>
      </c>
    </row>
    <row r="12" spans="1:13" ht="10.5" customHeight="1">
      <c r="A12" s="19"/>
    </row>
    <row r="13" spans="1:13" ht="41.25" customHeight="1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 ht="33" customHeight="1"/>
    <row r="15" spans="1:13" ht="42.75" customHeight="1">
      <c r="B15" s="11"/>
      <c r="C15" s="12" t="s">
        <v>32</v>
      </c>
      <c r="D15" s="11" t="s">
        <v>35</v>
      </c>
      <c r="H15" s="11"/>
      <c r="I15" s="11"/>
      <c r="J15" s="11"/>
      <c r="K15" s="11"/>
      <c r="M15" s="18"/>
    </row>
    <row r="16" spans="1:13" ht="56.25">
      <c r="B16" s="11"/>
      <c r="C16" s="13" t="s">
        <v>33</v>
      </c>
      <c r="G16" s="11"/>
      <c r="H16" s="37"/>
      <c r="I16" s="11"/>
      <c r="J16" s="37" t="s">
        <v>34</v>
      </c>
      <c r="K16" s="11"/>
    </row>
    <row r="17" spans="3:3">
      <c r="C17" s="14"/>
    </row>
    <row r="20" spans="3:3" ht="16.5" customHeight="1"/>
  </sheetData>
  <mergeCells count="11">
    <mergeCell ref="A13:M13"/>
    <mergeCell ref="J1:M1"/>
    <mergeCell ref="B11:L11"/>
    <mergeCell ref="A4:M4"/>
    <mergeCell ref="A5:A6"/>
    <mergeCell ref="B5:B6"/>
    <mergeCell ref="C5:C6"/>
    <mergeCell ref="D5:D6"/>
    <mergeCell ref="E5:E6"/>
    <mergeCell ref="F5:I5"/>
    <mergeCell ref="J5:L5"/>
  </mergeCells>
  <conditionalFormatting sqref="L7:L10">
    <cfRule type="cellIs" dxfId="2" priority="6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tabSelected="1" topLeftCell="C1" workbookViewId="0">
      <selection activeCell="I2" sqref="I2"/>
    </sheetView>
  </sheetViews>
  <sheetFormatPr defaultRowHeight="15"/>
  <cols>
    <col min="1" max="1" width="4.42578125" customWidth="1"/>
    <col min="2" max="2" width="21.42578125" customWidth="1"/>
    <col min="3" max="3" width="51.7109375" customWidth="1"/>
    <col min="6" max="6" width="13.5703125" customWidth="1"/>
    <col min="7" max="8" width="14.5703125" customWidth="1"/>
    <col min="9" max="9" width="19.42578125" customWidth="1"/>
    <col min="10" max="10" width="16.7109375" customWidth="1"/>
    <col min="11" max="11" width="18.5703125" customWidth="1"/>
    <col min="12" max="12" width="23.5703125" customWidth="1"/>
  </cols>
  <sheetData>
    <row r="1" spans="1:12" ht="65.25" customHeight="1">
      <c r="I1" s="43" t="s">
        <v>51</v>
      </c>
      <c r="J1" s="43"/>
      <c r="K1" s="43"/>
      <c r="L1" s="43"/>
    </row>
    <row r="4" spans="1:12" ht="15.75">
      <c r="A4" s="47" t="s">
        <v>49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69.75" customHeight="1">
      <c r="A5" s="48" t="s">
        <v>1</v>
      </c>
      <c r="B5" s="50" t="s">
        <v>2</v>
      </c>
      <c r="C5" s="48" t="s">
        <v>38</v>
      </c>
      <c r="D5" s="48" t="s">
        <v>36</v>
      </c>
      <c r="E5" s="52" t="s">
        <v>37</v>
      </c>
      <c r="F5" s="54" t="s">
        <v>6</v>
      </c>
      <c r="G5" s="54"/>
      <c r="H5" s="54"/>
      <c r="I5" s="55" t="s">
        <v>7</v>
      </c>
      <c r="J5" s="55"/>
      <c r="K5" s="55"/>
      <c r="L5" s="7" t="s">
        <v>8</v>
      </c>
    </row>
    <row r="6" spans="1:12" ht="176.25" customHeight="1">
      <c r="A6" s="49"/>
      <c r="B6" s="51"/>
      <c r="C6" s="49"/>
      <c r="D6" s="49"/>
      <c r="E6" s="53"/>
      <c r="F6" s="15" t="s">
        <v>45</v>
      </c>
      <c r="G6" s="15" t="s">
        <v>46</v>
      </c>
      <c r="H6" s="15" t="s">
        <v>47</v>
      </c>
      <c r="I6" s="16" t="s">
        <v>9</v>
      </c>
      <c r="J6" s="16" t="s">
        <v>10</v>
      </c>
      <c r="K6" s="20" t="s">
        <v>11</v>
      </c>
      <c r="L6" s="8" t="s">
        <v>12</v>
      </c>
    </row>
    <row r="7" spans="1:12" ht="49.5" customHeight="1">
      <c r="A7" s="17">
        <v>1</v>
      </c>
      <c r="B7" s="34" t="s">
        <v>44</v>
      </c>
      <c r="C7" s="24" t="s">
        <v>42</v>
      </c>
      <c r="D7" s="1">
        <v>100</v>
      </c>
      <c r="E7" s="9">
        <v>10</v>
      </c>
      <c r="F7" s="21">
        <v>878.92</v>
      </c>
      <c r="G7" s="21">
        <v>1150</v>
      </c>
      <c r="H7" s="21">
        <v>1141.4000000000001</v>
      </c>
      <c r="I7" s="5">
        <f>ROUND((F7+G7+H7)/3,3)</f>
        <v>1056.7729999999999</v>
      </c>
      <c r="J7" s="2">
        <f t="shared" ref="J7" si="0">SQRT(VAR(F7:H7))</f>
        <v>154.08551565067097</v>
      </c>
      <c r="K7" s="3">
        <f t="shared" ref="K7" si="1">J7/I7*100</f>
        <v>14.580758180864859</v>
      </c>
      <c r="L7" s="6">
        <f>117.33*E7</f>
        <v>1173.3</v>
      </c>
    </row>
    <row r="8" spans="1:12" ht="49.5" customHeight="1">
      <c r="A8" s="17">
        <v>2</v>
      </c>
      <c r="B8" s="33" t="s">
        <v>44</v>
      </c>
      <c r="C8" s="38" t="s">
        <v>43</v>
      </c>
      <c r="D8" s="25">
        <v>100</v>
      </c>
      <c r="E8" s="26">
        <v>4</v>
      </c>
      <c r="F8" s="27">
        <v>2217.12</v>
      </c>
      <c r="G8" s="27">
        <v>3163</v>
      </c>
      <c r="H8" s="27">
        <v>2993.11</v>
      </c>
      <c r="I8" s="28">
        <f>ROUND((F8+G8+H8)/3,3)</f>
        <v>2791.0770000000002</v>
      </c>
      <c r="J8" s="29">
        <f t="shared" ref="J8:J10" si="2">SQRT(VAR(F8:H8))</f>
        <v>504.26713598382923</v>
      </c>
      <c r="K8" s="30">
        <f t="shared" ref="K8:K10" si="3">J8/I8*100</f>
        <v>18.067116599930031</v>
      </c>
      <c r="L8" s="31">
        <f>I8*E8</f>
        <v>11164.308000000001</v>
      </c>
    </row>
    <row r="9" spans="1:12" ht="49.5" customHeight="1">
      <c r="A9" s="17">
        <v>3</v>
      </c>
      <c r="B9" s="32" t="s">
        <v>44</v>
      </c>
      <c r="C9" s="39" t="s">
        <v>41</v>
      </c>
      <c r="D9" s="1">
        <v>120</v>
      </c>
      <c r="E9" s="9">
        <v>15</v>
      </c>
      <c r="F9" s="21">
        <v>907.76</v>
      </c>
      <c r="G9" s="21">
        <v>1271</v>
      </c>
      <c r="H9" s="21">
        <v>1225.48</v>
      </c>
      <c r="I9" s="5">
        <f>ROUND((F9+G9+H9)/3,3)</f>
        <v>1134.7470000000001</v>
      </c>
      <c r="J9" s="2">
        <f t="shared" si="2"/>
        <v>197.88943310175287</v>
      </c>
      <c r="K9" s="3">
        <f t="shared" si="3"/>
        <v>17.43907964522073</v>
      </c>
      <c r="L9" s="6">
        <f>E9*182.67</f>
        <v>2740.0499999999997</v>
      </c>
    </row>
    <row r="10" spans="1:12" ht="49.5" customHeight="1">
      <c r="A10" s="17">
        <v>4</v>
      </c>
      <c r="B10" s="32" t="s">
        <v>44</v>
      </c>
      <c r="C10" s="23" t="s">
        <v>40</v>
      </c>
      <c r="D10" s="1">
        <v>100</v>
      </c>
      <c r="E10" s="9">
        <v>8</v>
      </c>
      <c r="F10" s="21">
        <v>914.15</v>
      </c>
      <c r="G10" s="21">
        <v>1360</v>
      </c>
      <c r="H10" s="21">
        <v>1234.0999999999999</v>
      </c>
      <c r="I10" s="5">
        <f>ROUND((F10+G10+H10)/3,3)</f>
        <v>1169.4169999999999</v>
      </c>
      <c r="J10" s="2">
        <f t="shared" si="2"/>
        <v>229.85540201033589</v>
      </c>
      <c r="K10" s="3">
        <f t="shared" si="3"/>
        <v>19.65555503386182</v>
      </c>
      <c r="L10" s="6">
        <f>E10*1126.67</f>
        <v>9013.36</v>
      </c>
    </row>
    <row r="11" spans="1:12" ht="49.5" customHeight="1">
      <c r="A11" s="17">
        <v>5</v>
      </c>
      <c r="B11" s="32" t="s">
        <v>44</v>
      </c>
      <c r="C11" s="23" t="s">
        <v>39</v>
      </c>
      <c r="D11" s="1">
        <v>120</v>
      </c>
      <c r="E11" s="9">
        <v>4</v>
      </c>
      <c r="F11" s="21" t="s">
        <v>48</v>
      </c>
      <c r="G11" s="21">
        <v>1252</v>
      </c>
      <c r="H11" s="21">
        <v>1323</v>
      </c>
      <c r="I11" s="40">
        <v>1185</v>
      </c>
      <c r="J11" s="2">
        <f t="shared" ref="J11" si="4">SQRT(VAR(F11:H11))</f>
        <v>50.204581464244875</v>
      </c>
      <c r="K11" s="3">
        <f t="shared" ref="K11" si="5">J11/I11*100</f>
        <v>4.2366735412864873</v>
      </c>
      <c r="L11" s="6">
        <f>E11*1126.67</f>
        <v>4506.68</v>
      </c>
    </row>
    <row r="12" spans="1:12">
      <c r="A12" s="9"/>
      <c r="B12" s="44" t="s">
        <v>13</v>
      </c>
      <c r="C12" s="45"/>
      <c r="D12" s="45"/>
      <c r="E12" s="45"/>
      <c r="F12" s="45"/>
      <c r="G12" s="45"/>
      <c r="H12" s="45"/>
      <c r="I12" s="45"/>
      <c r="J12" s="45"/>
      <c r="K12" s="46"/>
      <c r="L12" s="10">
        <f>SUM(L8:L9)</f>
        <v>13904.358</v>
      </c>
    </row>
    <row r="13" spans="1:12" ht="41.25" customHeight="1">
      <c r="A13" s="41" t="s">
        <v>50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33" customHeight="1"/>
    <row r="15" spans="1:12" ht="22.5" customHeight="1">
      <c r="B15" s="11"/>
      <c r="C15" s="12" t="s">
        <v>17</v>
      </c>
      <c r="G15" s="11"/>
      <c r="H15" s="11"/>
      <c r="I15" s="11"/>
      <c r="J15" s="11"/>
      <c r="L15" s="18"/>
    </row>
    <row r="16" spans="1:12" ht="18.75">
      <c r="B16" s="11"/>
      <c r="C16" s="13" t="s">
        <v>16</v>
      </c>
      <c r="G16" s="11" t="s">
        <v>14</v>
      </c>
      <c r="H16" s="11"/>
      <c r="I16" s="11" t="s">
        <v>18</v>
      </c>
      <c r="J16" s="11"/>
    </row>
    <row r="17" spans="3:3">
      <c r="C17" s="14"/>
    </row>
    <row r="20" spans="3:3" ht="16.5" customHeight="1"/>
  </sheetData>
  <mergeCells count="11">
    <mergeCell ref="A13:L13"/>
    <mergeCell ref="I1:L1"/>
    <mergeCell ref="A4:L4"/>
    <mergeCell ref="A5:A6"/>
    <mergeCell ref="B5:B6"/>
    <mergeCell ref="C5:C6"/>
    <mergeCell ref="D5:D6"/>
    <mergeCell ref="E5:E6"/>
    <mergeCell ref="F5:H5"/>
    <mergeCell ref="I5:K5"/>
    <mergeCell ref="B12:K12"/>
  </mergeCells>
  <conditionalFormatting sqref="K7:K10">
    <cfRule type="cellIs" dxfId="1" priority="7" operator="greaterThan">
      <formula>33</formula>
    </cfRule>
  </conditionalFormatting>
  <conditionalFormatting sqref="K11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4поставщика</vt:lpstr>
      <vt:lpstr>3поставщика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2026-07-23T11:36:20Z</dcterms:modified>
</cp:coreProperties>
</file>