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20417"/>
  <workbookPr dateCompatibility="0" filterPrivacy="1" defaultThemeVersion="124226"/>
  <xr:revisionPtr revIDLastSave="0" documentId="13_ncr:9_{87B4B0FA-09E8-4157-8055-5256AE0EE96C}" xr6:coauthVersionLast="36" xr6:coauthVersionMax="36" xr10:uidLastSave="{00000000-0000-0000-0000-000000000000}"/>
  <bookViews>
    <workbookView xWindow="0" yWindow="0" windowWidth="14910" windowHeight="10320" xr2:uid="{00000000-000D-0000-FFFF-FFFF00000000}"/>
  </bookViews>
  <sheets>
    <sheet name="Лист1" sheetId="2" r:id="rId1"/>
  </sheets>
  <definedNames>
    <definedName name="_xlnm._FilterDatabase" localSheetId="0" hidden="1">Лист1!$A$5:$U$7</definedName>
    <definedName name="_xlnm.Print_Titles" localSheetId="0">Лист1!$4:$5</definedName>
  </definedNames>
  <calcPr calcId="191029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F1" i="2" l="1"/>
  <c r="L11" i="2" l="1"/>
  <c r="N11" i="2"/>
  <c r="O11" i="2"/>
  <c r="Q11" i="2" s="1"/>
  <c r="R11" i="2" s="1"/>
  <c r="S11" i="2" s="1"/>
  <c r="P11" i="2"/>
  <c r="T11" i="2" s="1"/>
  <c r="L12" i="2"/>
  <c r="N12" i="2"/>
  <c r="O12" i="2"/>
  <c r="Q12" i="2" s="1"/>
  <c r="R12" i="2" s="1"/>
  <c r="S12" i="2" s="1"/>
  <c r="P12" i="2"/>
  <c r="T12" i="2" s="1"/>
  <c r="J7" i="2" l="1"/>
  <c r="L7" i="2"/>
  <c r="N7" i="2"/>
  <c r="O7" i="2"/>
  <c r="Q7" i="2" s="1"/>
  <c r="R7" i="2" s="1"/>
  <c r="S7" i="2" s="1"/>
  <c r="P7" i="2"/>
  <c r="T7" i="2" s="1"/>
  <c r="J8" i="2"/>
  <c r="L8" i="2"/>
  <c r="N8" i="2"/>
  <c r="O8" i="2"/>
  <c r="Q8" i="2" s="1"/>
  <c r="R8" i="2" s="1"/>
  <c r="S8" i="2" s="1"/>
  <c r="P8" i="2"/>
  <c r="T8" i="2" s="1"/>
  <c r="J9" i="2"/>
  <c r="L9" i="2"/>
  <c r="N9" i="2"/>
  <c r="O9" i="2"/>
  <c r="P9" i="2"/>
  <c r="T9" i="2" s="1"/>
  <c r="J10" i="2"/>
  <c r="L10" i="2"/>
  <c r="N10" i="2"/>
  <c r="O10" i="2"/>
  <c r="Q10" i="2" s="1"/>
  <c r="R10" i="2" s="1"/>
  <c r="S10" i="2" s="1"/>
  <c r="P10" i="2"/>
  <c r="T10" i="2" s="1"/>
  <c r="J11" i="2"/>
  <c r="J12" i="2"/>
  <c r="J13" i="2"/>
  <c r="L13" i="2"/>
  <c r="N13" i="2"/>
  <c r="O13" i="2"/>
  <c r="Q13" i="2" s="1"/>
  <c r="R13" i="2" s="1"/>
  <c r="S13" i="2" s="1"/>
  <c r="P13" i="2"/>
  <c r="T13" i="2" s="1"/>
  <c r="H8" i="2"/>
  <c r="H9" i="2"/>
  <c r="H10" i="2"/>
  <c r="H11" i="2"/>
  <c r="H12" i="2"/>
  <c r="H13" i="2"/>
  <c r="F8" i="2"/>
  <c r="F9" i="2"/>
  <c r="F10" i="2"/>
  <c r="F11" i="2"/>
  <c r="F12" i="2"/>
  <c r="F13" i="2"/>
  <c r="F7" i="2"/>
  <c r="F6" i="2"/>
  <c r="Q9" i="2" l="1"/>
  <c r="R9" i="2" s="1"/>
  <c r="S9" i="2" s="1"/>
  <c r="H7" i="2"/>
  <c r="H6" i="2"/>
  <c r="N6" i="2"/>
  <c r="L6" i="2"/>
  <c r="J6" i="2"/>
  <c r="P6" i="2"/>
  <c r="O6" i="2"/>
  <c r="Q6" i="2" l="1"/>
  <c r="R6" i="2" s="1"/>
  <c r="S6" i="2" s="1"/>
  <c r="T6" i="2"/>
</calcChain>
</file>

<file path=xl/sharedStrings.xml><?xml version="1.0" encoding="utf-8"?>
<sst xmlns="http://purl.oclc.org/ooxml/spreadsheetml/main" count="45" uniqueCount="30">
  <si>
    <t>Количество значений</t>
  </si>
  <si>
    <t>σ=</t>
  </si>
  <si>
    <t>Коэф.вариации V=</t>
  </si>
  <si>
    <t>№ п/п</t>
  </si>
  <si>
    <t>ед. изм.</t>
  </si>
  <si>
    <t>кол-во</t>
  </si>
  <si>
    <t>ОДН</t>
  </si>
  <si>
    <t>НЕОДН</t>
  </si>
  <si>
    <t>ОДН/
НЕОДН</t>
  </si>
  <si>
    <t>Предложение 3</t>
  </si>
  <si>
    <t>Предложение 4</t>
  </si>
  <si>
    <t>Предложение 5</t>
  </si>
  <si>
    <t>Цена за ед., руб.</t>
  </si>
  <si>
    <t>Стоимость, руб.</t>
  </si>
  <si>
    <t>НМЦК 
рын.=</t>
  </si>
  <si>
    <t>Средняя цена за ед., руб.</t>
  </si>
  <si>
    <r>
      <rPr>
        <b/>
        <sz val="10"/>
        <color indexed="8"/>
        <rFont val="Times New Roman"/>
        <family val="1"/>
        <charset val="204"/>
      </rPr>
      <t xml:space="preserve">Предложение 2 </t>
    </r>
  </si>
  <si>
    <t>усл.ед</t>
  </si>
  <si>
    <t xml:space="preserve">Предложение 1 </t>
  </si>
  <si>
    <t>Наименование услуг</t>
  </si>
  <si>
    <t xml:space="preserve">Объем оказанных услуг </t>
  </si>
  <si>
    <t>Расчет начальной суммы цен единиц услуг</t>
  </si>
  <si>
    <t>Проведение цикла замораживания в 5% растворе NaCl, при температуре – 50 ±2 °С (серия до 6 штук)</t>
  </si>
  <si>
    <t>Проведение цикла оттаивания в 5% растворе NaCl, при температуре +20 ± 2°С (серия до 6 штук)</t>
  </si>
  <si>
    <t>Итоговое взвешивание образцов после завершения циклов (серия до 6 штук)</t>
  </si>
  <si>
    <t>Оформление протокола испытаний согласно ГОСТ 10060-2012</t>
  </si>
  <si>
    <t>Проведение испытания на растяжение при изгибе</t>
  </si>
  <si>
    <t>Фиксация разрушающей нагрузки и характера разрушения</t>
  </si>
  <si>
    <t>Расчет предела прочности при изгибе для каждого образца</t>
  </si>
  <si>
    <t>Оформление протокола испытаний с заключением о классе прочности на растяжение при изгибе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</si>
</sst>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_-* #,##0.00_р_._-;\-* #,##0.00_р_._-;_-* &quot;-&quot;??_р_._-;_-@_-"/>
  </numFmts>
  <fonts count="15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start/>
      <end/>
      <top/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medium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medium">
        <color indexed="64"/>
      </start>
      <end style="thin">
        <color indexed="64"/>
      </end>
      <top/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165" fontId="8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0" fontId="3" fillId="0" borderId="0" xfId="0" applyFont="1" applyAlignment="1" applyProtection="1">
      <alignment horizontal="center" vertical="top" wrapText="1"/>
    </xf>
    <xf numFmtId="164" fontId="3" fillId="0" borderId="0" xfId="0" applyNumberFormat="1" applyFont="1" applyAlignment="1" applyProtection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64" fontId="5" fillId="0" borderId="3" xfId="0" applyNumberFormat="1" applyFont="1" applyBorder="1" applyAlignment="1">
      <alignment horizontal="center" vertical="top" wrapText="1"/>
    </xf>
    <xf numFmtId="164" fontId="5" fillId="0" borderId="10" xfId="0" applyNumberFormat="1" applyFont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2" fontId="6" fillId="2" borderId="5" xfId="0" applyNumberFormat="1" applyFont="1" applyFill="1" applyBorder="1" applyAlignment="1">
      <alignment horizontal="center" vertical="center" shrinkToFit="1"/>
    </xf>
    <xf numFmtId="164" fontId="6" fillId="2" borderId="1" xfId="0" applyNumberFormat="1" applyFont="1" applyFill="1" applyBorder="1" applyAlignment="1" applyProtection="1">
      <alignment horizontal="center" vertical="center" shrinkToFit="1"/>
      <protection locked="0" hidden="1"/>
    </xf>
    <xf numFmtId="4" fontId="14" fillId="2" borderId="4" xfId="0" applyNumberFormat="1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center" vertical="top" wrapText="1"/>
    </xf>
    <xf numFmtId="0" fontId="11" fillId="2" borderId="0" xfId="0" applyFont="1" applyFill="1" applyAlignment="1" applyProtection="1">
      <alignment horizontal="left" vertical="top" wrapText="1"/>
    </xf>
    <xf numFmtId="164" fontId="11" fillId="2" borderId="0" xfId="0" applyNumberFormat="1" applyFont="1" applyFill="1" applyAlignment="1" applyProtection="1">
      <alignment horizontal="center" vertical="top" wrapText="1"/>
    </xf>
    <xf numFmtId="164" fontId="12" fillId="2" borderId="8" xfId="0" applyNumberFormat="1" applyFont="1" applyFill="1" applyBorder="1" applyAlignment="1">
      <alignment horizontal="center" vertical="top" wrapText="1"/>
    </xf>
    <xf numFmtId="164" fontId="12" fillId="2" borderId="9" xfId="0" applyNumberFormat="1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center" wrapText="1"/>
    </xf>
    <xf numFmtId="4" fontId="6" fillId="2" borderId="4" xfId="0" applyNumberFormat="1" applyFont="1" applyFill="1" applyBorder="1" applyAlignment="1" applyProtection="1">
      <alignment horizontal="center" vertical="center" shrinkToFit="1"/>
    </xf>
    <xf numFmtId="164" fontId="14" fillId="2" borderId="4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top" wrapText="1"/>
    </xf>
    <xf numFmtId="0" fontId="12" fillId="2" borderId="10" xfId="0" applyFont="1" applyFill="1" applyBorder="1" applyAlignment="1">
      <alignment horizontal="center" vertical="top" wrapText="1"/>
    </xf>
    <xf numFmtId="0" fontId="12" fillId="2" borderId="18" xfId="0" applyFont="1" applyFill="1" applyBorder="1" applyAlignment="1">
      <alignment horizontal="center" vertical="top" wrapText="1"/>
    </xf>
    <xf numFmtId="0" fontId="14" fillId="2" borderId="4" xfId="0" applyFont="1" applyFill="1" applyBorder="1" applyAlignment="1" applyProtection="1">
      <alignment horizontal="center" vertical="center"/>
      <protection locked="0"/>
    </xf>
    <xf numFmtId="164" fontId="3" fillId="2" borderId="4" xfId="0" applyNumberFormat="1" applyFont="1" applyFill="1" applyBorder="1" applyAlignment="1">
      <alignment horizontal="center" vertical="top" wrapText="1"/>
    </xf>
    <xf numFmtId="164" fontId="5" fillId="2" borderId="2" xfId="0" applyNumberFormat="1" applyFont="1" applyFill="1" applyBorder="1" applyAlignment="1">
      <alignment horizontal="center" vertical="top" wrapText="1"/>
    </xf>
    <xf numFmtId="164" fontId="5" fillId="2" borderId="10" xfId="0" applyNumberFormat="1" applyFont="1" applyFill="1" applyBorder="1" applyAlignment="1">
      <alignment horizontal="center" vertical="top" wrapText="1"/>
    </xf>
    <xf numFmtId="4" fontId="7" fillId="2" borderId="4" xfId="0" applyNumberFormat="1" applyFont="1" applyFill="1" applyBorder="1" applyAlignment="1" applyProtection="1">
      <alignment horizontal="center" vertical="center"/>
      <protection locked="0"/>
    </xf>
    <xf numFmtId="164" fontId="6" fillId="2" borderId="4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wrapText="1"/>
    </xf>
    <xf numFmtId="0" fontId="10" fillId="2" borderId="0" xfId="0" applyFont="1" applyFill="1" applyAlignment="1">
      <alignment horizontal="center" vertical="top" wrapText="1"/>
    </xf>
    <xf numFmtId="164" fontId="4" fillId="0" borderId="0" xfId="0" applyNumberFormat="1" applyFont="1" applyAlignment="1">
      <alignment horizontal="right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164" fontId="5" fillId="0" borderId="12" xfId="0" applyNumberFormat="1" applyFont="1" applyBorder="1" applyAlignment="1">
      <alignment horizontal="center" vertical="top" wrapText="1"/>
    </xf>
    <xf numFmtId="164" fontId="5" fillId="0" borderId="13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12" fillId="2" borderId="14" xfId="0" applyFont="1" applyFill="1" applyBorder="1" applyAlignment="1">
      <alignment horizontal="center" vertical="top" wrapText="1"/>
    </xf>
    <xf numFmtId="0" fontId="12" fillId="2" borderId="17" xfId="0" applyFont="1" applyFill="1" applyBorder="1" applyAlignment="1">
      <alignment horizontal="center" vertical="top" wrapText="1"/>
    </xf>
    <xf numFmtId="0" fontId="12" fillId="2" borderId="15" xfId="0" applyFont="1" applyFill="1" applyBorder="1" applyAlignment="1">
      <alignment horizontal="center" vertical="top" wrapText="1"/>
    </xf>
    <xf numFmtId="0" fontId="12" fillId="2" borderId="16" xfId="0" applyFont="1" applyFill="1" applyBorder="1" applyAlignment="1">
      <alignment horizontal="center" vertical="top" wrapText="1"/>
    </xf>
    <xf numFmtId="164" fontId="5" fillId="0" borderId="2" xfId="0" applyNumberFormat="1" applyFont="1" applyBorder="1" applyAlignment="1">
      <alignment horizontal="center" vertical="top" wrapText="1"/>
    </xf>
    <xf numFmtId="164" fontId="5" fillId="0" borderId="3" xfId="0" applyNumberFormat="1" applyFont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11" xfId="0" applyFont="1" applyFill="1" applyBorder="1" applyAlignment="1">
      <alignment horizontal="center" vertical="top" wrapText="1"/>
    </xf>
    <xf numFmtId="164" fontId="5" fillId="0" borderId="10" xfId="0" applyNumberFormat="1" applyFont="1" applyBorder="1" applyAlignment="1">
      <alignment horizontal="center" vertical="top" wrapText="1"/>
    </xf>
    <xf numFmtId="164" fontId="5" fillId="2" borderId="2" xfId="0" applyNumberFormat="1" applyFont="1" applyFill="1" applyBorder="1" applyAlignment="1">
      <alignment horizontal="center" vertical="top" wrapText="1"/>
    </xf>
    <xf numFmtId="164" fontId="5" fillId="2" borderId="10" xfId="0" applyNumberFormat="1" applyFont="1" applyFill="1" applyBorder="1" applyAlignment="1">
      <alignment horizontal="center" vertical="top" wrapText="1"/>
    </xf>
  </cellXfs>
  <cellStyles count="3">
    <cellStyle name="]_x000d__x000a_Width=1032_x000d__x000a_Height=776_x000d__x000a__x000d__x000a_[Customize]_x000d__x000a_PositionTAB=1_x000d__x000a_PositionMouse=1_x000d__x000a_AutoTAB=1_x000d__x000a_Edit.CaretWidth=2_x000d__x000a_ListCursor=1_x000d__x000a__x000d_" xfId="1" xr:uid="{00000000-0005-0000-0000-000000000000}"/>
    <cellStyle name="Обычный" xfId="0" builtinId="0"/>
    <cellStyle name="Финансовый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3"/>
  <sheetViews>
    <sheetView tabSelected="1" zoomScale="90" zoomScaleNormal="90" zoomScalePageLayoutView="70" workbookViewId="0">
      <selection activeCell="O18" sqref="O18"/>
    </sheetView>
  </sheetViews>
  <sheetFormatPr defaultColWidth="8.85546875" defaultRowHeight="15" x14ac:dyDescent="0.25"/>
  <cols>
    <col min="1" max="1" width="7.7109375" style="5" bestFit="1" customWidth="1"/>
    <col min="2" max="2" width="38.85546875" style="7" customWidth="1"/>
    <col min="3" max="3" width="10.5703125" style="5" customWidth="1"/>
    <col min="4" max="4" width="8.42578125" style="5" customWidth="1"/>
    <col min="5" max="5" width="15.140625" style="6" customWidth="1"/>
    <col min="6" max="6" width="12.85546875" style="6" customWidth="1"/>
    <col min="7" max="7" width="14.85546875" style="6" customWidth="1"/>
    <col min="8" max="8" width="12" style="6" customWidth="1"/>
    <col min="9" max="9" width="15.85546875" style="6" bestFit="1" customWidth="1"/>
    <col min="10" max="10" width="9.42578125" style="6" customWidth="1"/>
    <col min="11" max="11" width="10.28515625" style="6" customWidth="1"/>
    <col min="12" max="12" width="9.7109375" style="6" customWidth="1"/>
    <col min="13" max="13" width="7.5703125" style="6" customWidth="1"/>
    <col min="14" max="14" width="9.85546875" style="6" customWidth="1"/>
    <col min="15" max="15" width="10" style="6" customWidth="1"/>
    <col min="16" max="16" width="8.85546875" style="5" customWidth="1"/>
    <col min="17" max="19" width="11.42578125" style="5" customWidth="1"/>
    <col min="20" max="20" width="13.42578125" style="6" customWidth="1"/>
    <col min="21" max="21" width="11.5703125" style="5" customWidth="1"/>
    <col min="22" max="16384" width="8.85546875" style="5"/>
  </cols>
  <sheetData>
    <row r="1" spans="1:20" s="1" customFormat="1" ht="25.15" customHeight="1" thickBot="1" x14ac:dyDescent="0.3">
      <c r="A1" s="38" t="s">
        <v>21</v>
      </c>
      <c r="B1" s="38"/>
      <c r="C1" s="38"/>
      <c r="D1" s="38"/>
      <c r="E1" s="38"/>
      <c r="F1" s="39">
        <f>SUMIF(T6:T13,"&gt;0")</f>
        <v>9387.99</v>
      </c>
      <c r="G1" s="39"/>
      <c r="H1" s="8"/>
      <c r="J1" s="2"/>
      <c r="K1" s="2"/>
      <c r="L1" s="2"/>
      <c r="M1" s="2"/>
      <c r="N1" s="2"/>
      <c r="O1" s="2"/>
      <c r="T1" s="2"/>
    </row>
    <row r="2" spans="1:20" s="3" customFormat="1" hidden="1" x14ac:dyDescent="0.25">
      <c r="A2" s="19"/>
      <c r="B2" s="20"/>
      <c r="C2" s="19"/>
      <c r="D2" s="19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R2" s="3" t="s">
        <v>6</v>
      </c>
      <c r="T2" s="4"/>
    </row>
    <row r="3" spans="1:20" s="3" customFormat="1" hidden="1" x14ac:dyDescent="0.25">
      <c r="A3" s="19"/>
      <c r="B3" s="20"/>
      <c r="C3" s="19"/>
      <c r="D3" s="19"/>
      <c r="E3" s="21"/>
      <c r="F3" s="4"/>
      <c r="G3" s="4"/>
      <c r="H3" s="4"/>
      <c r="I3" s="4"/>
      <c r="J3" s="4"/>
      <c r="K3" s="4"/>
      <c r="L3" s="4"/>
      <c r="M3" s="4"/>
      <c r="N3" s="4"/>
      <c r="O3" s="4"/>
      <c r="R3" s="3" t="s">
        <v>7</v>
      </c>
      <c r="T3" s="4"/>
    </row>
    <row r="4" spans="1:20" s="10" customFormat="1" ht="25.5" x14ac:dyDescent="0.25">
      <c r="A4" s="46" t="s">
        <v>3</v>
      </c>
      <c r="B4" s="48" t="s">
        <v>19</v>
      </c>
      <c r="C4" s="52" t="s">
        <v>20</v>
      </c>
      <c r="D4" s="53"/>
      <c r="E4" s="22" t="s">
        <v>18</v>
      </c>
      <c r="F4" s="50" t="s">
        <v>13</v>
      </c>
      <c r="G4" s="33" t="s">
        <v>16</v>
      </c>
      <c r="H4" s="55" t="s">
        <v>13</v>
      </c>
      <c r="I4" s="9" t="s">
        <v>9</v>
      </c>
      <c r="J4" s="50" t="s">
        <v>13</v>
      </c>
      <c r="K4" s="9" t="s">
        <v>10</v>
      </c>
      <c r="L4" s="50" t="s">
        <v>13</v>
      </c>
      <c r="M4" s="9" t="s">
        <v>11</v>
      </c>
      <c r="N4" s="50" t="s">
        <v>13</v>
      </c>
      <c r="O4" s="50" t="s">
        <v>15</v>
      </c>
      <c r="P4" s="44" t="s">
        <v>0</v>
      </c>
      <c r="Q4" s="44" t="s">
        <v>1</v>
      </c>
      <c r="R4" s="44" t="s">
        <v>2</v>
      </c>
      <c r="S4" s="40" t="s">
        <v>8</v>
      </c>
      <c r="T4" s="42" t="s">
        <v>14</v>
      </c>
    </row>
    <row r="5" spans="1:20" s="10" customFormat="1" ht="31.9" customHeight="1" thickBot="1" x14ac:dyDescent="0.3">
      <c r="A5" s="47"/>
      <c r="B5" s="49"/>
      <c r="C5" s="29" t="s">
        <v>4</v>
      </c>
      <c r="D5" s="30" t="s">
        <v>5</v>
      </c>
      <c r="E5" s="23" t="s">
        <v>12</v>
      </c>
      <c r="F5" s="54"/>
      <c r="G5" s="34" t="s">
        <v>12</v>
      </c>
      <c r="H5" s="56"/>
      <c r="I5" s="12" t="s">
        <v>12</v>
      </c>
      <c r="J5" s="54"/>
      <c r="K5" s="11" t="s">
        <v>12</v>
      </c>
      <c r="L5" s="51"/>
      <c r="M5" s="11" t="s">
        <v>12</v>
      </c>
      <c r="N5" s="51"/>
      <c r="O5" s="51"/>
      <c r="P5" s="45"/>
      <c r="Q5" s="45"/>
      <c r="R5" s="45"/>
      <c r="S5" s="41"/>
      <c r="T5" s="43"/>
    </row>
    <row r="6" spans="1:20" ht="47.25" x14ac:dyDescent="0.25">
      <c r="A6" s="24">
        <v>1</v>
      </c>
      <c r="B6" s="37" t="s">
        <v>22</v>
      </c>
      <c r="C6" s="31" t="s">
        <v>17</v>
      </c>
      <c r="D6" s="31">
        <v>1</v>
      </c>
      <c r="E6" s="18">
        <v>2500</v>
      </c>
      <c r="F6" s="25">
        <f>E6*D6</f>
        <v>2500</v>
      </c>
      <c r="G6" s="35">
        <v>3122</v>
      </c>
      <c r="H6" s="36">
        <f>G6*D6</f>
        <v>3122</v>
      </c>
      <c r="I6" s="18">
        <v>2000</v>
      </c>
      <c r="J6" s="26">
        <f>I6*D6</f>
        <v>2000</v>
      </c>
      <c r="K6" s="17"/>
      <c r="L6" s="13">
        <f>K6*D6</f>
        <v>0</v>
      </c>
      <c r="M6" s="17"/>
      <c r="N6" s="13">
        <f>M6*D6</f>
        <v>0</v>
      </c>
      <c r="O6" s="13">
        <f>AVERAGE(E6,G6,I6,K6,M6)</f>
        <v>2540.6666666666665</v>
      </c>
      <c r="P6" s="14">
        <f>COUNTA(E6,G6,I6,K6,M6)</f>
        <v>3</v>
      </c>
      <c r="Q6" s="14">
        <f>SQRT((IF(E6&gt;0,POWER(E6-O6,2),0)+IF(G6&gt;0,POWER(G6-O6,2),0)+IF(I6&gt;0,POWER(I6-O6,2),0)+IF(K6&gt;0,POWER(K6-O6,2),0)+IF(M6&gt;0,POWER(M6-O6,2),0))/(P6-1))</f>
        <v>562.10437939348355</v>
      </c>
      <c r="R6" s="14">
        <f>Q6/O6*100</f>
        <v>22.124286777492138</v>
      </c>
      <c r="S6" s="15" t="str">
        <f>IF(R6&lt;33,$R$2,$R$3)</f>
        <v>ОДН</v>
      </c>
      <c r="T6" s="16">
        <f>ROUND(ROUND(SUM(E6,G6,I6,K6,M6)/P6,2)*D6,2)</f>
        <v>2540.67</v>
      </c>
    </row>
    <row r="7" spans="1:20" ht="47.25" x14ac:dyDescent="0.25">
      <c r="A7" s="24">
        <v>2</v>
      </c>
      <c r="B7" s="27" t="s">
        <v>23</v>
      </c>
      <c r="C7" s="31" t="s">
        <v>17</v>
      </c>
      <c r="D7" s="31">
        <v>1</v>
      </c>
      <c r="E7" s="18">
        <v>1750</v>
      </c>
      <c r="F7" s="25">
        <f>E7*D7</f>
        <v>1750</v>
      </c>
      <c r="G7" s="35">
        <v>2000</v>
      </c>
      <c r="H7" s="36">
        <f t="shared" ref="H7:H13" si="0">G7*D7</f>
        <v>2000</v>
      </c>
      <c r="I7" s="18">
        <v>1000</v>
      </c>
      <c r="J7" s="26">
        <f t="shared" ref="J7:J13" si="1">I7*D7</f>
        <v>1000</v>
      </c>
      <c r="K7" s="17"/>
      <c r="L7" s="13">
        <f t="shared" ref="L7:L13" si="2">K7*D7</f>
        <v>0</v>
      </c>
      <c r="M7" s="17"/>
      <c r="N7" s="13">
        <f t="shared" ref="N7:N13" si="3">M7*D7</f>
        <v>0</v>
      </c>
      <c r="O7" s="13">
        <f t="shared" ref="O7:O13" si="4">AVERAGE(E7,G7,I7,K7,M7)</f>
        <v>1583.3333333333333</v>
      </c>
      <c r="P7" s="14">
        <f t="shared" ref="P7:P13" si="5">COUNTA(E7,G7,I7,K7,M7)</f>
        <v>3</v>
      </c>
      <c r="Q7" s="14">
        <f t="shared" ref="Q7:Q13" si="6">SQRT((IF(E7&gt;0,POWER(E7-O7,2),0)+IF(G7&gt;0,POWER(G7-O7,2),0)+IF(I7&gt;0,POWER(I7-O7,2),0)+IF(K7&gt;0,POWER(K7-O7,2),0)+IF(M7&gt;0,POWER(M7-O7,2),0))/(P7-1))</f>
        <v>520.41649986653317</v>
      </c>
      <c r="R7" s="14">
        <f t="shared" ref="R7:R13" si="7">Q7/O7*100</f>
        <v>32.868410517886311</v>
      </c>
      <c r="S7" s="15" t="str">
        <f t="shared" ref="S7:S13" si="8">IF(R7&lt;33,$R$2,$R$3)</f>
        <v>ОДН</v>
      </c>
      <c r="T7" s="16">
        <f t="shared" ref="T7:T13" si="9">ROUND(ROUND(SUM(E7,G7,I7,K7,M7)/P7,2)*D7,2)</f>
        <v>1583.33</v>
      </c>
    </row>
    <row r="8" spans="1:20" ht="47.25" x14ac:dyDescent="0.25">
      <c r="A8" s="28">
        <v>3</v>
      </c>
      <c r="B8" s="27" t="s">
        <v>24</v>
      </c>
      <c r="C8" s="31" t="s">
        <v>17</v>
      </c>
      <c r="D8" s="31">
        <v>1</v>
      </c>
      <c r="E8" s="32">
        <v>550</v>
      </c>
      <c r="F8" s="25">
        <f t="shared" ref="F8:F13" si="10">E8*D8</f>
        <v>550</v>
      </c>
      <c r="G8" s="32">
        <v>700</v>
      </c>
      <c r="H8" s="36">
        <f t="shared" si="0"/>
        <v>700</v>
      </c>
      <c r="I8" s="18">
        <v>1000</v>
      </c>
      <c r="J8" s="26">
        <f t="shared" si="1"/>
        <v>1000</v>
      </c>
      <c r="K8" s="17"/>
      <c r="L8" s="13">
        <f t="shared" si="2"/>
        <v>0</v>
      </c>
      <c r="M8" s="17"/>
      <c r="N8" s="13">
        <f t="shared" si="3"/>
        <v>0</v>
      </c>
      <c r="O8" s="13">
        <f t="shared" si="4"/>
        <v>750</v>
      </c>
      <c r="P8" s="14">
        <f t="shared" si="5"/>
        <v>3</v>
      </c>
      <c r="Q8" s="14">
        <f t="shared" si="6"/>
        <v>229.128784747792</v>
      </c>
      <c r="R8" s="14">
        <f t="shared" si="7"/>
        <v>30.550504633038933</v>
      </c>
      <c r="S8" s="15" t="str">
        <f t="shared" si="8"/>
        <v>ОДН</v>
      </c>
      <c r="T8" s="16">
        <f t="shared" si="9"/>
        <v>750</v>
      </c>
    </row>
    <row r="9" spans="1:20" ht="31.5" x14ac:dyDescent="0.25">
      <c r="A9" s="28">
        <v>4</v>
      </c>
      <c r="B9" s="27" t="s">
        <v>25</v>
      </c>
      <c r="C9" s="31" t="s">
        <v>17</v>
      </c>
      <c r="D9" s="31">
        <v>1</v>
      </c>
      <c r="E9" s="32">
        <v>500</v>
      </c>
      <c r="F9" s="25">
        <f t="shared" si="10"/>
        <v>500</v>
      </c>
      <c r="G9" s="32">
        <v>833</v>
      </c>
      <c r="H9" s="36">
        <f t="shared" si="0"/>
        <v>833</v>
      </c>
      <c r="I9" s="18">
        <v>930</v>
      </c>
      <c r="J9" s="26">
        <f t="shared" si="1"/>
        <v>930</v>
      </c>
      <c r="K9" s="17"/>
      <c r="L9" s="13">
        <f t="shared" si="2"/>
        <v>0</v>
      </c>
      <c r="M9" s="17"/>
      <c r="N9" s="13">
        <f t="shared" si="3"/>
        <v>0</v>
      </c>
      <c r="O9" s="13">
        <f t="shared" si="4"/>
        <v>754.33333333333337</v>
      </c>
      <c r="P9" s="14">
        <f t="shared" si="5"/>
        <v>3</v>
      </c>
      <c r="Q9" s="14">
        <f t="shared" si="6"/>
        <v>225.5356586735972</v>
      </c>
      <c r="R9" s="14">
        <f t="shared" si="7"/>
        <v>29.898673266495429</v>
      </c>
      <c r="S9" s="15" t="str">
        <f t="shared" si="8"/>
        <v>ОДН</v>
      </c>
      <c r="T9" s="16">
        <f t="shared" si="9"/>
        <v>754.33</v>
      </c>
    </row>
    <row r="10" spans="1:20" ht="31.5" x14ac:dyDescent="0.25">
      <c r="A10" s="28">
        <v>5</v>
      </c>
      <c r="B10" s="27" t="s">
        <v>26</v>
      </c>
      <c r="C10" s="31" t="s">
        <v>17</v>
      </c>
      <c r="D10" s="31">
        <v>1</v>
      </c>
      <c r="E10" s="32">
        <v>1150</v>
      </c>
      <c r="F10" s="25">
        <f t="shared" si="10"/>
        <v>1150</v>
      </c>
      <c r="G10" s="32">
        <v>1376</v>
      </c>
      <c r="H10" s="36">
        <f t="shared" si="0"/>
        <v>1376</v>
      </c>
      <c r="I10" s="18">
        <v>2090</v>
      </c>
      <c r="J10" s="26">
        <f t="shared" si="1"/>
        <v>2090</v>
      </c>
      <c r="K10" s="17"/>
      <c r="L10" s="13">
        <f t="shared" si="2"/>
        <v>0</v>
      </c>
      <c r="M10" s="17"/>
      <c r="N10" s="13">
        <f t="shared" si="3"/>
        <v>0</v>
      </c>
      <c r="O10" s="13">
        <f t="shared" si="4"/>
        <v>1538.6666666666667</v>
      </c>
      <c r="P10" s="14">
        <f t="shared" si="5"/>
        <v>3</v>
      </c>
      <c r="Q10" s="14">
        <f t="shared" si="6"/>
        <v>490.6580615187458</v>
      </c>
      <c r="R10" s="14">
        <f t="shared" si="7"/>
        <v>31.888522195759037</v>
      </c>
      <c r="S10" s="15" t="str">
        <f t="shared" si="8"/>
        <v>ОДН</v>
      </c>
      <c r="T10" s="16">
        <f t="shared" si="9"/>
        <v>1538.67</v>
      </c>
    </row>
    <row r="11" spans="1:20" ht="31.5" x14ac:dyDescent="0.25">
      <c r="A11" s="28">
        <v>6</v>
      </c>
      <c r="B11" s="27" t="s">
        <v>27</v>
      </c>
      <c r="C11" s="31" t="s">
        <v>17</v>
      </c>
      <c r="D11" s="31">
        <v>1</v>
      </c>
      <c r="E11" s="32">
        <v>550</v>
      </c>
      <c r="F11" s="25">
        <f t="shared" si="10"/>
        <v>550</v>
      </c>
      <c r="G11" s="32">
        <v>650</v>
      </c>
      <c r="H11" s="36">
        <f t="shared" si="0"/>
        <v>650</v>
      </c>
      <c r="I11" s="18">
        <v>1000</v>
      </c>
      <c r="J11" s="26">
        <f t="shared" si="1"/>
        <v>1000</v>
      </c>
      <c r="K11" s="17"/>
      <c r="L11" s="13">
        <f t="shared" si="2"/>
        <v>0</v>
      </c>
      <c r="M11" s="17"/>
      <c r="N11" s="13">
        <f t="shared" si="3"/>
        <v>0</v>
      </c>
      <c r="O11" s="13">
        <f t="shared" si="4"/>
        <v>733.33333333333337</v>
      </c>
      <c r="P11" s="14">
        <f t="shared" si="5"/>
        <v>3</v>
      </c>
      <c r="Q11" s="14">
        <f t="shared" si="6"/>
        <v>236.29078131263043</v>
      </c>
      <c r="R11" s="14">
        <f t="shared" si="7"/>
        <v>32.221470178995055</v>
      </c>
      <c r="S11" s="15" t="str">
        <f t="shared" si="8"/>
        <v>ОДН</v>
      </c>
      <c r="T11" s="16">
        <f t="shared" si="9"/>
        <v>733.33</v>
      </c>
    </row>
    <row r="12" spans="1:20" ht="31.5" x14ac:dyDescent="0.25">
      <c r="A12" s="28">
        <v>7</v>
      </c>
      <c r="B12" s="27" t="s">
        <v>28</v>
      </c>
      <c r="C12" s="31" t="s">
        <v>17</v>
      </c>
      <c r="D12" s="31">
        <v>1</v>
      </c>
      <c r="E12" s="32">
        <v>550</v>
      </c>
      <c r="F12" s="25">
        <f t="shared" si="10"/>
        <v>550</v>
      </c>
      <c r="G12" s="32">
        <v>650</v>
      </c>
      <c r="H12" s="36">
        <f t="shared" si="0"/>
        <v>650</v>
      </c>
      <c r="I12" s="18">
        <v>1000</v>
      </c>
      <c r="J12" s="26">
        <f t="shared" si="1"/>
        <v>1000</v>
      </c>
      <c r="K12" s="17"/>
      <c r="L12" s="13">
        <f t="shared" si="2"/>
        <v>0</v>
      </c>
      <c r="M12" s="17"/>
      <c r="N12" s="13">
        <f t="shared" si="3"/>
        <v>0</v>
      </c>
      <c r="O12" s="13">
        <f t="shared" si="4"/>
        <v>733.33333333333337</v>
      </c>
      <c r="P12" s="14">
        <f t="shared" si="5"/>
        <v>3</v>
      </c>
      <c r="Q12" s="14">
        <f t="shared" si="6"/>
        <v>236.29078131263043</v>
      </c>
      <c r="R12" s="14">
        <f t="shared" si="7"/>
        <v>32.221470178995055</v>
      </c>
      <c r="S12" s="15" t="str">
        <f t="shared" si="8"/>
        <v>ОДН</v>
      </c>
      <c r="T12" s="16">
        <f t="shared" si="9"/>
        <v>733.33</v>
      </c>
    </row>
    <row r="13" spans="1:20" ht="47.25" x14ac:dyDescent="0.25">
      <c r="A13" s="28">
        <v>8</v>
      </c>
      <c r="B13" s="27" t="s">
        <v>29</v>
      </c>
      <c r="C13" s="31" t="s">
        <v>17</v>
      </c>
      <c r="D13" s="31">
        <v>1</v>
      </c>
      <c r="E13" s="32">
        <v>500</v>
      </c>
      <c r="F13" s="25">
        <f t="shared" si="10"/>
        <v>500</v>
      </c>
      <c r="G13" s="32">
        <v>833</v>
      </c>
      <c r="H13" s="36">
        <f t="shared" si="0"/>
        <v>833</v>
      </c>
      <c r="I13" s="18">
        <v>930</v>
      </c>
      <c r="J13" s="26">
        <f t="shared" si="1"/>
        <v>930</v>
      </c>
      <c r="K13" s="17"/>
      <c r="L13" s="13">
        <f t="shared" si="2"/>
        <v>0</v>
      </c>
      <c r="M13" s="17"/>
      <c r="N13" s="13">
        <f t="shared" si="3"/>
        <v>0</v>
      </c>
      <c r="O13" s="13">
        <f t="shared" si="4"/>
        <v>754.33333333333337</v>
      </c>
      <c r="P13" s="14">
        <f t="shared" si="5"/>
        <v>3</v>
      </c>
      <c r="Q13" s="14">
        <f t="shared" si="6"/>
        <v>225.5356586735972</v>
      </c>
      <c r="R13" s="14">
        <f t="shared" si="7"/>
        <v>29.898673266495429</v>
      </c>
      <c r="S13" s="15" t="str">
        <f t="shared" si="8"/>
        <v>ОДН</v>
      </c>
      <c r="T13" s="16">
        <f t="shared" si="9"/>
        <v>754.33</v>
      </c>
    </row>
  </sheetData>
  <autoFilter ref="A5:U7" xr:uid="{00000000-0009-0000-0000-000000000000}"/>
  <dataConsolidate link="1"/>
  <mergeCells count="16">
    <mergeCell ref="A1:E1"/>
    <mergeCell ref="F1:G1"/>
    <mergeCell ref="S4:S5"/>
    <mergeCell ref="T4:T5"/>
    <mergeCell ref="Q4:Q5"/>
    <mergeCell ref="A4:A5"/>
    <mergeCell ref="B4:B5"/>
    <mergeCell ref="O4:O5"/>
    <mergeCell ref="P4:P5"/>
    <mergeCell ref="R4:R5"/>
    <mergeCell ref="C4:D4"/>
    <mergeCell ref="F4:F5"/>
    <mergeCell ref="H4:H5"/>
    <mergeCell ref="J4:J5"/>
    <mergeCell ref="L4:L5"/>
    <mergeCell ref="N4:N5"/>
  </mergeCells>
  <pageMargins left="0.14583333333333334" right="7.0000000000000007E-2" top="0.74803149606299213" bottom="0.74803149606299213" header="0.31496062992125984" footer="0.31496062992125984"/>
  <pageSetup paperSize="9" scale="52" fitToHeight="0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2026-07-29T00:45:52Z</dcterms:modified>
</cp:coreProperties>
</file>