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\\store\Контрактная служба\Конкурентные закупки 2026г\1. 44-ФЗ\ЕАТ\98  Поставка для нужд полевиков НФ (ГРР)\ЗАПРОС 2\4. 200907389126100125 Снаряжение ( палатки, тенты)\На размещение\"/>
    </mc:Choice>
  </mc:AlternateContent>
  <xr:revisionPtr revIDLastSave="0" documentId="13_ncr:1_{2A0071BB-A9A2-4BE6-98AD-89DEC5169E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конч." sheetId="1" r:id="rId1"/>
    <sheet name="Расчет с учетом по годам" sheetId="2" r:id="rId2"/>
  </sheets>
  <definedNames>
    <definedName name="_xlnm._FilterDatabase" localSheetId="0" hidden="1">оконч.!$A$11:$D$23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G23" i="1"/>
  <c r="F23" i="1"/>
  <c r="N22" i="1"/>
  <c r="N21" i="1"/>
  <c r="N20" i="1"/>
  <c r="N19" i="1"/>
  <c r="N18" i="1"/>
  <c r="N17" i="1"/>
  <c r="N16" i="1"/>
  <c r="N15" i="1"/>
  <c r="N14" i="1"/>
  <c r="N13" i="1"/>
  <c r="K22" i="1"/>
  <c r="O22" i="1" s="1"/>
  <c r="P22" i="1" s="1"/>
  <c r="K21" i="1"/>
  <c r="O21" i="1" s="1"/>
  <c r="P21" i="1" s="1"/>
  <c r="K20" i="1"/>
  <c r="O20" i="1" s="1"/>
  <c r="P20" i="1" s="1"/>
  <c r="K19" i="1"/>
  <c r="L19" i="1" s="1"/>
  <c r="M19" i="1" s="1"/>
  <c r="K18" i="1"/>
  <c r="L18" i="1" s="1"/>
  <c r="M18" i="1" s="1"/>
  <c r="K17" i="1"/>
  <c r="O17" i="1" s="1"/>
  <c r="P17" i="1" s="1"/>
  <c r="K16" i="1"/>
  <c r="L16" i="1" s="1"/>
  <c r="M16" i="1" s="1"/>
  <c r="K15" i="1"/>
  <c r="O15" i="1" s="1"/>
  <c r="P15" i="1" s="1"/>
  <c r="K14" i="1"/>
  <c r="O14" i="1" s="1"/>
  <c r="P14" i="1" s="1"/>
  <c r="K13" i="1"/>
  <c r="O13" i="1" s="1"/>
  <c r="P13" i="1" s="1"/>
  <c r="J2" i="2"/>
  <c r="E15" i="2" s="1"/>
  <c r="L22" i="1" l="1"/>
  <c r="M22" i="1" s="1"/>
  <c r="L17" i="1"/>
  <c r="M17" i="1" s="1"/>
  <c r="O18" i="1"/>
  <c r="P18" i="1" s="1"/>
  <c r="L13" i="1"/>
  <c r="M13" i="1" s="1"/>
  <c r="L15" i="1"/>
  <c r="M15" i="1" s="1"/>
  <c r="L21" i="1"/>
  <c r="M21" i="1" s="1"/>
  <c r="O19" i="1"/>
  <c r="P19" i="1" s="1"/>
  <c r="L20" i="1"/>
  <c r="M20" i="1" s="1"/>
  <c r="L14" i="1"/>
  <c r="M14" i="1" s="1"/>
  <c r="O16" i="1"/>
  <c r="P16" i="1" s="1"/>
  <c r="D15" i="2"/>
  <c r="F15" i="2" s="1"/>
  <c r="B3" i="2"/>
  <c r="C3" i="2" s="1"/>
  <c r="B2" i="2" l="1"/>
  <c r="C2" i="2" s="1"/>
  <c r="B4" i="2"/>
  <c r="C4" i="2" s="1"/>
  <c r="B1" i="2" l="1"/>
  <c r="C1" i="2" l="1"/>
  <c r="J23" i="1"/>
  <c r="I23" i="1" l="1"/>
  <c r="H23" i="1"/>
  <c r="K23" i="1" l="1"/>
  <c r="B5" i="2" l="1"/>
  <c r="P23" i="1"/>
  <c r="B14" i="2" l="1"/>
  <c r="C5" i="2"/>
  <c r="C14" i="2" s="1"/>
</calcChain>
</file>

<file path=xl/sharedStrings.xml><?xml version="1.0" encoding="utf-8"?>
<sst xmlns="http://schemas.openxmlformats.org/spreadsheetml/2006/main" count="54" uniqueCount="43">
  <si>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</si>
  <si>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</si>
  <si>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НМЦК</t>
  </si>
  <si>
    <t>НМЦК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</si>
  <si>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</si>
  <si>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</si>
  <si>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Расчет НМЦК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</si>
  <si>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</si>
  <si>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НМЦК контракта с учетом округления цены за единицу (руб.)</t>
  </si>
  <si>
    <t xml:space="preserve">ИТОГО </t>
  </si>
  <si>
    <t>Всего:</t>
  </si>
  <si>
    <t>№ п/п</t>
  </si>
  <si>
    <t>Ед. изм.</t>
  </si>
  <si>
    <t>Наименование объекта закупки</t>
  </si>
  <si>
    <t xml:space="preserve">Дата составления: 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</si>
  <si>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</si>
  <si>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t>В месяц (округлено)</t>
  </si>
  <si>
    <t>Всего</t>
  </si>
  <si>
    <t>По годам</t>
  </si>
  <si>
    <t>Итого</t>
  </si>
  <si>
    <t>округлено</t>
  </si>
  <si>
    <t>Спальный мешок TRAMP Troll T-Loft L TRS-061R</t>
  </si>
  <si>
    <t>Кровать Nisus N-BD630-98828-G</t>
  </si>
  <si>
    <t>Палатка TRAMP Mosguito LUX Green TRT-87</t>
  </si>
  <si>
    <t>Палатка TRAMP Anaconda 4 TRT-78</t>
  </si>
  <si>
    <t>шт</t>
  </si>
  <si>
    <t>На основании проведенного анализа рынка и расчетов, НМЦК составляет: 83 544 (Восемьдесят три тысячи пятьсот сорок четыре ) рубля 00 копеек</t>
  </si>
  <si>
    <t xml:space="preserve">Поставщик 1 вх.  № КС-468 от 18.05.2026       </t>
  </si>
  <si>
    <t xml:space="preserve">Поставщик № 2  вх. № КС-469 от 18.05.2026    </t>
  </si>
  <si>
    <t xml:space="preserve">Поставщик № КС-470 от 18.05.2026    </t>
  </si>
  <si>
    <t xml:space="preserve">Заказчиком установлена начальная (максимальная) цена контракта: 80 586,00 руб.   (Восемьдесят тысяч пятьсот восемьдесят шесть рублей 00 копеек) </t>
  </si>
  <si>
    <t>Обоснование начальной (максимальной) цены контракта</t>
  </si>
  <si>
    <t>Характеристики объекта закупки</t>
  </si>
  <si>
    <t>Характеристики объекта закупки указаны в описании объекта закупки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</si>
  <si>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</si>
  <si>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п.6 ст.22 44-ФЗ
Расчет выполнен в соответствии с Методическими рекомендациями, утвержденными приказом МЭР РФ от 02.10.2013 №567</t>
  </si>
  <si>
    <t>РАСЧЕТ НМЦК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</si>
  <si>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</si>
  <si>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Вкладыш для спальника РО универсальный </t>
  </si>
  <si>
    <t xml:space="preserve">Фал капрон </t>
  </si>
  <si>
    <t xml:space="preserve">Спальный мешок TRAMP Taiga 400 TRS-060R </t>
  </si>
  <si>
    <t xml:space="preserve">Тент TRAMP </t>
  </si>
  <si>
    <t>Поставка снаряжения (палатки , тенты)   для нужд полевого отряда  ФГБУ "ВНИГНИ"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</si>
</sst>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name val="Calibri"/>
      <family val="2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4" fillId="0" borderId="0"/>
    <xf numFmtId="0" fontId="25" fillId="0" borderId="0"/>
  </cellStyleXfs>
  <cellXfs count="10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0" xfId="0" applyFont="1"/>
    <xf numFmtId="0" fontId="13" fillId="0" borderId="6" xfId="0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 vertical="top"/>
    </xf>
    <xf numFmtId="0" fontId="2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 applyProtection="1">
      <alignment horizontal="left"/>
      <protection locked="0"/>
    </xf>
    <xf numFmtId="4" fontId="11" fillId="0" borderId="0" xfId="0" applyNumberFormat="1" applyFont="1"/>
    <xf numFmtId="0" fontId="11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0" fontId="20" fillId="0" borderId="0" xfId="0" applyFont="1" applyAlignment="1">
      <alignment horizontal="right"/>
    </xf>
    <xf numFmtId="4" fontId="0" fillId="0" borderId="0" xfId="0" applyNumberFormat="1"/>
    <xf numFmtId="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8" fillId="0" borderId="9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right" wrapText="1"/>
    </xf>
    <xf numFmtId="0" fontId="12" fillId="0" borderId="0" xfId="0" applyFont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center" vertical="center"/>
    </xf>
    <xf numFmtId="4" fontId="13" fillId="2" borderId="7" xfId="0" applyNumberFormat="1" applyFont="1" applyFill="1" applyBorder="1" applyAlignment="1">
      <alignment horizontal="center" vertical="center"/>
    </xf>
    <xf numFmtId="14" fontId="11" fillId="0" borderId="0" xfId="0" applyNumberFormat="1" applyFont="1"/>
    <xf numFmtId="3" fontId="0" fillId="0" borderId="0" xfId="0" applyNumberFormat="1"/>
    <xf numFmtId="0" fontId="22" fillId="0" borderId="0" xfId="0" applyFont="1" applyAlignment="1">
      <alignment horizontal="center"/>
    </xf>
    <xf numFmtId="0" fontId="23" fillId="0" borderId="0" xfId="0" applyFont="1"/>
    <xf numFmtId="0" fontId="22" fillId="0" borderId="17" xfId="0" applyFont="1" applyBorder="1"/>
    <xf numFmtId="0" fontId="0" fillId="0" borderId="18" xfId="0" applyBorder="1"/>
    <xf numFmtId="3" fontId="23" fillId="0" borderId="19" xfId="0" applyNumberFormat="1" applyFont="1" applyBorder="1"/>
    <xf numFmtId="3" fontId="23" fillId="0" borderId="7" xfId="0" applyNumberFormat="1" applyFont="1" applyBorder="1"/>
    <xf numFmtId="3" fontId="23" fillId="0" borderId="13" xfId="0" applyNumberFormat="1" applyFont="1" applyBorder="1"/>
    <xf numFmtId="3" fontId="23" fillId="0" borderId="16" xfId="0" applyNumberFormat="1" applyFont="1" applyBorder="1"/>
    <xf numFmtId="0" fontId="0" fillId="0" borderId="7" xfId="0" applyBorder="1"/>
    <xf numFmtId="0" fontId="13" fillId="0" borderId="11" xfId="3" applyFont="1" applyBorder="1" applyAlignment="1">
      <alignment horizontal="left" vertical="center" wrapText="1" shrinkToFit="1"/>
    </xf>
    <xf numFmtId="0" fontId="13" fillId="0" borderId="1" xfId="3" applyFont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2" fillId="0" borderId="20" xfId="0" applyFont="1" applyBorder="1"/>
    <xf numFmtId="0" fontId="3" fillId="0" borderId="2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12" fillId="0" borderId="3" xfId="0" applyNumberFormat="1" applyFont="1" applyBorder="1" applyAlignment="1">
      <alignment horizontal="center" vertical="center" wrapText="1"/>
    </xf>
    <xf numFmtId="2" fontId="12" fillId="0" borderId="8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2" xfId="0" applyNumberFormat="1" applyFont="1" applyBorder="1" applyAlignment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19" fillId="0" borderId="0" xfId="0" applyFont="1"/>
    <xf numFmtId="0" fontId="13" fillId="0" borderId="0" xfId="0" applyFont="1" applyAlignment="1" applyProtection="1">
      <alignment horizontal="left" wrapText="1"/>
      <protection locked="0"/>
    </xf>
    <xf numFmtId="0" fontId="19" fillId="0" borderId="0" xfId="0" applyFont="1" applyAlignment="1">
      <alignment horizontal="left" wrapText="1"/>
    </xf>
    <xf numFmtId="164" fontId="11" fillId="0" borderId="0" xfId="0" applyNumberFormat="1" applyFont="1" applyAlignment="1" applyProtection="1">
      <alignment horizontal="left"/>
      <protection locked="0"/>
    </xf>
    <xf numFmtId="0" fontId="19" fillId="0" borderId="0" xfId="0" applyFont="1" applyAlignment="1">
      <alignment horizontal="left"/>
    </xf>
    <xf numFmtId="0" fontId="27" fillId="0" borderId="22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top" wrapText="1"/>
    </xf>
    <xf numFmtId="0" fontId="26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</cellXfs>
  <cellStyles count="4">
    <cellStyle name="Обычный" xfId="0" builtinId="0"/>
    <cellStyle name="Обычный 2" xfId="1" xr:uid="{00000000-0005-0000-0000-000001000000}"/>
    <cellStyle name="Обычный 3" xfId="2" xr:uid="{FCC29FB5-01A0-4008-8CDB-B7F23BF88A14}"/>
    <cellStyle name="Обычный 4" xfId="3" xr:uid="{E4A3223B-1DFC-4A41-AF4A-27517FB6F1D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144236</xdr:colOff>
      <xdr:row>11</xdr:row>
      <xdr:rowOff>568325</xdr:rowOff>
    </xdr:from>
    <xdr:to>
      <xdr:col>11</xdr:col>
      <xdr:colOff>847725</xdr:colOff>
      <xdr:row>11</xdr:row>
      <xdr:rowOff>873125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758136" y="2359025"/>
          <a:ext cx="703489" cy="304800"/>
        </a:xfrm>
        <a:prstGeom prst="rect">
          <a:avLst/>
        </a:prstGeom>
      </xdr:spPr>
    </xdr:pic>
    <xdr:clientData/>
  </xdr:twoCellAnchor>
  <xdr:absoluteAnchor>
    <xdr:pos x="11738041" y="8083550"/>
    <xdr:ext cx="1389934" cy="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345940"/>
    <xdr:ext cx="1389934" cy="0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345940"/>
    <xdr:ext cx="1389934" cy="0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738041" y="4345940"/>
          <a:ext cx="1389934" cy="0"/>
        </a:xfrm>
        <a:prstGeom prst="rect">
          <a:avLst/>
        </a:prstGeom>
      </xdr:spPr>
    </xdr:pic>
    <xdr:clientData/>
  </xdr:absoluteAnchor>
  <xdr:absoluteAnchor>
    <xdr:pos x="11738041" y="4753610"/>
    <xdr:ext cx="1389934" cy="0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4753610"/>
    <xdr:ext cx="1389934" cy="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216525"/>
    <xdr:ext cx="1389934" cy="0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216525"/>
    <xdr:ext cx="1389934" cy="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635625"/>
    <xdr:ext cx="1389934" cy="0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5635625"/>
    <xdr:ext cx="1389934" cy="0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039485"/>
    <xdr:ext cx="1389934" cy="0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039485"/>
    <xdr:ext cx="1389934" cy="0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426200"/>
    <xdr:ext cx="1389934" cy="0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426200"/>
    <xdr:ext cx="1389934" cy="0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830060"/>
    <xdr:ext cx="1389934" cy="0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6830060"/>
    <xdr:ext cx="1389934" cy="0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239635"/>
    <xdr:ext cx="1389934" cy="0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239635"/>
    <xdr:ext cx="1389934" cy="0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672069"/>
    <xdr:ext cx="1389934" cy="0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7672069"/>
    <xdr:ext cx="1389934" cy="0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11738041" y="8083550"/>
    <xdr:ext cx="1389934" cy="0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twoCellAnchor>
    <xdr:from>
      <xdr:col>13</xdr:col>
      <xdr:colOff>405564</xdr:colOff>
      <xdr:row>11</xdr:row>
      <xdr:rowOff>1514475</xdr:rowOff>
    </xdr:from>
    <xdr:to>
      <xdr:col>13</xdr:col>
      <xdr:colOff>1504950</xdr:colOff>
      <xdr:row>11</xdr:row>
      <xdr:rowOff>1533525</xdr:rowOff>
    </xdr:to>
    <xdr:pic>
      <xdr:nvPicPr>
        <xdr:cNvPr id="54" name="Picture 5">
          <a:extLst>
            <a:ext uri="{FF2B5EF4-FFF2-40B4-BE49-F238E27FC236}">
              <a16:creationId xmlns:a16="http://schemas.microsoft.com/office/drawing/2014/main" id="{B3538F01-1DCB-4150-B584-7DD1B6519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6489" y="3343275"/>
          <a:ext cx="1099386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429895</xdr:colOff>
      <xdr:row>9</xdr:row>
      <xdr:rowOff>182245</xdr:rowOff>
    </xdr:from>
    <xdr:to>
      <xdr:col>1</xdr:col>
      <xdr:colOff>1585595</xdr:colOff>
      <xdr:row>9</xdr:row>
      <xdr:rowOff>802005</xdr:rowOff>
    </xdr:to>
    <xdr:pic>
      <xdr:nvPicPr>
        <xdr:cNvPr id="45" name="Изображение 1">
          <a:extLst>
            <a:ext uri="{FF2B5EF4-FFF2-40B4-BE49-F238E27FC236}">
              <a16:creationId xmlns:a16="http://schemas.microsoft.com/office/drawing/2014/main" id="{951B0CD4-8EDF-45D8-A686-25DAFCE37B5E}"/>
            </a:ext>
          </a:extLst>
        </xdr:cNvPr>
        <xdr:cNvPicPr preferRelativeResize="0"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445" y="2163445"/>
          <a:ext cx="1584325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tabSelected="1" workbookViewId="0">
      <selection activeCell="AF10" sqref="AF10"/>
    </sheetView>
  </sheetViews>
  <sheetFormatPr defaultColWidth="9.140625" defaultRowHeight="12.75" x14ac:dyDescent="0.2"/>
  <cols>
    <col min="1" max="1" width="3.85546875" style="1" customWidth="1"/>
    <col min="2" max="2" width="42.85546875" style="1" customWidth="1"/>
    <col min="3" max="3" width="8.42578125" style="1" customWidth="1"/>
    <col min="4" max="4" width="8.7109375" style="1" customWidth="1"/>
    <col min="5" max="5" width="15.140625" style="1" customWidth="1"/>
    <col min="6" max="6" width="17.42578125" style="1" customWidth="1"/>
    <col min="7" max="7" width="14.5703125" style="1" customWidth="1"/>
    <col min="8" max="8" width="0.42578125" style="1" hidden="1" customWidth="1"/>
    <col min="9" max="9" width="0.140625" style="1" hidden="1" customWidth="1"/>
    <col min="10" max="10" width="0.42578125" style="1" hidden="1" customWidth="1"/>
    <col min="11" max="11" width="13" style="1" customWidth="1"/>
    <col min="12" max="12" width="14.5703125" style="1" customWidth="1"/>
    <col min="13" max="13" width="15.5703125" style="1" customWidth="1"/>
    <col min="14" max="14" width="23.42578125" style="1" customWidth="1"/>
    <col min="15" max="15" width="13.85546875" style="1" customWidth="1"/>
    <col min="16" max="16" width="13" style="1" customWidth="1"/>
    <col min="17" max="17" width="0.140625" style="1" customWidth="1"/>
    <col min="18" max="30" width="9.140625" style="1" hidden="1" customWidth="1"/>
    <col min="31" max="16384" width="9.140625" style="1"/>
  </cols>
  <sheetData>
    <row r="1" spans="1:30" x14ac:dyDescent="0.2">
      <c r="N1" s="6"/>
      <c r="O1" s="6"/>
      <c r="P1" s="33"/>
    </row>
    <row r="2" spans="1:30" ht="21.6" customHeight="1" x14ac:dyDescent="0.2">
      <c r="N2" s="6"/>
      <c r="O2" s="6"/>
      <c r="P2" s="33"/>
    </row>
    <row r="3" spans="1:30" ht="30.75" customHeight="1" x14ac:dyDescent="0.2">
      <c r="N3" s="6"/>
      <c r="O3" s="6"/>
      <c r="P3" s="33"/>
    </row>
    <row r="4" spans="1:30" ht="20.45" customHeight="1" x14ac:dyDescent="0.2">
      <c r="N4" s="6"/>
      <c r="O4" s="6"/>
      <c r="P4" s="33"/>
    </row>
    <row r="5" spans="1:30" ht="30.75" customHeight="1" x14ac:dyDescent="0.2">
      <c r="A5" s="100" t="s">
        <v>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AD5" s="61"/>
    </row>
    <row r="6" spans="1:30" ht="20.45" customHeight="1" x14ac:dyDescent="0.2">
      <c r="A6" s="101" t="s">
        <v>32</v>
      </c>
      <c r="B6" s="101"/>
      <c r="C6" s="102" t="s">
        <v>33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</row>
    <row r="7" spans="1:30" ht="38.25" customHeight="1" x14ac:dyDescent="0.2">
      <c r="A7" s="101" t="s">
        <v>34</v>
      </c>
      <c r="B7" s="101"/>
      <c r="C7" s="102" t="s">
        <v>35</v>
      </c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</row>
    <row r="8" spans="1:30" ht="27.6" customHeight="1" x14ac:dyDescent="0.2">
      <c r="A8" s="103" t="s">
        <v>36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2"/>
    </row>
    <row r="9" spans="1:30" ht="27.6" customHeight="1" x14ac:dyDescent="0.2">
      <c r="A9" s="98" t="s">
        <v>42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5"/>
    </row>
    <row r="10" spans="1:30" ht="123.75" customHeight="1" x14ac:dyDescent="0.2">
      <c r="A10" s="99" t="s">
        <v>37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</row>
    <row r="11" spans="1:30" s="6" customFormat="1" ht="26.25" customHeight="1" x14ac:dyDescent="0.2">
      <c r="A11" s="82" t="s">
        <v>11</v>
      </c>
      <c r="B11" s="87" t="s">
        <v>13</v>
      </c>
      <c r="C11" s="84" t="s">
        <v>12</v>
      </c>
      <c r="D11" s="88" t="s">
        <v>0</v>
      </c>
      <c r="E11" s="76" t="s">
        <v>1</v>
      </c>
      <c r="F11" s="77"/>
      <c r="G11" s="78"/>
      <c r="H11" s="5"/>
      <c r="I11" s="5"/>
      <c r="J11" s="85"/>
      <c r="K11" s="73" t="s">
        <v>2</v>
      </c>
      <c r="L11" s="74"/>
      <c r="M11" s="75"/>
      <c r="N11" s="70" t="s">
        <v>3</v>
      </c>
      <c r="O11" s="71"/>
      <c r="P11" s="72"/>
    </row>
    <row r="12" spans="1:30" s="13" customFormat="1" ht="114.75" customHeight="1" x14ac:dyDescent="0.2">
      <c r="A12" s="83"/>
      <c r="B12" s="87"/>
      <c r="C12" s="84"/>
      <c r="D12" s="89"/>
      <c r="E12" s="7" t="s">
        <v>27</v>
      </c>
      <c r="F12" s="7" t="s">
        <v>28</v>
      </c>
      <c r="G12" s="7" t="s">
        <v>29</v>
      </c>
      <c r="H12" s="8"/>
      <c r="I12" s="8"/>
      <c r="J12" s="86"/>
      <c r="K12" s="9" t="s">
        <v>4</v>
      </c>
      <c r="L12" s="10" t="s">
        <v>5</v>
      </c>
      <c r="M12" s="11" t="s">
        <v>15</v>
      </c>
      <c r="N12" s="11" t="s">
        <v>6</v>
      </c>
      <c r="O12" s="12" t="s">
        <v>7</v>
      </c>
      <c r="P12" s="12" t="s">
        <v>8</v>
      </c>
    </row>
    <row r="13" spans="1:30" s="6" customFormat="1" ht="18.75" customHeight="1" x14ac:dyDescent="0.2">
      <c r="A13" s="60">
        <v>1</v>
      </c>
      <c r="B13" s="56" t="s">
        <v>38</v>
      </c>
      <c r="C13" s="57" t="s">
        <v>25</v>
      </c>
      <c r="D13" s="58">
        <v>5</v>
      </c>
      <c r="E13" s="44">
        <v>810</v>
      </c>
      <c r="F13" s="16">
        <v>867</v>
      </c>
      <c r="G13" s="17">
        <v>842.4</v>
      </c>
      <c r="H13" s="17"/>
      <c r="I13" s="17"/>
      <c r="J13" s="18"/>
      <c r="K13" s="19">
        <f t="shared" ref="K13:K22" si="0">AVERAGE(E13:G13)</f>
        <v>839.80000000000007</v>
      </c>
      <c r="L13" s="20">
        <f t="shared" ref="L13:L22" si="1">SQRT(SUM(POWER(E13-K13, 2), POWER(F13-K13, 2), POWER(G13-K13, 2))/(COLUMNS(E13:G13)-1))</f>
        <v>28.588808999326989</v>
      </c>
      <c r="M13" s="20">
        <f t="shared" ref="M13:M22" si="2">L13/K13*100</f>
        <v>3.4042401761522969</v>
      </c>
      <c r="N13" s="19">
        <f t="shared" ref="N13:N22" si="3">D13/3*SUM(E13:G13)</f>
        <v>4199</v>
      </c>
      <c r="O13" s="19">
        <f t="shared" ref="O13:O22" si="4">K13</f>
        <v>839.80000000000007</v>
      </c>
      <c r="P13" s="19">
        <f t="shared" ref="P13:P22" si="5">ROUND(O13*D13,0)</f>
        <v>4199</v>
      </c>
    </row>
    <row r="14" spans="1:30" s="6" customFormat="1" ht="24.75" customHeight="1" x14ac:dyDescent="0.2">
      <c r="A14" s="60">
        <v>2</v>
      </c>
      <c r="B14" s="56" t="s">
        <v>40</v>
      </c>
      <c r="C14" s="57" t="s">
        <v>25</v>
      </c>
      <c r="D14" s="58">
        <v>2</v>
      </c>
      <c r="E14" s="44">
        <v>4875</v>
      </c>
      <c r="F14" s="16">
        <v>5217</v>
      </c>
      <c r="G14" s="17">
        <v>5070</v>
      </c>
      <c r="H14" s="17"/>
      <c r="I14" s="17"/>
      <c r="J14" s="18"/>
      <c r="K14" s="19">
        <f t="shared" si="0"/>
        <v>5054</v>
      </c>
      <c r="L14" s="20">
        <f t="shared" si="1"/>
        <v>171.56048496084406</v>
      </c>
      <c r="M14" s="20">
        <f t="shared" si="2"/>
        <v>3.3945485746110817</v>
      </c>
      <c r="N14" s="19">
        <f t="shared" si="3"/>
        <v>10108</v>
      </c>
      <c r="O14" s="19">
        <f t="shared" si="4"/>
        <v>5054</v>
      </c>
      <c r="P14" s="19">
        <f t="shared" si="5"/>
        <v>10108</v>
      </c>
    </row>
    <row r="15" spans="1:30" s="6" customFormat="1" ht="18.75" customHeight="1" x14ac:dyDescent="0.2">
      <c r="A15" s="60">
        <v>3</v>
      </c>
      <c r="B15" s="56" t="s">
        <v>21</v>
      </c>
      <c r="C15" s="57" t="s">
        <v>25</v>
      </c>
      <c r="D15" s="58">
        <v>1</v>
      </c>
      <c r="E15" s="44">
        <v>4810</v>
      </c>
      <c r="F15" s="16">
        <v>5147</v>
      </c>
      <c r="G15" s="17">
        <v>5002.3999999999996</v>
      </c>
      <c r="H15" s="17"/>
      <c r="I15" s="17"/>
      <c r="J15" s="18"/>
      <c r="K15" s="19">
        <f t="shared" si="0"/>
        <v>4986.4666666666662</v>
      </c>
      <c r="L15" s="20">
        <f t="shared" si="1"/>
        <v>169.06405097871436</v>
      </c>
      <c r="M15" s="20">
        <f t="shared" si="2"/>
        <v>3.3904578588455627</v>
      </c>
      <c r="N15" s="19">
        <f t="shared" si="3"/>
        <v>4986.4666666666662</v>
      </c>
      <c r="O15" s="19">
        <f t="shared" si="4"/>
        <v>4986.4666666666662</v>
      </c>
      <c r="P15" s="19">
        <f t="shared" si="5"/>
        <v>4986</v>
      </c>
    </row>
    <row r="16" spans="1:30" s="6" customFormat="1" ht="18.75" customHeight="1" x14ac:dyDescent="0.2">
      <c r="A16" s="60">
        <v>4</v>
      </c>
      <c r="B16" s="56" t="s">
        <v>22</v>
      </c>
      <c r="C16" s="57" t="s">
        <v>25</v>
      </c>
      <c r="D16" s="58">
        <v>4</v>
      </c>
      <c r="E16" s="44">
        <v>4976</v>
      </c>
      <c r="F16" s="16">
        <v>5325</v>
      </c>
      <c r="G16" s="17">
        <v>5175.04</v>
      </c>
      <c r="H16" s="17"/>
      <c r="I16" s="17"/>
      <c r="J16" s="18"/>
      <c r="K16" s="19">
        <f t="shared" si="0"/>
        <v>5158.68</v>
      </c>
      <c r="L16" s="20">
        <f t="shared" si="1"/>
        <v>175.0742333982931</v>
      </c>
      <c r="M16" s="20">
        <f t="shared" si="2"/>
        <v>3.393779676163148</v>
      </c>
      <c r="N16" s="19">
        <f t="shared" si="3"/>
        <v>20634.72</v>
      </c>
      <c r="O16" s="19">
        <f t="shared" si="4"/>
        <v>5158.68</v>
      </c>
      <c r="P16" s="19">
        <f t="shared" si="5"/>
        <v>20635</v>
      </c>
    </row>
    <row r="17" spans="1:30" s="6" customFormat="1" ht="18.75" customHeight="1" x14ac:dyDescent="0.2">
      <c r="A17" s="60">
        <v>5</v>
      </c>
      <c r="B17" s="56" t="s">
        <v>23</v>
      </c>
      <c r="C17" s="57" t="s">
        <v>25</v>
      </c>
      <c r="D17" s="58">
        <v>1</v>
      </c>
      <c r="E17" s="44">
        <v>14092</v>
      </c>
      <c r="F17" s="16">
        <v>15079</v>
      </c>
      <c r="G17" s="17">
        <v>14655.68</v>
      </c>
      <c r="H17" s="17"/>
      <c r="I17" s="17"/>
      <c r="J17" s="18"/>
      <c r="K17" s="19">
        <f t="shared" si="0"/>
        <v>14608.893333333333</v>
      </c>
      <c r="L17" s="20">
        <f t="shared" si="1"/>
        <v>495.16057409019692</v>
      </c>
      <c r="M17" s="20">
        <f t="shared" si="2"/>
        <v>3.3894461598975569</v>
      </c>
      <c r="N17" s="19">
        <f t="shared" si="3"/>
        <v>14608.893333333333</v>
      </c>
      <c r="O17" s="19">
        <f t="shared" si="4"/>
        <v>14608.893333333333</v>
      </c>
      <c r="P17" s="19">
        <f t="shared" si="5"/>
        <v>14609</v>
      </c>
    </row>
    <row r="18" spans="1:30" s="6" customFormat="1" ht="18.75" customHeight="1" x14ac:dyDescent="0.2">
      <c r="A18" s="60">
        <v>6</v>
      </c>
      <c r="B18" s="56" t="s">
        <v>41</v>
      </c>
      <c r="C18" s="57" t="s">
        <v>25</v>
      </c>
      <c r="D18" s="58">
        <v>1</v>
      </c>
      <c r="E18" s="44">
        <v>4660</v>
      </c>
      <c r="F18" s="16">
        <v>4987</v>
      </c>
      <c r="G18" s="17">
        <v>4846.3999999999996</v>
      </c>
      <c r="H18" s="17"/>
      <c r="I18" s="17"/>
      <c r="J18" s="18"/>
      <c r="K18" s="19">
        <f t="shared" si="0"/>
        <v>4831.1333333333332</v>
      </c>
      <c r="L18" s="20">
        <f t="shared" si="1"/>
        <v>164.03369572540066</v>
      </c>
      <c r="M18" s="20">
        <f t="shared" si="2"/>
        <v>3.3953460690811128</v>
      </c>
      <c r="N18" s="19">
        <f t="shared" si="3"/>
        <v>4831.1333333333332</v>
      </c>
      <c r="O18" s="19">
        <f t="shared" si="4"/>
        <v>4831.1333333333332</v>
      </c>
      <c r="P18" s="19">
        <f t="shared" si="5"/>
        <v>4831</v>
      </c>
    </row>
    <row r="19" spans="1:30" s="6" customFormat="1" ht="18.75" customHeight="1" x14ac:dyDescent="0.2">
      <c r="A19" s="60">
        <v>7</v>
      </c>
      <c r="B19" s="56" t="s">
        <v>41</v>
      </c>
      <c r="C19" s="57" t="s">
        <v>25</v>
      </c>
      <c r="D19" s="58">
        <v>1</v>
      </c>
      <c r="E19" s="44">
        <v>3400</v>
      </c>
      <c r="F19" s="16">
        <v>3638</v>
      </c>
      <c r="G19" s="17">
        <v>3536</v>
      </c>
      <c r="H19" s="17"/>
      <c r="I19" s="17"/>
      <c r="J19" s="18"/>
      <c r="K19" s="19">
        <f t="shared" si="0"/>
        <v>3524.6666666666665</v>
      </c>
      <c r="L19" s="20">
        <f t="shared" si="1"/>
        <v>119.40407586566438</v>
      </c>
      <c r="M19" s="20">
        <f t="shared" si="2"/>
        <v>3.3876700169944498</v>
      </c>
      <c r="N19" s="19">
        <f t="shared" si="3"/>
        <v>3524.6666666666665</v>
      </c>
      <c r="O19" s="19">
        <f t="shared" si="4"/>
        <v>3524.6666666666665</v>
      </c>
      <c r="P19" s="19">
        <f t="shared" si="5"/>
        <v>3525</v>
      </c>
    </row>
    <row r="20" spans="1:30" s="6" customFormat="1" ht="18.75" customHeight="1" x14ac:dyDescent="0.2">
      <c r="A20" s="60">
        <v>8</v>
      </c>
      <c r="B20" s="56" t="s">
        <v>24</v>
      </c>
      <c r="C20" s="57" t="s">
        <v>25</v>
      </c>
      <c r="D20" s="58">
        <v>1</v>
      </c>
      <c r="E20" s="44">
        <v>16660</v>
      </c>
      <c r="F20" s="16">
        <v>17827</v>
      </c>
      <c r="G20" s="17">
        <v>17326.400000000001</v>
      </c>
      <c r="H20" s="17"/>
      <c r="I20" s="17"/>
      <c r="J20" s="18"/>
      <c r="K20" s="19">
        <f t="shared" si="0"/>
        <v>17271.133333333335</v>
      </c>
      <c r="L20" s="20">
        <f t="shared" si="1"/>
        <v>585.45969402968592</v>
      </c>
      <c r="M20" s="20">
        <f t="shared" si="2"/>
        <v>3.3898163063783842</v>
      </c>
      <c r="N20" s="19">
        <f t="shared" si="3"/>
        <v>17271.133333333331</v>
      </c>
      <c r="O20" s="19">
        <f t="shared" si="4"/>
        <v>17271.133333333335</v>
      </c>
      <c r="P20" s="19">
        <f t="shared" si="5"/>
        <v>17271</v>
      </c>
    </row>
    <row r="21" spans="1:30" s="6" customFormat="1" ht="18.75" customHeight="1" x14ac:dyDescent="0.2">
      <c r="A21" s="60">
        <v>9</v>
      </c>
      <c r="B21" s="56" t="s">
        <v>39</v>
      </c>
      <c r="C21" s="57" t="s">
        <v>25</v>
      </c>
      <c r="D21" s="58">
        <v>2</v>
      </c>
      <c r="E21" s="44">
        <v>593</v>
      </c>
      <c r="F21" s="16">
        <v>635</v>
      </c>
      <c r="G21" s="17">
        <v>616.72</v>
      </c>
      <c r="H21" s="17"/>
      <c r="I21" s="17"/>
      <c r="J21" s="18"/>
      <c r="K21" s="19">
        <f t="shared" si="0"/>
        <v>614.90666666666664</v>
      </c>
      <c r="L21" s="20">
        <f t="shared" si="1"/>
        <v>21.05863559999397</v>
      </c>
      <c r="M21" s="20">
        <f t="shared" si="2"/>
        <v>3.4246881261102993</v>
      </c>
      <c r="N21" s="19">
        <f t="shared" si="3"/>
        <v>1229.8133333333333</v>
      </c>
      <c r="O21" s="19">
        <f t="shared" si="4"/>
        <v>614.90666666666664</v>
      </c>
      <c r="P21" s="19">
        <f t="shared" si="5"/>
        <v>1230</v>
      </c>
    </row>
    <row r="22" spans="1:30" s="6" customFormat="1" ht="18.75" customHeight="1" x14ac:dyDescent="0.2">
      <c r="A22" s="60">
        <v>19</v>
      </c>
      <c r="B22" s="56" t="s">
        <v>39</v>
      </c>
      <c r="C22" s="57" t="s">
        <v>25</v>
      </c>
      <c r="D22" s="58">
        <v>2</v>
      </c>
      <c r="E22" s="44">
        <v>1037</v>
      </c>
      <c r="F22" s="16">
        <v>1110</v>
      </c>
      <c r="G22" s="17">
        <v>1078.48</v>
      </c>
      <c r="H22" s="17"/>
      <c r="I22" s="17"/>
      <c r="J22" s="18"/>
      <c r="K22" s="19">
        <f t="shared" si="0"/>
        <v>1075.1600000000001</v>
      </c>
      <c r="L22" s="20">
        <f t="shared" si="1"/>
        <v>36.613068705040277</v>
      </c>
      <c r="M22" s="20">
        <f t="shared" si="2"/>
        <v>3.4053600120019603</v>
      </c>
      <c r="N22" s="19">
        <f t="shared" si="3"/>
        <v>2150.3199999999997</v>
      </c>
      <c r="O22" s="19">
        <f t="shared" si="4"/>
        <v>1075.1600000000001</v>
      </c>
      <c r="P22" s="19">
        <f t="shared" si="5"/>
        <v>2150</v>
      </c>
    </row>
    <row r="23" spans="1:30" s="22" customFormat="1" ht="18" customHeight="1" x14ac:dyDescent="0.2">
      <c r="A23" s="37"/>
      <c r="B23" s="38" t="s">
        <v>10</v>
      </c>
      <c r="C23" s="39"/>
      <c r="D23" s="40"/>
      <c r="E23" s="41">
        <f>E13*D13+E14*D14+E15*D15+E16*D16+E17*D17+E18*D18+E19*D19+E20*D20+E21*D21+E22*D22</f>
        <v>80586</v>
      </c>
      <c r="F23" s="41">
        <f>F13*D13+F14*D14+F15*D15+F16*D16+F17*D17+F18*D18+F19*D19+F20*D20+F21*D21+F22*D22</f>
        <v>86237</v>
      </c>
      <c r="G23" s="41">
        <f>G13*D13+G14*D14+G15*D15+G16*D16+G17*D17+G18*D18+G19*D19+G20*D20+G21*D21+G22*D22</f>
        <v>83809.440000000017</v>
      </c>
      <c r="H23" s="41" t="e">
        <f>SUM(#REF!)</f>
        <v>#REF!</v>
      </c>
      <c r="I23" s="41" t="e">
        <f>SUM(#REF!)</f>
        <v>#REF!</v>
      </c>
      <c r="J23" s="41" t="e">
        <f>SUM(#REF!)</f>
        <v>#REF!</v>
      </c>
      <c r="K23" s="59">
        <f>AVERAGE(E23:G23)</f>
        <v>83544.146666666667</v>
      </c>
      <c r="L23" s="42"/>
      <c r="M23" s="43"/>
      <c r="N23" s="68" t="s">
        <v>9</v>
      </c>
      <c r="O23" s="69"/>
      <c r="P23" s="43">
        <f>SUM(P13:P22)</f>
        <v>83544</v>
      </c>
    </row>
    <row r="24" spans="1:30" s="22" customFormat="1" ht="27" customHeight="1" x14ac:dyDescent="0.25">
      <c r="A24" s="79" t="s">
        <v>26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1"/>
    </row>
    <row r="25" spans="1:30" s="22" customFormat="1" ht="29.25" customHeight="1" x14ac:dyDescent="0.25">
      <c r="A25" s="66" t="s">
        <v>30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</row>
    <row r="26" spans="1:30" s="6" customFormat="1" ht="23.4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</row>
    <row r="27" spans="1:30" s="6" customFormat="1" ht="18" hidden="1" customHeight="1" x14ac:dyDescent="0.2">
      <c r="A27" s="23"/>
      <c r="B27" s="94"/>
      <c r="C27" s="95"/>
      <c r="G27" s="26"/>
      <c r="H27" s="26"/>
      <c r="I27" s="26"/>
      <c r="J27" s="26"/>
      <c r="K27" s="26"/>
      <c r="P27" s="27"/>
    </row>
    <row r="28" spans="1:30" s="30" customFormat="1" ht="24.75" hidden="1" customHeight="1" x14ac:dyDescent="0.2">
      <c r="A28" s="28"/>
      <c r="B28" s="94"/>
      <c r="C28" s="95"/>
      <c r="D28" s="24"/>
      <c r="E28" s="6"/>
      <c r="F28" s="29"/>
      <c r="G28" s="26"/>
      <c r="H28" s="26"/>
      <c r="I28" s="26"/>
      <c r="J28" s="26"/>
      <c r="K28" s="26"/>
      <c r="L28" s="25"/>
    </row>
    <row r="29" spans="1:30" s="30" customFormat="1" ht="21.75" hidden="1" customHeight="1" x14ac:dyDescent="0.2">
      <c r="A29" s="28"/>
      <c r="B29" s="21"/>
      <c r="C29" s="6"/>
      <c r="D29" s="6"/>
      <c r="E29" s="6"/>
      <c r="F29" s="31"/>
      <c r="G29" s="96"/>
      <c r="H29" s="97"/>
      <c r="I29" s="97"/>
      <c r="J29" s="97"/>
      <c r="K29" s="97"/>
      <c r="L29" s="25"/>
    </row>
    <row r="30" spans="1:30" s="30" customFormat="1" ht="24" hidden="1" customHeight="1" x14ac:dyDescent="0.2">
      <c r="A30" s="28"/>
      <c r="B30" s="21"/>
      <c r="C30" s="6"/>
      <c r="D30" s="6"/>
      <c r="E30" s="6"/>
      <c r="F30" s="31"/>
      <c r="G30" s="26"/>
      <c r="H30" s="26"/>
      <c r="I30" s="26"/>
      <c r="J30" s="26"/>
      <c r="K30" s="26"/>
      <c r="L30" s="25"/>
    </row>
    <row r="31" spans="1:30" s="30" customFormat="1" ht="18" customHeight="1" x14ac:dyDescent="0.2">
      <c r="A31" s="28"/>
      <c r="B31" s="36" t="s">
        <v>14</v>
      </c>
      <c r="C31" s="45">
        <v>46161</v>
      </c>
      <c r="D31" s="6"/>
      <c r="E31" s="6"/>
      <c r="F31" s="31"/>
      <c r="G31" s="26"/>
      <c r="H31" s="26"/>
      <c r="I31" s="26"/>
      <c r="J31" s="26"/>
      <c r="K31" s="26"/>
      <c r="L31" s="25"/>
    </row>
    <row r="32" spans="1:30" s="30" customFormat="1" ht="18" customHeight="1" x14ac:dyDescent="0.2">
      <c r="A32" s="28"/>
      <c r="B32" s="28"/>
      <c r="C32" s="93"/>
      <c r="D32" s="93"/>
      <c r="E32" s="93"/>
      <c r="F32" s="29"/>
      <c r="G32" s="32"/>
      <c r="H32" s="32"/>
      <c r="I32" s="32"/>
      <c r="J32" s="24"/>
      <c r="K32" s="24"/>
      <c r="L32" s="24"/>
    </row>
    <row r="33" spans="1:12" ht="13.5" customHeight="1" x14ac:dyDescent="0.25">
      <c r="A33" s="91"/>
      <c r="B33" s="91"/>
      <c r="C33" s="2"/>
      <c r="D33" s="2"/>
      <c r="E33" s="2"/>
      <c r="F33" s="2"/>
      <c r="G33" s="2"/>
      <c r="H33" s="2"/>
      <c r="I33" s="2"/>
    </row>
    <row r="34" spans="1:12" s="3" customFormat="1" ht="39.6" customHeight="1" x14ac:dyDescent="0.25">
      <c r="A34" s="90"/>
      <c r="B34" s="90"/>
      <c r="C34" s="90"/>
      <c r="D34" s="90"/>
      <c r="E34" s="90"/>
      <c r="F34" s="4"/>
      <c r="G34" s="92"/>
      <c r="H34" s="92"/>
      <c r="I34" s="92"/>
      <c r="J34" s="92"/>
      <c r="K34" s="92"/>
      <c r="L34" s="92"/>
    </row>
  </sheetData>
  <autoFilter ref="A11:D23" xr:uid="{00000000-0009-0000-0000-000000000000}"/>
  <mergeCells count="26">
    <mergeCell ref="A9:P9"/>
    <mergeCell ref="A10:AD10"/>
    <mergeCell ref="A5:P5"/>
    <mergeCell ref="A6:B6"/>
    <mergeCell ref="C6:AD6"/>
    <mergeCell ref="A7:B7"/>
    <mergeCell ref="C7:AD7"/>
    <mergeCell ref="A8:P8"/>
    <mergeCell ref="A34:E34"/>
    <mergeCell ref="A33:B33"/>
    <mergeCell ref="G34:L34"/>
    <mergeCell ref="C32:E32"/>
    <mergeCell ref="B27:C27"/>
    <mergeCell ref="B28:C28"/>
    <mergeCell ref="G29:K29"/>
    <mergeCell ref="A25:AD25"/>
    <mergeCell ref="N23:O23"/>
    <mergeCell ref="N11:P11"/>
    <mergeCell ref="K11:M11"/>
    <mergeCell ref="E11:G11"/>
    <mergeCell ref="A24:P24"/>
    <mergeCell ref="A11:A12"/>
    <mergeCell ref="C11:C12"/>
    <mergeCell ref="J11:J12"/>
    <mergeCell ref="B11:B12"/>
    <mergeCell ref="D11:D12"/>
  </mergeCells>
  <phoneticPr fontId="9" type="noConversion"/>
  <pageMargins left="0.25" right="0.25" top="0.75" bottom="0.75" header="0.3" footer="0.3"/>
  <pageSetup paperSize="9" scale="71" fitToHeight="0" orientation="landscape" r:id="rId1"/>
  <rowBreaks count="1" manualBreakCount="1">
    <brk id="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0DB1-57BE-403D-887B-897B623BCA3F}">
  <dimension ref="A1:J15"/>
  <sheetViews>
    <sheetView workbookViewId="0">
      <selection activeCell="I13" sqref="I13"/>
    </sheetView>
  </sheetViews>
  <sheetFormatPr defaultRowHeight="15" x14ac:dyDescent="0.25"/>
  <cols>
    <col min="2" max="3" width="11.7109375" customWidth="1"/>
    <col min="4" max="4" width="12.42578125" customWidth="1"/>
    <col min="6" max="6" width="9.7109375" style="34" bestFit="1" customWidth="1"/>
  </cols>
  <sheetData>
    <row r="1" spans="1:10" ht="15.75" thickBot="1" x14ac:dyDescent="0.3">
      <c r="A1" s="14">
        <v>1</v>
      </c>
      <c r="B1" s="15" t="e">
        <f>оконч.!#REF!</f>
        <v>#REF!</v>
      </c>
      <c r="C1" s="35" t="e">
        <f>B1*A1</f>
        <v>#REF!</v>
      </c>
      <c r="D1" s="34"/>
    </row>
    <row r="2" spans="1:10" ht="15.75" thickBot="1" x14ac:dyDescent="0.3">
      <c r="A2" s="14">
        <v>1</v>
      </c>
      <c r="B2" s="15" t="e">
        <f>оконч.!#REF!</f>
        <v>#REF!</v>
      </c>
      <c r="C2" s="35" t="e">
        <f>B2*A2</f>
        <v>#REF!</v>
      </c>
      <c r="D2" s="34"/>
      <c r="H2" s="49" t="s">
        <v>16</v>
      </c>
      <c r="I2" s="50"/>
      <c r="J2" s="51">
        <f>C15/20</f>
        <v>26900</v>
      </c>
    </row>
    <row r="3" spans="1:10" x14ac:dyDescent="0.25">
      <c r="A3" s="14">
        <v>30</v>
      </c>
      <c r="B3" s="15" t="e">
        <f>оконч.!#REF!</f>
        <v>#REF!</v>
      </c>
      <c r="C3" s="35" t="e">
        <f>B3*A3</f>
        <v>#REF!</v>
      </c>
      <c r="D3" s="34"/>
    </row>
    <row r="4" spans="1:10" x14ac:dyDescent="0.25">
      <c r="A4" s="14">
        <v>10</v>
      </c>
      <c r="B4" s="15" t="e">
        <f>оконч.!#REF!</f>
        <v>#REF!</v>
      </c>
      <c r="C4" s="35" t="e">
        <f>B4*A4</f>
        <v>#REF!</v>
      </c>
      <c r="D4" s="34"/>
    </row>
    <row r="5" spans="1:10" x14ac:dyDescent="0.25">
      <c r="A5" s="14">
        <v>20</v>
      </c>
      <c r="B5" s="15" t="e">
        <f>оконч.!#REF!</f>
        <v>#REF!</v>
      </c>
      <c r="C5" s="35" t="e">
        <f>B5*A5</f>
        <v>#REF!</v>
      </c>
      <c r="D5" s="34"/>
    </row>
    <row r="6" spans="1:10" x14ac:dyDescent="0.25">
      <c r="A6" s="14"/>
      <c r="B6" s="15"/>
      <c r="C6" s="35"/>
      <c r="D6" s="34"/>
    </row>
    <row r="7" spans="1:10" x14ac:dyDescent="0.25">
      <c r="A7" s="14"/>
      <c r="B7" s="15"/>
      <c r="C7" s="35"/>
      <c r="D7" s="34"/>
    </row>
    <row r="8" spans="1:10" x14ac:dyDescent="0.25">
      <c r="A8" s="14"/>
      <c r="B8" s="15"/>
      <c r="C8" s="35"/>
      <c r="D8" s="34"/>
    </row>
    <row r="9" spans="1:10" x14ac:dyDescent="0.25">
      <c r="A9" s="14"/>
      <c r="B9" s="15"/>
      <c r="C9" s="35"/>
      <c r="D9" s="34"/>
    </row>
    <row r="10" spans="1:10" x14ac:dyDescent="0.25">
      <c r="A10" s="14"/>
      <c r="B10" s="15"/>
      <c r="C10" s="35"/>
      <c r="D10" s="34"/>
    </row>
    <row r="11" spans="1:10" x14ac:dyDescent="0.25">
      <c r="A11" s="14"/>
      <c r="B11" s="15"/>
      <c r="C11" s="35"/>
      <c r="D11" s="34"/>
    </row>
    <row r="12" spans="1:10" x14ac:dyDescent="0.25">
      <c r="A12" s="14"/>
      <c r="B12" s="15"/>
      <c r="C12" s="35"/>
      <c r="D12" s="104" t="s">
        <v>18</v>
      </c>
      <c r="E12" s="105"/>
    </row>
    <row r="13" spans="1:10" x14ac:dyDescent="0.25">
      <c r="C13" s="47" t="s">
        <v>17</v>
      </c>
      <c r="D13" s="55">
        <v>2026</v>
      </c>
      <c r="E13" s="55">
        <v>2027</v>
      </c>
    </row>
    <row r="14" spans="1:10" x14ac:dyDescent="0.25">
      <c r="B14" s="34" t="e">
        <f>SUM(B1:B13)</f>
        <v>#REF!</v>
      </c>
      <c r="C14" s="46" t="e">
        <f>SUM(C1:C13)</f>
        <v>#REF!</v>
      </c>
      <c r="D14" s="55"/>
      <c r="E14" s="55"/>
    </row>
    <row r="15" spans="1:10" x14ac:dyDescent="0.25">
      <c r="A15" s="48" t="s">
        <v>19</v>
      </c>
      <c r="B15" s="48" t="s">
        <v>20</v>
      </c>
      <c r="C15" s="53">
        <v>538000</v>
      </c>
      <c r="D15" s="52">
        <f>J2*8</f>
        <v>215200</v>
      </c>
      <c r="E15" s="52">
        <f>J2*12</f>
        <v>322800</v>
      </c>
      <c r="F15" s="54">
        <f>D15+E15</f>
        <v>538000</v>
      </c>
    </row>
  </sheetData>
  <mergeCells count="1">
    <mergeCell ref="D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оконч.</vt:lpstr>
      <vt:lpstr>Расчет с учетом по годам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t.kasina</dc:creator>
  <cp:lastModifiedBy>Логиновская Елена Викторовна</cp:lastModifiedBy>
  <cp:lastPrinted>2026-04-30T03:12:39Z</cp:lastPrinted>
  <dcterms:created xsi:type="dcterms:W3CDTF">2023-06-09T11:29:15Z</dcterms:created>
  <dcterms:modified xsi:type="dcterms:W3CDTF">2026-06-04T09:08:15Z</dcterms:modified>
</cp:coreProperties>
</file>