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.20.16\контрактная служба\Отдел размещения закупок\БЕРЕЗКА\Чигвинцева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I10" i="1"/>
  <c r="K10" i="1"/>
  <c r="L10" i="1"/>
  <c r="M10" i="1"/>
  <c r="N10" i="1" s="1"/>
  <c r="O10" i="1" s="1"/>
  <c r="E11" i="1"/>
  <c r="G11" i="1"/>
  <c r="I11" i="1"/>
  <c r="L11" i="1"/>
  <c r="M11" i="1"/>
  <c r="E12" i="1"/>
  <c r="G12" i="1"/>
  <c r="I12" i="1"/>
  <c r="L12" i="1"/>
  <c r="N12" i="1" s="1"/>
  <c r="O12" i="1" s="1"/>
  <c r="M12" i="1"/>
  <c r="E13" i="1"/>
  <c r="G13" i="1"/>
  <c r="I13" i="1"/>
  <c r="L13" i="1"/>
  <c r="M13" i="1"/>
  <c r="N13" i="1"/>
  <c r="O13" i="1" s="1"/>
  <c r="E14" i="1"/>
  <c r="G14" i="1"/>
  <c r="I14" i="1"/>
  <c r="K14" i="1"/>
  <c r="L14" i="1"/>
  <c r="M14" i="1"/>
  <c r="E15" i="1"/>
  <c r="G15" i="1"/>
  <c r="I15" i="1"/>
  <c r="K15" i="1"/>
  <c r="L15" i="1"/>
  <c r="M15" i="1"/>
  <c r="E16" i="1"/>
  <c r="G16" i="1"/>
  <c r="I16" i="1"/>
  <c r="L16" i="1"/>
  <c r="M16" i="1"/>
  <c r="E17" i="1"/>
  <c r="G17" i="1"/>
  <c r="I17" i="1"/>
  <c r="L17" i="1"/>
  <c r="M17" i="1"/>
  <c r="N17" i="1"/>
  <c r="O17" i="1" s="1"/>
  <c r="E18" i="1"/>
  <c r="G18" i="1"/>
  <c r="I18" i="1"/>
  <c r="L18" i="1"/>
  <c r="M18" i="1"/>
  <c r="E19" i="1"/>
  <c r="G19" i="1"/>
  <c r="I19" i="1"/>
  <c r="K19" i="1"/>
  <c r="L19" i="1"/>
  <c r="M19" i="1"/>
  <c r="N19" i="1" s="1"/>
  <c r="O19" i="1" s="1"/>
  <c r="E20" i="1"/>
  <c r="G20" i="1"/>
  <c r="I20" i="1"/>
  <c r="K20" i="1"/>
  <c r="L20" i="1"/>
  <c r="M20" i="1"/>
  <c r="N20" i="1"/>
  <c r="O20" i="1" s="1"/>
  <c r="E9" i="1"/>
  <c r="G9" i="1"/>
  <c r="I9" i="1"/>
  <c r="K9" i="1"/>
  <c r="L9" i="1"/>
  <c r="M9" i="1"/>
  <c r="N9" i="1" s="1"/>
  <c r="E21" i="1"/>
  <c r="G21" i="1"/>
  <c r="I21" i="1"/>
  <c r="L21" i="1"/>
  <c r="M21" i="1"/>
  <c r="N21" i="1" s="1"/>
  <c r="O21" i="1" s="1"/>
  <c r="N11" i="1" l="1"/>
  <c r="O11" i="1" s="1"/>
  <c r="O9" i="1"/>
  <c r="N14" i="1"/>
  <c r="O14" i="1" s="1"/>
  <c r="N16" i="1"/>
  <c r="O16" i="1" s="1"/>
  <c r="N18" i="1"/>
  <c r="O18" i="1" s="1"/>
  <c r="N15" i="1"/>
  <c r="O15" i="1" s="1"/>
  <c r="E7" i="1"/>
  <c r="L7" i="1" l="1"/>
  <c r="K22" i="1"/>
  <c r="M8" i="1"/>
  <c r="L8" i="1"/>
  <c r="I8" i="1"/>
  <c r="G8" i="1"/>
  <c r="E8" i="1"/>
  <c r="M7" i="1"/>
  <c r="I7" i="1"/>
  <c r="G7" i="1"/>
  <c r="M6" i="1"/>
  <c r="L6" i="1"/>
  <c r="I6" i="1"/>
  <c r="G6" i="1"/>
  <c r="E6" i="1"/>
  <c r="M5" i="1"/>
  <c r="L5" i="1"/>
  <c r="N5" i="1" s="1"/>
  <c r="O5" i="1" s="1"/>
  <c r="K5" i="1"/>
  <c r="I5" i="1"/>
  <c r="G5" i="1"/>
  <c r="E5" i="1"/>
  <c r="N6" i="1" l="1"/>
  <c r="O6" i="1" s="1"/>
  <c r="N8" i="1"/>
  <c r="O8" i="1" s="1"/>
  <c r="G22" i="1"/>
  <c r="I22" i="1"/>
  <c r="N7" i="1"/>
  <c r="O7" i="1" s="1"/>
  <c r="E22" i="1"/>
  <c r="H23" i="1" s="1"/>
</calcChain>
</file>

<file path=xl/sharedStrings.xml><?xml version="1.0" encoding="utf-8"?>
<sst xmlns="http://schemas.openxmlformats.org/spreadsheetml/2006/main" count="65" uniqueCount="44">
  <si>
    <r>
      <rPr>
        <b/>
        <sz val="10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10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</si>
  <si>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Наименование товара, работ, услуг</t>
  </si>
  <si>
    <t xml:space="preserve">Объем </t>
  </si>
  <si>
    <t xml:space="preserve">Источник 1 </t>
  </si>
  <si>
    <t>Стоимость, руб.</t>
  </si>
  <si>
    <t xml:space="preserve">Источник 2 </t>
  </si>
  <si>
    <t>Источник 3</t>
  </si>
  <si>
    <t>Источник 4</t>
  </si>
  <si>
    <t>Средняя цена за ед., руб.</t>
  </si>
  <si>
    <t>Количество значений</t>
  </si>
  <si>
    <t>σ=</t>
  </si>
  <si>
    <t>Коэф.вариации V=</t>
  </si>
  <si>
    <t>ед. изм.</t>
  </si>
  <si>
    <t>кол-во</t>
  </si>
  <si>
    <t>Цена за ед., руб.</t>
  </si>
  <si>
    <t>ИТОГО</t>
  </si>
  <si>
    <t>В качестве начальной (максимальной) цены контракта использована минимальная из цен, в размере, руб.:</t>
  </si>
  <si>
    <t xml:space="preserve">Реквизиты документов, на основании которых произведен расчет начальной (максимальной) цены </t>
  </si>
  <si>
    <t xml:space="preserve">Источник 1: </t>
  </si>
  <si>
    <t xml:space="preserve">Источник 2: </t>
  </si>
  <si>
    <t xml:space="preserve">Источник 3: </t>
  </si>
  <si>
    <t>Дата</t>
  </si>
  <si>
    <t>КП от 07.04.2026 вх. № 1694-с;</t>
  </si>
  <si>
    <t>КП от 07.04.2026 вх. № 1695-с;</t>
  </si>
  <si>
    <t>КП от 07.04.2026 вх. № 1696-с.</t>
  </si>
  <si>
    <t>Аммиак водный «чда» ГОСТ 3760-79, нетто 0,9 кг, срок хранения 1 год</t>
  </si>
  <si>
    <t>Калий хромовокислый «хч» ГОСТ 4459-75, нетто 0,1 кг, срок хранения 1 год</t>
  </si>
  <si>
    <t>Метиловый красный (индикатор) «чда» ТУ 6-09-5169-84 нетто 0,01 кг, срок хранения 3 года</t>
  </si>
  <si>
    <t>Метиленовый голубой (индикатор) «чда» ТУ 6-09-29-76 нетто 0,01 кг, срок хранения 3 года</t>
  </si>
  <si>
    <t xml:space="preserve">Хромовый темно-синий металлоиндикатор «чда» ТУ 6-09-3870-84, нетто 0,05 кг, срок хранения 3 года                 </t>
  </si>
  <si>
    <t>Серебро азотнокислое «хч» ГОСТ 1277-75 нетто 0,01 кг, срок хранения 2 года</t>
  </si>
  <si>
    <t>Натрий сернистокислый б/в 98,0%, «чда» ГОСТ 2053-77 нетто 0,5 кг, срок хранения 6месяцев</t>
  </si>
  <si>
    <t>Кобальт хлористый (II) 6-водный «чда», ГОСТ 4525-77, нетто 0,05 кг, срок хранения 1 год</t>
  </si>
  <si>
    <t>Сульфосалициловая кислота «чда» ГОСТ 4477-78 нетто 0,1 кг, срок хранения 6 месяцев</t>
  </si>
  <si>
    <t>Соль таблетированная</t>
  </si>
  <si>
    <t>Тринатрийфосфат (мешок 25 кг)</t>
  </si>
  <si>
    <t>кг</t>
  </si>
  <si>
    <t>упаковка</t>
  </si>
  <si>
    <r>
      <t>Аммоний хлористый NH</t>
    </r>
    <r>
      <rPr>
        <vertAlign val="subscript"/>
        <sz val="10"/>
        <color theme="1"/>
        <rFont val="Times New Roman"/>
        <family val="1"/>
        <charset val="204"/>
      </rPr>
      <t>4</t>
    </r>
    <r>
      <rPr>
        <sz val="10"/>
        <color theme="1"/>
        <rFont val="Times New Roman"/>
        <family val="1"/>
        <charset val="204"/>
      </rPr>
      <t>Cl «хч» ГОСТ 3773-72, нетто 0,5 кг, срок хранения 3 года</t>
    </r>
  </si>
  <si>
    <r>
      <t>Аскорбиновая кислота 99,50% в кристаллах/порошке "Х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" С</t>
    </r>
    <r>
      <rPr>
        <vertAlign val="subscript"/>
        <sz val="10"/>
        <color theme="1"/>
        <rFont val="Times New Roman"/>
        <family val="1"/>
        <charset val="204"/>
      </rPr>
      <t>6</t>
    </r>
    <r>
      <rPr>
        <sz val="10"/>
        <color theme="1"/>
        <rFont val="Times New Roman"/>
        <family val="1"/>
        <charset val="204"/>
      </rPr>
      <t>Н</t>
    </r>
    <r>
      <rPr>
        <vertAlign val="subscript"/>
        <sz val="10"/>
        <color theme="1"/>
        <rFont val="Times New Roman"/>
        <family val="1"/>
        <charset val="204"/>
      </rPr>
      <t>8</t>
    </r>
    <r>
      <rPr>
        <sz val="10"/>
        <color theme="1"/>
        <rFont val="Times New Roman"/>
        <family val="1"/>
        <charset val="204"/>
      </rPr>
      <t>О</t>
    </r>
    <r>
      <rPr>
        <vertAlign val="subscript"/>
        <sz val="10"/>
        <color theme="1"/>
        <rFont val="Times New Roman"/>
        <family val="1"/>
        <charset val="204"/>
      </rPr>
      <t xml:space="preserve">6, </t>
    </r>
    <r>
      <rPr>
        <sz val="10"/>
        <color theme="1"/>
        <rFont val="Times New Roman"/>
        <family val="1"/>
        <charset val="204"/>
      </rPr>
      <t>нетто 0,1 кг, срок хранения 3 года.</t>
    </r>
  </si>
  <si>
    <r>
      <t>Калий сурьмяновиннокислый «tech» KSb C</t>
    </r>
    <r>
      <rPr>
        <vertAlign val="subscript"/>
        <sz val="10"/>
        <color theme="1"/>
        <rFont val="Times New Roman"/>
        <family val="1"/>
        <charset val="204"/>
      </rPr>
      <t>4</t>
    </r>
    <r>
      <rPr>
        <sz val="10"/>
        <color theme="1"/>
        <rFont val="Times New Roman"/>
        <family val="1"/>
        <charset val="204"/>
      </rPr>
      <t>H</t>
    </r>
    <r>
      <rPr>
        <vertAlign val="subscript"/>
        <sz val="10"/>
        <color theme="1"/>
        <rFont val="Times New Roman"/>
        <family val="1"/>
        <charset val="204"/>
      </rPr>
      <t>4</t>
    </r>
    <r>
      <rPr>
        <sz val="10"/>
        <color theme="1"/>
        <rFont val="Times New Roman"/>
        <family val="1"/>
        <charset val="204"/>
      </rPr>
      <t>O</t>
    </r>
    <r>
      <rPr>
        <vertAlign val="subscript"/>
        <sz val="10"/>
        <color theme="1"/>
        <rFont val="Times New Roman"/>
        <family val="1"/>
        <charset val="204"/>
      </rPr>
      <t>7</t>
    </r>
    <r>
      <rPr>
        <sz val="10"/>
        <color theme="1"/>
        <rFont val="Times New Roman"/>
        <family val="1"/>
        <charset val="204"/>
      </rPr>
      <t xml:space="preserve"> x 0,5H2O нетто 0,1 кг, срок хранения 3 годa</t>
    </r>
  </si>
  <si>
    <r>
      <t>Натрий сернистый 9-водный «чда» ГОСТ 2053-77 нетто 0,5 кг, срок хранения 1 год, Na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>S*9H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>O</t>
    </r>
  </si>
  <si>
    <r>
      <t>Серная кислота С (1/2 Н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SO</t>
    </r>
    <r>
      <rPr>
        <vertAlign val="subscript"/>
        <sz val="10"/>
        <color theme="1"/>
        <rFont val="Times New Roman"/>
        <family val="1"/>
        <charset val="204"/>
      </rPr>
      <t>4</t>
    </r>
    <r>
      <rPr>
        <sz val="10"/>
        <color theme="1"/>
        <rFont val="Times New Roman"/>
        <family val="1"/>
        <charset val="204"/>
      </rPr>
      <t>) = 0.1 моль/дм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 (0.1H) ТУ 2642-001-33873273-97, срок хранения 7 лет</t>
    </r>
  </si>
  <si>
    <r>
      <t>Трилон Б 2-водная динатриевая соль этилендиамин N, N, N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, N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 –тетра уксусной кислоты,(0,1Н С (1/2С</t>
    </r>
    <r>
      <rPr>
        <vertAlign val="subscript"/>
        <sz val="10"/>
        <color theme="1"/>
        <rFont val="Times New Roman"/>
        <family val="1"/>
        <charset val="204"/>
      </rPr>
      <t>10</t>
    </r>
    <r>
      <rPr>
        <sz val="10"/>
        <color theme="1"/>
        <rFont val="Times New Roman"/>
        <family val="1"/>
        <charset val="204"/>
      </rPr>
      <t>Н</t>
    </r>
    <r>
      <rPr>
        <vertAlign val="subscript"/>
        <sz val="10"/>
        <color theme="1"/>
        <rFont val="Times New Roman"/>
        <family val="1"/>
        <charset val="204"/>
      </rPr>
      <t>14</t>
    </r>
    <r>
      <rPr>
        <sz val="10"/>
        <color theme="1"/>
        <rFont val="Times New Roman"/>
        <family val="1"/>
        <charset val="204"/>
      </rPr>
      <t>N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O</t>
    </r>
    <r>
      <rPr>
        <vertAlign val="subscript"/>
        <sz val="10"/>
        <color theme="1"/>
        <rFont val="Times New Roman"/>
        <family val="1"/>
        <charset val="204"/>
      </rPr>
      <t>8</t>
    </r>
    <r>
      <rPr>
        <sz val="10"/>
        <color theme="1"/>
        <rFont val="Times New Roman"/>
        <family val="1"/>
        <charset val="204"/>
      </rPr>
      <t>Na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*2 H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O) = 0.1моль/дм</t>
    </r>
    <r>
      <rPr>
        <vertAlign val="superscript"/>
        <sz val="10"/>
        <color theme="1"/>
        <rFont val="Times New Roman"/>
        <family val="1"/>
        <charset val="20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</si>
</sst>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vertAlign val="subscript"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bscript"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Fill="1" applyBorder="1" applyAlignment="1" applyProtection="1">
      <alignment horizontal="center" vertical="center" shrinkToFit="1"/>
      <protection locked="0" hidden="1"/>
    </xf>
    <xf numFmtId="4" fontId="1" fillId="0" borderId="2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1" fillId="0" borderId="0" xfId="0" applyFont="1" applyFill="1" applyAlignment="1">
      <alignment horizontal="right"/>
    </xf>
    <xf numFmtId="4" fontId="3" fillId="0" borderId="0" xfId="0" applyNumberFormat="1" applyFont="1"/>
    <xf numFmtId="0" fontId="2" fillId="0" borderId="2" xfId="0" applyFont="1" applyFill="1" applyBorder="1" applyAlignment="1">
      <alignment horizontal="center" vertical="top" wrapText="1"/>
    </xf>
    <xf numFmtId="4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shrinkToFit="1"/>
    </xf>
    <xf numFmtId="4" fontId="1" fillId="0" borderId="2" xfId="0" applyNumberFormat="1" applyFont="1" applyFill="1" applyBorder="1" applyAlignment="1">
      <alignment horizontal="center" vertical="top" shrinkToFit="1"/>
    </xf>
    <xf numFmtId="0" fontId="3" fillId="0" borderId="0" xfId="0" applyFont="1" applyFill="1"/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left"/>
    </xf>
    <xf numFmtId="4" fontId="2" fillId="0" borderId="6" xfId="0" applyNumberFormat="1" applyFont="1" applyFill="1" applyBorder="1" applyAlignment="1">
      <alignment horizontal="left"/>
    </xf>
    <xf numFmtId="14" fontId="1" fillId="0" borderId="0" xfId="0" applyNumberFormat="1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A13" workbookViewId="0">
      <selection activeCell="W30" sqref="W30"/>
    </sheetView>
  </sheetViews>
  <sheetFormatPr defaultRowHeight="15" x14ac:dyDescent="0.25"/>
  <cols>
    <col min="1" max="1" width="30.85546875" customWidth="1"/>
    <col min="5" max="5" width="10" customWidth="1"/>
    <col min="7" max="7" width="11.28515625" customWidth="1"/>
    <col min="8" max="8" width="9.85546875" bestFit="1" customWidth="1"/>
    <col min="9" max="9" width="10.28515625" customWidth="1"/>
    <col min="10" max="10" width="0.140625" customWidth="1"/>
    <col min="11" max="11" width="9.140625" hidden="1" customWidth="1"/>
  </cols>
  <sheetData>
    <row r="1" spans="1:1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70.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40.5" customHeight="1" x14ac:dyDescent="0.25">
      <c r="A3" s="23" t="s">
        <v>1</v>
      </c>
      <c r="B3" s="23" t="s">
        <v>2</v>
      </c>
      <c r="C3" s="23"/>
      <c r="D3" s="8" t="s">
        <v>3</v>
      </c>
      <c r="E3" s="23" t="s">
        <v>4</v>
      </c>
      <c r="F3" s="8" t="s">
        <v>5</v>
      </c>
      <c r="G3" s="23" t="s">
        <v>4</v>
      </c>
      <c r="H3" s="8" t="s">
        <v>6</v>
      </c>
      <c r="I3" s="24" t="s">
        <v>4</v>
      </c>
      <c r="J3" s="8" t="s">
        <v>7</v>
      </c>
      <c r="K3" s="23" t="s">
        <v>4</v>
      </c>
      <c r="L3" s="26" t="s">
        <v>8</v>
      </c>
      <c r="M3" s="23" t="s">
        <v>9</v>
      </c>
      <c r="N3" s="23" t="s">
        <v>10</v>
      </c>
      <c r="O3" s="23" t="s">
        <v>11</v>
      </c>
    </row>
    <row r="4" spans="1:15" ht="26.25" customHeight="1" x14ac:dyDescent="0.25">
      <c r="A4" s="23"/>
      <c r="B4" s="8" t="s">
        <v>12</v>
      </c>
      <c r="C4" s="8" t="s">
        <v>13</v>
      </c>
      <c r="D4" s="8" t="s">
        <v>14</v>
      </c>
      <c r="E4" s="23"/>
      <c r="F4" s="8" t="s">
        <v>14</v>
      </c>
      <c r="G4" s="23"/>
      <c r="H4" s="8" t="s">
        <v>14</v>
      </c>
      <c r="I4" s="25"/>
      <c r="J4" s="8" t="s">
        <v>14</v>
      </c>
      <c r="K4" s="23"/>
      <c r="L4" s="26"/>
      <c r="M4" s="23"/>
      <c r="N4" s="23"/>
      <c r="O4" s="23"/>
    </row>
    <row r="5" spans="1:15" ht="27" thickBot="1" x14ac:dyDescent="0.3">
      <c r="A5" s="15" t="s">
        <v>25</v>
      </c>
      <c r="B5" s="1" t="s">
        <v>36</v>
      </c>
      <c r="C5" s="1">
        <v>0.9</v>
      </c>
      <c r="D5" s="2">
        <v>502</v>
      </c>
      <c r="E5" s="3">
        <f>D5*C5</f>
        <v>451.8</v>
      </c>
      <c r="F5" s="2">
        <v>542</v>
      </c>
      <c r="G5" s="3">
        <f>F5*C5</f>
        <v>487.8</v>
      </c>
      <c r="H5" s="2">
        <v>562</v>
      </c>
      <c r="I5" s="2">
        <f>H5*C5</f>
        <v>505.8</v>
      </c>
      <c r="J5" s="2"/>
      <c r="K5" s="3">
        <f>J5*C5</f>
        <v>0</v>
      </c>
      <c r="L5" s="9">
        <f>AVERAGE(D5,F5,H5,J5)</f>
        <v>535.33333333333337</v>
      </c>
      <c r="M5" s="10">
        <f>COUNTA(D5,F5,H5,J5)</f>
        <v>3</v>
      </c>
      <c r="N5" s="9">
        <f>SQRT(IF(D5&gt;0,POWER(D5-L5,2),0)+IF(F5&gt;0,POWER(F5-L5,2),0)+IF(H5&gt;0,POWER(H5-L5,2),0)+IF(J5&gt;0,POWER(J5-L5,2),0))/(M5-1)</f>
        <v>21.602468994692867</v>
      </c>
      <c r="O5" s="9">
        <f>N5/L5*100</f>
        <v>4.0353304473274338</v>
      </c>
    </row>
    <row r="6" spans="1:15" ht="40.5" thickBot="1" x14ac:dyDescent="0.3">
      <c r="A6" s="16" t="s">
        <v>38</v>
      </c>
      <c r="B6" s="1" t="s">
        <v>36</v>
      </c>
      <c r="C6" s="1">
        <v>0.5</v>
      </c>
      <c r="D6" s="2">
        <v>2520</v>
      </c>
      <c r="E6" s="3">
        <f>D6*C6</f>
        <v>1260</v>
      </c>
      <c r="F6" s="2">
        <v>2722</v>
      </c>
      <c r="G6" s="3">
        <f t="shared" ref="G6:G8" si="0">F6*C6</f>
        <v>1361</v>
      </c>
      <c r="H6" s="2">
        <v>2822</v>
      </c>
      <c r="I6" s="2">
        <f t="shared" ref="I6:I8" si="1">H6*C6</f>
        <v>1411</v>
      </c>
      <c r="J6" s="2"/>
      <c r="K6" s="3"/>
      <c r="L6" s="9">
        <f t="shared" ref="L6:L8" si="2">AVERAGE(D6,F6,H6,J6)</f>
        <v>2688</v>
      </c>
      <c r="M6" s="10">
        <f t="shared" ref="M6:M8" si="3">COUNTA(D6,F6,H6,J6)</f>
        <v>3</v>
      </c>
      <c r="N6" s="9">
        <f t="shared" ref="N6:N8" si="4">SQRT(IF(D6&gt;0,POWER(D6-L6,2),0)+IF(F6&gt;0,POWER(F6-L6,2),0)+IF(H6&gt;0,POWER(H6-L6,2),0)+IF(J6&gt;0,POWER(J6-L6,2),0))/(M6-1)</f>
        <v>108.78419002777932</v>
      </c>
      <c r="O6" s="9">
        <f t="shared" ref="O6:O8" si="5">N6/L6*100</f>
        <v>4.0470308790096468</v>
      </c>
    </row>
    <row r="7" spans="1:15" ht="42.75" thickBot="1" x14ac:dyDescent="0.3">
      <c r="A7" s="17" t="s">
        <v>39</v>
      </c>
      <c r="B7" s="1" t="s">
        <v>36</v>
      </c>
      <c r="C7" s="1">
        <v>0.1</v>
      </c>
      <c r="D7" s="2">
        <v>7944</v>
      </c>
      <c r="E7" s="3">
        <f>D7*C7</f>
        <v>794.40000000000009</v>
      </c>
      <c r="F7" s="2">
        <v>8580</v>
      </c>
      <c r="G7" s="3">
        <f t="shared" si="0"/>
        <v>858</v>
      </c>
      <c r="H7" s="2">
        <v>8897</v>
      </c>
      <c r="I7" s="2">
        <f t="shared" si="1"/>
        <v>889.7</v>
      </c>
      <c r="J7" s="2"/>
      <c r="K7" s="3"/>
      <c r="L7" s="9">
        <f>AVERAGE(D7,F7,H7,J7)</f>
        <v>8473.6666666666661</v>
      </c>
      <c r="M7" s="10">
        <f t="shared" si="3"/>
        <v>3</v>
      </c>
      <c r="N7" s="9">
        <f t="shared" si="4"/>
        <v>343.17075438718064</v>
      </c>
      <c r="O7" s="9">
        <f t="shared" si="5"/>
        <v>4.0498495856242549</v>
      </c>
    </row>
    <row r="8" spans="1:15" ht="40.5" thickBot="1" x14ac:dyDescent="0.3">
      <c r="A8" s="17" t="s">
        <v>40</v>
      </c>
      <c r="B8" s="1" t="s">
        <v>36</v>
      </c>
      <c r="C8" s="1">
        <v>0.1</v>
      </c>
      <c r="D8" s="2">
        <v>7866</v>
      </c>
      <c r="E8" s="3">
        <f t="shared" ref="E8" si="6">D8*C8</f>
        <v>786.6</v>
      </c>
      <c r="F8" s="2">
        <v>8495</v>
      </c>
      <c r="G8" s="3">
        <f t="shared" si="0"/>
        <v>849.5</v>
      </c>
      <c r="H8" s="2">
        <v>8810</v>
      </c>
      <c r="I8" s="2">
        <f t="shared" si="1"/>
        <v>881</v>
      </c>
      <c r="J8" s="2"/>
      <c r="K8" s="3"/>
      <c r="L8" s="9">
        <f t="shared" si="2"/>
        <v>8390.3333333333339</v>
      </c>
      <c r="M8" s="10">
        <f t="shared" si="3"/>
        <v>3</v>
      </c>
      <c r="N8" s="9">
        <f t="shared" si="4"/>
        <v>339.85315456335945</v>
      </c>
      <c r="O8" s="9">
        <f t="shared" si="5"/>
        <v>4.0505322144137237</v>
      </c>
    </row>
    <row r="9" spans="1:15" ht="39" thickBot="1" x14ac:dyDescent="0.3">
      <c r="A9" s="17" t="s">
        <v>26</v>
      </c>
      <c r="B9" s="1" t="s">
        <v>36</v>
      </c>
      <c r="C9" s="1">
        <v>0.1</v>
      </c>
      <c r="D9" s="2">
        <v>6403</v>
      </c>
      <c r="E9" s="3">
        <f>D9*C9</f>
        <v>640.30000000000007</v>
      </c>
      <c r="F9" s="2">
        <v>6915</v>
      </c>
      <c r="G9" s="3">
        <f>F9*C9</f>
        <v>691.5</v>
      </c>
      <c r="H9" s="2">
        <v>7171</v>
      </c>
      <c r="I9" s="2">
        <f>H9*C9</f>
        <v>717.1</v>
      </c>
      <c r="J9" s="2"/>
      <c r="K9" s="3">
        <f>J9*C9</f>
        <v>0</v>
      </c>
      <c r="L9" s="9">
        <f>AVERAGE(D9,F9,H9,J9)</f>
        <v>6829.666666666667</v>
      </c>
      <c r="M9" s="10">
        <f>COUNTA(D9,F9,H9,J9)</f>
        <v>3</v>
      </c>
      <c r="N9" s="9">
        <f>SQRT(IF(D9&gt;0,POWER(D9-L9,2),0)+IF(F9&gt;0,POWER(F9-L9,2),0)+IF(H9&gt;0,POWER(H9-L9,2),0)+IF(J9&gt;0,POWER(J9-L9,2),0))/(M9-1)</f>
        <v>276.51160313206867</v>
      </c>
      <c r="O9" s="9">
        <f>N9/L9*100</f>
        <v>4.0486837297877196</v>
      </c>
    </row>
    <row r="10" spans="1:15" ht="39" thickBot="1" x14ac:dyDescent="0.3">
      <c r="A10" s="18" t="s">
        <v>27</v>
      </c>
      <c r="B10" s="1" t="s">
        <v>36</v>
      </c>
      <c r="C10" s="1">
        <v>0.01</v>
      </c>
      <c r="D10" s="2">
        <v>44692</v>
      </c>
      <c r="E10" s="3">
        <f t="shared" ref="E10:E20" si="7">D10*C10</f>
        <v>446.92</v>
      </c>
      <c r="F10" s="2">
        <v>48267</v>
      </c>
      <c r="G10" s="3">
        <f t="shared" ref="G10:G20" si="8">F10*C10</f>
        <v>482.67</v>
      </c>
      <c r="H10" s="2">
        <v>50055</v>
      </c>
      <c r="I10" s="2">
        <f t="shared" ref="I10:I20" si="9">H10*C10</f>
        <v>500.55</v>
      </c>
      <c r="J10" s="2"/>
      <c r="K10" s="3">
        <f t="shared" ref="K10" si="10">J10*C10</f>
        <v>0</v>
      </c>
      <c r="L10" s="9">
        <f t="shared" ref="L10:L20" si="11">AVERAGE(D10,F10,H10,J10)</f>
        <v>47671.333333333336</v>
      </c>
      <c r="M10" s="10">
        <f t="shared" ref="M10:M20" si="12">COUNTA(D10,F10,H10,J10)</f>
        <v>3</v>
      </c>
      <c r="N10" s="9">
        <f t="shared" ref="N10:N20" si="13">SQRT(IF(D10&gt;0,POWER(D10-L10,2),0)+IF(F10&gt;0,POWER(F10-L10,2),0)+IF(H10&gt;0,POWER(H10-L10,2),0)+IF(J10&gt;0,POWER(J10-L10,2),0))/(M10-1)</f>
        <v>1930.8749743747435</v>
      </c>
      <c r="O10" s="9">
        <f t="shared" ref="O10:O20" si="14">N10/L10*100</f>
        <v>4.0503901178375754</v>
      </c>
    </row>
    <row r="11" spans="1:15" ht="39" thickBot="1" x14ac:dyDescent="0.3">
      <c r="A11" s="18" t="s">
        <v>28</v>
      </c>
      <c r="B11" s="1" t="s">
        <v>36</v>
      </c>
      <c r="C11" s="1">
        <v>0.01</v>
      </c>
      <c r="D11" s="2">
        <v>37800</v>
      </c>
      <c r="E11" s="3">
        <f t="shared" si="7"/>
        <v>378</v>
      </c>
      <c r="F11" s="2">
        <v>40824</v>
      </c>
      <c r="G11" s="3">
        <f t="shared" si="8"/>
        <v>408.24</v>
      </c>
      <c r="H11" s="2">
        <v>42336</v>
      </c>
      <c r="I11" s="2">
        <f t="shared" si="9"/>
        <v>423.36</v>
      </c>
      <c r="J11" s="2"/>
      <c r="K11" s="3"/>
      <c r="L11" s="9">
        <f t="shared" si="11"/>
        <v>40320</v>
      </c>
      <c r="M11" s="10">
        <f t="shared" si="12"/>
        <v>3</v>
      </c>
      <c r="N11" s="9">
        <f t="shared" si="13"/>
        <v>1633.1466559987807</v>
      </c>
      <c r="O11" s="9">
        <f t="shared" si="14"/>
        <v>4.0504629365049123</v>
      </c>
    </row>
    <row r="12" spans="1:15" ht="51.75" thickBot="1" x14ac:dyDescent="0.3">
      <c r="A12" s="18" t="s">
        <v>29</v>
      </c>
      <c r="B12" s="1" t="s">
        <v>36</v>
      </c>
      <c r="C12" s="1">
        <v>0.05</v>
      </c>
      <c r="D12" s="2">
        <v>50130</v>
      </c>
      <c r="E12" s="3">
        <f t="shared" si="7"/>
        <v>2506.5</v>
      </c>
      <c r="F12" s="2">
        <v>54140</v>
      </c>
      <c r="G12" s="3">
        <f t="shared" si="8"/>
        <v>2707</v>
      </c>
      <c r="H12" s="2">
        <v>56146</v>
      </c>
      <c r="I12" s="2">
        <f t="shared" si="9"/>
        <v>2807.3</v>
      </c>
      <c r="J12" s="2"/>
      <c r="K12" s="3"/>
      <c r="L12" s="9">
        <f t="shared" si="11"/>
        <v>53472</v>
      </c>
      <c r="M12" s="10">
        <f t="shared" si="12"/>
        <v>3</v>
      </c>
      <c r="N12" s="9">
        <f t="shared" si="13"/>
        <v>2165.9561399068079</v>
      </c>
      <c r="O12" s="9">
        <f t="shared" si="14"/>
        <v>4.0506361084433129</v>
      </c>
    </row>
    <row r="13" spans="1:15" ht="39" thickBot="1" x14ac:dyDescent="0.3">
      <c r="A13" s="18" t="s">
        <v>30</v>
      </c>
      <c r="B13" s="1" t="s">
        <v>36</v>
      </c>
      <c r="C13" s="1">
        <v>0.01</v>
      </c>
      <c r="D13" s="2">
        <v>248400</v>
      </c>
      <c r="E13" s="3">
        <f t="shared" si="7"/>
        <v>2484</v>
      </c>
      <c r="F13" s="2">
        <v>268272</v>
      </c>
      <c r="G13" s="3">
        <f t="shared" si="8"/>
        <v>2682.7200000000003</v>
      </c>
      <c r="H13" s="2">
        <v>278208</v>
      </c>
      <c r="I13" s="2">
        <f t="shared" si="9"/>
        <v>2782.08</v>
      </c>
      <c r="J13" s="2"/>
      <c r="K13" s="3"/>
      <c r="L13" s="9">
        <f t="shared" si="11"/>
        <v>264960</v>
      </c>
      <c r="M13" s="10">
        <f t="shared" si="12"/>
        <v>3</v>
      </c>
      <c r="N13" s="9">
        <f t="shared" si="13"/>
        <v>10732.106596563417</v>
      </c>
      <c r="O13" s="9">
        <f t="shared" si="14"/>
        <v>4.0504629365049132</v>
      </c>
    </row>
    <row r="14" spans="1:15" ht="40.5" thickBot="1" x14ac:dyDescent="0.3">
      <c r="A14" s="18" t="s">
        <v>41</v>
      </c>
      <c r="B14" s="1" t="s">
        <v>36</v>
      </c>
      <c r="C14" s="1">
        <v>0.5</v>
      </c>
      <c r="D14" s="2">
        <v>18348</v>
      </c>
      <c r="E14" s="3">
        <f t="shared" si="7"/>
        <v>9174</v>
      </c>
      <c r="F14" s="2">
        <v>19816</v>
      </c>
      <c r="G14" s="3">
        <f t="shared" si="8"/>
        <v>9908</v>
      </c>
      <c r="H14" s="2">
        <v>20550</v>
      </c>
      <c r="I14" s="2">
        <f t="shared" si="9"/>
        <v>10275</v>
      </c>
      <c r="J14" s="2"/>
      <c r="K14" s="3">
        <f t="shared" ref="K14:K15" si="15">J14*C14</f>
        <v>0</v>
      </c>
      <c r="L14" s="9">
        <f t="shared" si="11"/>
        <v>19571.333333333332</v>
      </c>
      <c r="M14" s="10">
        <f t="shared" si="12"/>
        <v>3</v>
      </c>
      <c r="N14" s="9">
        <f t="shared" si="13"/>
        <v>792.8106121052283</v>
      </c>
      <c r="O14" s="9">
        <f t="shared" si="14"/>
        <v>4.0508768544396316</v>
      </c>
    </row>
    <row r="15" spans="1:15" ht="39" thickBot="1" x14ac:dyDescent="0.3">
      <c r="A15" s="18" t="s">
        <v>31</v>
      </c>
      <c r="B15" s="1" t="s">
        <v>36</v>
      </c>
      <c r="C15" s="1">
        <v>0.5</v>
      </c>
      <c r="D15" s="2">
        <v>1406</v>
      </c>
      <c r="E15" s="3">
        <f t="shared" si="7"/>
        <v>703</v>
      </c>
      <c r="F15" s="2">
        <v>1518</v>
      </c>
      <c r="G15" s="3">
        <f t="shared" si="8"/>
        <v>759</v>
      </c>
      <c r="H15" s="2">
        <v>1575</v>
      </c>
      <c r="I15" s="2">
        <f t="shared" si="9"/>
        <v>787.5</v>
      </c>
      <c r="J15" s="2"/>
      <c r="K15" s="3">
        <f t="shared" si="15"/>
        <v>0</v>
      </c>
      <c r="L15" s="9">
        <f t="shared" si="11"/>
        <v>1499.6666666666667</v>
      </c>
      <c r="M15" s="10">
        <f t="shared" si="12"/>
        <v>3</v>
      </c>
      <c r="N15" s="9">
        <f t="shared" si="13"/>
        <v>60.796107331527949</v>
      </c>
      <c r="O15" s="9">
        <f t="shared" si="14"/>
        <v>4.0539747053697228</v>
      </c>
    </row>
    <row r="16" spans="1:15" ht="39" thickBot="1" x14ac:dyDescent="0.3">
      <c r="A16" s="17" t="s">
        <v>32</v>
      </c>
      <c r="B16" s="1" t="s">
        <v>36</v>
      </c>
      <c r="C16" s="1">
        <v>0.05</v>
      </c>
      <c r="D16" s="2">
        <v>14500</v>
      </c>
      <c r="E16" s="3">
        <f t="shared" si="7"/>
        <v>725</v>
      </c>
      <c r="F16" s="2">
        <v>15660</v>
      </c>
      <c r="G16" s="3">
        <f t="shared" si="8"/>
        <v>783</v>
      </c>
      <c r="H16" s="2">
        <v>16240</v>
      </c>
      <c r="I16" s="2">
        <f t="shared" si="9"/>
        <v>812</v>
      </c>
      <c r="J16" s="2"/>
      <c r="K16" s="3"/>
      <c r="L16" s="9">
        <f t="shared" si="11"/>
        <v>15466.666666666666</v>
      </c>
      <c r="M16" s="10">
        <f t="shared" si="12"/>
        <v>3</v>
      </c>
      <c r="N16" s="9">
        <f t="shared" si="13"/>
        <v>626.47160084609311</v>
      </c>
      <c r="O16" s="9">
        <f t="shared" si="14"/>
        <v>4.0504629365049123</v>
      </c>
    </row>
    <row r="17" spans="1:15" ht="39" thickBot="1" x14ac:dyDescent="0.3">
      <c r="A17" s="18" t="s">
        <v>33</v>
      </c>
      <c r="B17" s="1" t="s">
        <v>36</v>
      </c>
      <c r="C17" s="1">
        <v>0.2</v>
      </c>
      <c r="D17" s="2">
        <v>8589</v>
      </c>
      <c r="E17" s="3">
        <f t="shared" si="7"/>
        <v>1717.8000000000002</v>
      </c>
      <c r="F17" s="2">
        <v>9276</v>
      </c>
      <c r="G17" s="3">
        <f t="shared" si="8"/>
        <v>1855.2</v>
      </c>
      <c r="H17" s="2">
        <v>9620</v>
      </c>
      <c r="I17" s="2">
        <f t="shared" si="9"/>
        <v>1924</v>
      </c>
      <c r="J17" s="2"/>
      <c r="K17" s="3"/>
      <c r="L17" s="9">
        <f t="shared" si="11"/>
        <v>9161.6666666666661</v>
      </c>
      <c r="M17" s="10">
        <f t="shared" si="12"/>
        <v>3</v>
      </c>
      <c r="N17" s="9">
        <f t="shared" si="13"/>
        <v>371.17673238858418</v>
      </c>
      <c r="O17" s="9">
        <f t="shared" si="14"/>
        <v>4.0514105772812536</v>
      </c>
    </row>
    <row r="18" spans="1:15" ht="43.5" thickBot="1" x14ac:dyDescent="0.3">
      <c r="A18" s="19" t="s">
        <v>42</v>
      </c>
      <c r="B18" s="1" t="s">
        <v>37</v>
      </c>
      <c r="C18" s="1">
        <v>3</v>
      </c>
      <c r="D18" s="2">
        <v>860</v>
      </c>
      <c r="E18" s="3">
        <f t="shared" si="7"/>
        <v>2580</v>
      </c>
      <c r="F18" s="2">
        <v>929</v>
      </c>
      <c r="G18" s="3">
        <f t="shared" si="8"/>
        <v>2787</v>
      </c>
      <c r="H18" s="2">
        <v>963</v>
      </c>
      <c r="I18" s="2">
        <f t="shared" si="9"/>
        <v>2889</v>
      </c>
      <c r="J18" s="2"/>
      <c r="K18" s="3"/>
      <c r="L18" s="9">
        <f t="shared" si="11"/>
        <v>917.33333333333337</v>
      </c>
      <c r="M18" s="10">
        <f t="shared" si="12"/>
        <v>3</v>
      </c>
      <c r="N18" s="9">
        <f t="shared" si="13"/>
        <v>37.110196262842194</v>
      </c>
      <c r="O18" s="9">
        <f t="shared" si="14"/>
        <v>4.0454429065598321</v>
      </c>
    </row>
    <row r="19" spans="1:15" ht="72" thickBot="1" x14ac:dyDescent="0.3">
      <c r="A19" s="19" t="s">
        <v>43</v>
      </c>
      <c r="B19" s="1" t="s">
        <v>37</v>
      </c>
      <c r="C19" s="1">
        <v>1</v>
      </c>
      <c r="D19" s="2">
        <v>833</v>
      </c>
      <c r="E19" s="3">
        <f t="shared" si="7"/>
        <v>833</v>
      </c>
      <c r="F19" s="2">
        <v>900</v>
      </c>
      <c r="G19" s="3">
        <f t="shared" si="8"/>
        <v>900</v>
      </c>
      <c r="H19" s="2">
        <v>933</v>
      </c>
      <c r="I19" s="2">
        <f t="shared" si="9"/>
        <v>933</v>
      </c>
      <c r="J19" s="2"/>
      <c r="K19" s="3">
        <f t="shared" ref="K19:K20" si="16">J19*C19</f>
        <v>0</v>
      </c>
      <c r="L19" s="9">
        <f t="shared" si="11"/>
        <v>888.66666666666663</v>
      </c>
      <c r="M19" s="10">
        <f t="shared" si="12"/>
        <v>3</v>
      </c>
      <c r="N19" s="9">
        <f t="shared" si="13"/>
        <v>36.030080025815465</v>
      </c>
      <c r="O19" s="9">
        <f t="shared" si="14"/>
        <v>4.0543976023048165</v>
      </c>
    </row>
    <row r="20" spans="1:15" ht="15.75" thickBot="1" x14ac:dyDescent="0.3">
      <c r="A20" s="17" t="s">
        <v>34</v>
      </c>
      <c r="B20" s="1" t="s">
        <v>36</v>
      </c>
      <c r="C20" s="1">
        <v>1500</v>
      </c>
      <c r="D20" s="2">
        <v>110</v>
      </c>
      <c r="E20" s="3">
        <f t="shared" si="7"/>
        <v>165000</v>
      </c>
      <c r="F20" s="2">
        <v>119</v>
      </c>
      <c r="G20" s="3">
        <f t="shared" si="8"/>
        <v>178500</v>
      </c>
      <c r="H20" s="2">
        <v>123</v>
      </c>
      <c r="I20" s="2">
        <f t="shared" si="9"/>
        <v>184500</v>
      </c>
      <c r="J20" s="2"/>
      <c r="K20" s="3">
        <f t="shared" si="16"/>
        <v>0</v>
      </c>
      <c r="L20" s="9">
        <f t="shared" si="11"/>
        <v>117.33333333333333</v>
      </c>
      <c r="M20" s="10">
        <f t="shared" si="12"/>
        <v>3</v>
      </c>
      <c r="N20" s="9">
        <f t="shared" si="13"/>
        <v>4.7081489639418441</v>
      </c>
      <c r="O20" s="9">
        <f t="shared" si="14"/>
        <v>4.0126269579049811</v>
      </c>
    </row>
    <row r="21" spans="1:15" ht="15.75" thickBot="1" x14ac:dyDescent="0.3">
      <c r="A21" s="17" t="s">
        <v>35</v>
      </c>
      <c r="B21" s="1" t="s">
        <v>36</v>
      </c>
      <c r="C21" s="1">
        <v>100</v>
      </c>
      <c r="D21" s="2">
        <v>242</v>
      </c>
      <c r="E21" s="3">
        <f>D21*C21</f>
        <v>24200</v>
      </c>
      <c r="F21" s="2">
        <v>261</v>
      </c>
      <c r="G21" s="3">
        <f t="shared" ref="G21" si="17">F21*C21</f>
        <v>26100</v>
      </c>
      <c r="H21" s="2">
        <v>271</v>
      </c>
      <c r="I21" s="2">
        <f t="shared" ref="I21" si="18">H21*C21</f>
        <v>27100</v>
      </c>
      <c r="J21" s="2"/>
      <c r="K21" s="3"/>
      <c r="L21" s="9">
        <f t="shared" ref="L21" si="19">AVERAGE(D21,F21,H21,J21)</f>
        <v>258</v>
      </c>
      <c r="M21" s="10">
        <f t="shared" ref="M21" si="20">COUNTA(D21,F21,H21,J21)</f>
        <v>3</v>
      </c>
      <c r="N21" s="9">
        <f t="shared" ref="N21" si="21">SQRT(IF(D21&gt;0,POWER(D21-L21,2),0)+IF(F21&gt;0,POWER(F21-L21,2),0)+IF(H21&gt;0,POWER(H21-L21,2),0)+IF(J21&gt;0,POWER(J21-L21,2),0))/(M21-1)</f>
        <v>10.41633332799983</v>
      </c>
      <c r="O21" s="9">
        <f t="shared" ref="O21" si="22">N21/L21*100</f>
        <v>4.0373384992247399</v>
      </c>
    </row>
    <row r="22" spans="1:15" x14ac:dyDescent="0.25">
      <c r="A22" s="11" t="s">
        <v>15</v>
      </c>
      <c r="B22" s="11"/>
      <c r="C22" s="11"/>
      <c r="D22" s="3"/>
      <c r="E22" s="3">
        <f>SUM(E5:E21)</f>
        <v>214681.32</v>
      </c>
      <c r="F22" s="3"/>
      <c r="G22" s="3">
        <f>SUM(G5:G21)</f>
        <v>232120.63</v>
      </c>
      <c r="H22" s="3"/>
      <c r="I22" s="3">
        <f>SUM(I5:I21)</f>
        <v>240138.39</v>
      </c>
      <c r="J22" s="3"/>
      <c r="K22" s="3">
        <f>J22*C22</f>
        <v>0</v>
      </c>
      <c r="L22" s="9"/>
      <c r="M22" s="12"/>
      <c r="N22" s="13"/>
      <c r="O22" s="13"/>
    </row>
    <row r="23" spans="1:15" x14ac:dyDescent="0.25">
      <c r="A23" s="27" t="s">
        <v>16</v>
      </c>
      <c r="B23" s="28"/>
      <c r="C23" s="28"/>
      <c r="D23" s="28"/>
      <c r="E23" s="28"/>
      <c r="F23" s="28"/>
      <c r="G23" s="28"/>
      <c r="H23" s="29">
        <f>E22</f>
        <v>214681.32</v>
      </c>
      <c r="I23" s="30"/>
      <c r="J23" s="30"/>
      <c r="K23" s="30"/>
      <c r="L23" s="30"/>
      <c r="M23" s="30"/>
      <c r="N23" s="30"/>
      <c r="O23" s="30"/>
    </row>
    <row r="24" spans="1: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5">
      <c r="A25" s="5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6" t="s">
        <v>18</v>
      </c>
      <c r="B26" s="20" t="s">
        <v>22</v>
      </c>
      <c r="C26" s="20"/>
      <c r="D26" s="20"/>
      <c r="E26" s="20"/>
      <c r="F26" s="4"/>
      <c r="G26" s="4"/>
      <c r="H26" s="7"/>
      <c r="I26" s="4"/>
      <c r="J26" s="4"/>
      <c r="K26" s="4"/>
      <c r="L26" s="4"/>
      <c r="M26" s="4"/>
      <c r="N26" s="4"/>
      <c r="O26" s="4"/>
    </row>
    <row r="27" spans="1:15" x14ac:dyDescent="0.25">
      <c r="A27" s="6" t="s">
        <v>19</v>
      </c>
      <c r="B27" s="20" t="s">
        <v>23</v>
      </c>
      <c r="C27" s="20"/>
      <c r="D27" s="20"/>
      <c r="E27" s="20"/>
      <c r="F27" s="4"/>
      <c r="G27" s="4"/>
      <c r="H27" s="7"/>
      <c r="I27" s="7"/>
      <c r="J27" s="4"/>
      <c r="K27" s="4"/>
      <c r="L27" s="4"/>
      <c r="M27" s="4"/>
      <c r="N27" s="4"/>
      <c r="O27" s="4"/>
    </row>
    <row r="28" spans="1:15" x14ac:dyDescent="0.25">
      <c r="A28" s="6" t="s">
        <v>20</v>
      </c>
      <c r="B28" s="20" t="s">
        <v>24</v>
      </c>
      <c r="C28" s="20"/>
      <c r="D28" s="20"/>
      <c r="E28" s="20"/>
      <c r="F28" s="4"/>
      <c r="G28" s="4"/>
      <c r="H28" s="7"/>
      <c r="I28" s="7"/>
      <c r="J28" s="4"/>
      <c r="K28" s="4"/>
      <c r="L28" s="4"/>
      <c r="M28" s="4"/>
      <c r="N28" s="4"/>
      <c r="O28" s="4"/>
    </row>
    <row r="29" spans="1:15" x14ac:dyDescent="0.25">
      <c r="A29" s="4"/>
      <c r="B29" s="14"/>
      <c r="C29" s="14"/>
      <c r="D29" s="14"/>
      <c r="E29" s="14"/>
      <c r="F29" s="4"/>
      <c r="G29" s="4"/>
      <c r="H29" s="7"/>
      <c r="I29" s="7"/>
      <c r="J29" s="4"/>
      <c r="K29" s="4"/>
      <c r="L29" s="4"/>
      <c r="M29" s="4"/>
      <c r="N29" s="4"/>
      <c r="O29" s="4"/>
    </row>
    <row r="30" spans="1:15" x14ac:dyDescent="0.25">
      <c r="A30" s="6" t="s">
        <v>21</v>
      </c>
      <c r="B30" s="31">
        <v>46125</v>
      </c>
      <c r="C30" s="4"/>
      <c r="D30" s="4"/>
      <c r="E30" s="4"/>
      <c r="F30" s="4"/>
      <c r="G30" s="4"/>
      <c r="H30" s="7"/>
      <c r="I30" s="7"/>
      <c r="J30" s="4"/>
      <c r="K30" s="4"/>
      <c r="L30" s="4"/>
      <c r="M30" s="4"/>
      <c r="N30" s="4"/>
      <c r="O30" s="4"/>
    </row>
  </sheetData>
  <mergeCells count="16">
    <mergeCell ref="B28:E28"/>
    <mergeCell ref="A1:O2"/>
    <mergeCell ref="A3:A4"/>
    <mergeCell ref="B3:C3"/>
    <mergeCell ref="E3:E4"/>
    <mergeCell ref="G3:G4"/>
    <mergeCell ref="I3:I4"/>
    <mergeCell ref="K3:K4"/>
    <mergeCell ref="L3:L4"/>
    <mergeCell ref="M3:M4"/>
    <mergeCell ref="N3:N4"/>
    <mergeCell ref="O3:O4"/>
    <mergeCell ref="A23:G23"/>
    <mergeCell ref="H23:O23"/>
    <mergeCell ref="B26:E26"/>
    <mergeCell ref="B27:E27"/>
  </mergeCells>
  <pageMargins left="0.70866141732283472" right="0.70866141732283472" top="0.35433070866141736" bottom="0.35433070866141736" header="0.31496062992125984" footer="0.31496062992125984"/>
  <pageSetup paperSize="9" scale="8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Манукян Мери Кареновка</dc:creator>
  <cp:lastModifiedBy>Варламова Оксана Генадьевна</cp:lastModifiedBy>
  <cp:lastPrinted>2026-03-04T23:21:37Z</cp:lastPrinted>
  <dcterms:created xsi:type="dcterms:W3CDTF">2025-12-02T05:16:20Z</dcterms:created>
  <dcterms:modified xsi:type="dcterms:W3CDTF">2026-04-08T23:50:10Z</dcterms:modified>
</cp:coreProperties>
</file>