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atahsa\Desktop\2026 ГОД\ЗАКУПКИ 2026\холодильники\35000,00\на размещение\"/>
    </mc:Choice>
  </mc:AlternateContent>
  <bookViews>
    <workbookView xWindow="0" yWindow="0" windowWidth="15645" windowHeight="10515"/>
  </bookViews>
  <sheets>
    <sheet name="Расчет цены" sheetId="2" r:id="rId1"/>
  </sheets>
  <definedNames>
    <definedName name="_xlnm.Print_Area" localSheetId="0">'Расчет цены'!$A$1:$S$30</definedName>
  </definedNames>
  <calcPr calcId="162913" refMode="R1C1"/>
</workbook>
</file>

<file path=xl/calcChain.xml><?xml version="1.0" encoding="utf-8"?>
<calcChain xmlns="http://schemas.openxmlformats.org/spreadsheetml/2006/main">
  <c r="S12" i="2" l="1"/>
  <c r="M5" i="2" l="1"/>
  <c r="N5" i="2" s="1"/>
  <c r="O5" i="2" s="1"/>
  <c r="P5" i="2"/>
  <c r="Q5" i="2" s="1"/>
  <c r="R5" i="2" s="1"/>
  <c r="S5" i="2" s="1"/>
  <c r="M6" i="2"/>
  <c r="N6" i="2" s="1"/>
  <c r="O6" i="2" s="1"/>
  <c r="P6" i="2"/>
  <c r="Q6" i="2" s="1"/>
  <c r="R6" i="2" s="1"/>
  <c r="S6" i="2" s="1"/>
  <c r="M7" i="2"/>
  <c r="N7" i="2" s="1"/>
  <c r="O7" i="2" s="1"/>
  <c r="P7" i="2"/>
  <c r="Q7" i="2" s="1"/>
  <c r="R7" i="2" s="1"/>
  <c r="S7" i="2" s="1"/>
  <c r="M8" i="2"/>
  <c r="N8" i="2" s="1"/>
  <c r="O8" i="2" s="1"/>
  <c r="P8" i="2"/>
  <c r="Q8" i="2" s="1"/>
  <c r="R8" i="2" s="1"/>
  <c r="S8" i="2" s="1"/>
  <c r="M9" i="2"/>
  <c r="N9" i="2" s="1"/>
  <c r="O9" i="2" s="1"/>
  <c r="P9" i="2"/>
  <c r="Q9" i="2" s="1"/>
  <c r="R9" i="2" s="1"/>
  <c r="S9" i="2" s="1"/>
  <c r="M10" i="2"/>
  <c r="N10" i="2" s="1"/>
  <c r="O10" i="2" s="1"/>
  <c r="P10" i="2"/>
  <c r="Q10" i="2" s="1"/>
  <c r="R10" i="2" s="1"/>
  <c r="S10" i="2" s="1"/>
  <c r="M11" i="2"/>
  <c r="N11" i="2" s="1"/>
  <c r="O11" i="2" s="1"/>
  <c r="P11" i="2"/>
  <c r="Q11" i="2" s="1"/>
  <c r="R11" i="2" s="1"/>
  <c r="S11" i="2" s="1"/>
  <c r="M13" i="2" l="1"/>
</calcChain>
</file>

<file path=xl/sharedStrings.xml><?xml version="1.0" encoding="utf-8"?>
<sst xmlns="http://schemas.openxmlformats.org/spreadsheetml/2006/main" count="45" uniqueCount="38">
  <si>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</si>
  <si>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</si>
  <si>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</si>
  <si>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</si>
  <si>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</si>
  <si>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</si>
  <si>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</si>
  <si>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</si>
  <si>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</si>
  <si>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</si>
  <si>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</si>
  <si>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</si>
  <si>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</si>
  <si>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</si>
  <si>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</si>
  <si>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</si>
  <si>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</si>
  <si>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рублей</t>
  </si>
  <si>
    <t xml:space="preserve">  </t>
  </si>
  <si>
    <t>Итого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</si>
  <si>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</si>
  <si>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</si>
  <si>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Расчет и обоснование провел:
Врио зам.начальника ФКУ ИК-28 УФСИН
России по Волгоградской области 
капитан внутренней службы</t>
  </si>
  <si>
    <t>Расчет проверил:
Врио зам.начальника ФКУ ИК-28 УФСИН
России по Волгоградской области 
капитан внутренней службы</t>
  </si>
  <si>
    <t>Е.С. Литвин</t>
  </si>
  <si>
    <t xml:space="preserve">Исполнитель №1 ИП Толстолуцкий О.В. вх. №2224 от 19.05.2026                  </t>
  </si>
  <si>
    <t xml:space="preserve">Исполнитель №2  ИП Сурков М.Т. вх. №2225 от 19.05.2026                 </t>
  </si>
  <si>
    <t xml:space="preserve">Иполнитель№3 ИП Мурченко А.В. вх. №2226 от 19.05.2026                 </t>
  </si>
  <si>
    <t xml:space="preserve">Замена контроллера 
EVS 974
</t>
  </si>
  <si>
    <t>Замена вентилятора конденсатора 16 Wt</t>
  </si>
  <si>
    <t>Замена РНПП 311</t>
  </si>
  <si>
    <t>Замена магнитного пускателя 18 АМП</t>
  </si>
  <si>
    <t>Замена кнопки пуска</t>
  </si>
  <si>
    <t>Замена ТЭНа сливной магистрали</t>
  </si>
  <si>
    <t>Замена трубки слива</t>
  </si>
  <si>
    <t>Д.А. Васильева</t>
  </si>
  <si>
    <t xml:space="preserve">* При определении Н(М)ЦК, ЦКЕП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</si>
  <si>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Расчёт и обоснование начальной (максимальной) цены контракта, (Н(М)ЦК) на оказание услуг по техническому обслуживанию и ремонту холодильного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</si>
</sst>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000000"/>
  </numFmts>
  <fonts count="11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Fill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top" wrapText="1"/>
    </xf>
    <xf numFmtId="2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top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165" fontId="1" fillId="0" borderId="1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</xdr:row>
      <xdr:rowOff>952500</xdr:rowOff>
    </xdr:from>
    <xdr:to>
      <xdr:col>15</xdr:col>
      <xdr:colOff>0</xdr:colOff>
      <xdr:row>3</xdr:row>
      <xdr:rowOff>1304925</xdr:rowOff>
    </xdr:to>
    <xdr:pic>
      <xdr:nvPicPr>
        <xdr:cNvPr id="2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15450" y="2085975"/>
          <a:ext cx="9334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114300</xdr:colOff>
      <xdr:row>3</xdr:row>
      <xdr:rowOff>981075</xdr:rowOff>
    </xdr:from>
    <xdr:to>
      <xdr:col>14</xdr:col>
      <xdr:colOff>85725</xdr:colOff>
      <xdr:row>3</xdr:row>
      <xdr:rowOff>1419225</xdr:rowOff>
    </xdr:to>
    <xdr:pic>
      <xdr:nvPicPr>
        <xdr:cNvPr id="2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00" y="211455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15</xdr:col>
      <xdr:colOff>19050</xdr:colOff>
      <xdr:row>3</xdr:row>
      <xdr:rowOff>1600200</xdr:rowOff>
    </xdr:from>
    <xdr:to>
      <xdr:col>15</xdr:col>
      <xdr:colOff>1504950</xdr:colOff>
      <xdr:row>3</xdr:row>
      <xdr:rowOff>1962150</xdr:rowOff>
    </xdr:to>
    <xdr:pic>
      <xdr:nvPicPr>
        <xdr:cNvPr id="26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67950" y="2733675"/>
          <a:ext cx="148590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15</xdr:col>
      <xdr:colOff>266700</xdr:colOff>
      <xdr:row>3</xdr:row>
      <xdr:rowOff>1400175</xdr:rowOff>
    </xdr:from>
    <xdr:to>
      <xdr:col>15</xdr:col>
      <xdr:colOff>419100</xdr:colOff>
      <xdr:row>3</xdr:row>
      <xdr:rowOff>1628775</xdr:rowOff>
    </xdr:to>
    <xdr:pic>
      <xdr:nvPicPr>
        <xdr:cNvPr id="26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15600" y="2533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view="pageBreakPreview" topLeftCell="A5" zoomScale="90" zoomScaleSheetLayoutView="90" workbookViewId="0">
      <selection activeCell="M4" sqref="M4"/>
    </sheetView>
  </sheetViews>
  <sheetFormatPr defaultRowHeight="12.75" x14ac:dyDescent="0.2"/>
  <cols>
    <col min="1" max="1" width="3.140625" style="1" customWidth="1"/>
    <col min="2" max="2" width="12.5703125" style="1" customWidth="1"/>
    <col min="3" max="3" width="20.85546875" style="1" customWidth="1"/>
    <col min="4" max="4" width="7.42578125" style="1" customWidth="1"/>
    <col min="5" max="5" width="6.85546875" style="1" customWidth="1"/>
    <col min="6" max="6" width="12.42578125" style="1" customWidth="1"/>
    <col min="7" max="7" width="12.7109375" style="1" customWidth="1"/>
    <col min="8" max="8" width="12.5703125" style="1" customWidth="1"/>
    <col min="9" max="9" width="0.140625" style="1" customWidth="1"/>
    <col min="10" max="10" width="13.28515625" style="1" hidden="1" customWidth="1"/>
    <col min="11" max="11" width="11.42578125" style="1" customWidth="1"/>
    <col min="12" max="12" width="9.140625" style="1"/>
    <col min="13" max="13" width="16.5703125" style="1" customWidth="1"/>
    <col min="14" max="14" width="15.42578125" style="1" customWidth="1"/>
    <col min="15" max="15" width="14.28515625" style="1" customWidth="1"/>
    <col min="16" max="16" width="22.7109375" style="1" customWidth="1"/>
    <col min="17" max="17" width="9.42578125" style="1" customWidth="1"/>
    <col min="18" max="18" width="9.140625" style="1"/>
    <col min="19" max="19" width="12.42578125" style="1" customWidth="1"/>
    <col min="20" max="20" width="9.140625" style="1"/>
    <col min="21" max="21" width="12.5703125" style="1" customWidth="1"/>
    <col min="22" max="16384" width="9.140625" style="1"/>
  </cols>
  <sheetData>
    <row r="1" spans="1:25" ht="20.25" customHeight="1" x14ac:dyDescent="0.25">
      <c r="P1" s="57"/>
      <c r="Q1" s="57"/>
      <c r="R1" s="58"/>
      <c r="S1" s="58"/>
    </row>
    <row r="2" spans="1:25" ht="30" customHeight="1" x14ac:dyDescent="0.2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5" ht="39" customHeight="1" x14ac:dyDescent="0.2">
      <c r="A3" s="60" t="s">
        <v>0</v>
      </c>
      <c r="B3" s="66" t="s">
        <v>1</v>
      </c>
      <c r="C3" s="67"/>
      <c r="D3" s="60" t="s">
        <v>2</v>
      </c>
      <c r="E3" s="60" t="s">
        <v>3</v>
      </c>
      <c r="F3" s="62" t="s">
        <v>4</v>
      </c>
      <c r="G3" s="63"/>
      <c r="H3" s="63"/>
      <c r="I3" s="64"/>
      <c r="J3" s="65"/>
      <c r="K3" s="70" t="s">
        <v>5</v>
      </c>
      <c r="L3" s="70"/>
      <c r="M3" s="71" t="s">
        <v>6</v>
      </c>
      <c r="N3" s="71"/>
      <c r="O3" s="71"/>
      <c r="P3" s="72" t="s">
        <v>7</v>
      </c>
      <c r="Q3" s="72"/>
      <c r="R3" s="72"/>
      <c r="S3" s="72"/>
    </row>
    <row r="4" spans="1:25" ht="165" customHeight="1" x14ac:dyDescent="0.2">
      <c r="A4" s="61"/>
      <c r="B4" s="68"/>
      <c r="C4" s="69"/>
      <c r="D4" s="61"/>
      <c r="E4" s="60"/>
      <c r="F4" s="40" t="s">
        <v>25</v>
      </c>
      <c r="G4" s="40" t="s">
        <v>26</v>
      </c>
      <c r="H4" s="50" t="s">
        <v>27</v>
      </c>
      <c r="I4" s="51"/>
      <c r="J4" s="52"/>
      <c r="K4" s="5" t="s">
        <v>8</v>
      </c>
      <c r="L4" s="5" t="s">
        <v>9</v>
      </c>
      <c r="M4" s="5" t="s">
        <v>10</v>
      </c>
      <c r="N4" s="5" t="s">
        <v>11</v>
      </c>
      <c r="O4" s="9" t="s">
        <v>12</v>
      </c>
      <c r="P4" s="5" t="s">
        <v>20</v>
      </c>
      <c r="Q4" s="2" t="s">
        <v>13</v>
      </c>
      <c r="R4" s="2" t="s">
        <v>14</v>
      </c>
      <c r="S4" s="2" t="s">
        <v>15</v>
      </c>
      <c r="X4" s="1" t="s">
        <v>18</v>
      </c>
      <c r="Y4" s="1" t="s">
        <v>18</v>
      </c>
    </row>
    <row r="5" spans="1:25" ht="22.5" customHeight="1" x14ac:dyDescent="0.2">
      <c r="A5" s="16">
        <v>1</v>
      </c>
      <c r="B5" s="53" t="s">
        <v>28</v>
      </c>
      <c r="C5" s="54"/>
      <c r="D5" s="16" t="s">
        <v>21</v>
      </c>
      <c r="E5" s="17">
        <v>1</v>
      </c>
      <c r="F5" s="18">
        <v>8000</v>
      </c>
      <c r="G5" s="19">
        <v>8400</v>
      </c>
      <c r="H5" s="19">
        <v>8300</v>
      </c>
      <c r="I5" s="20"/>
      <c r="J5" s="20"/>
      <c r="K5" s="21"/>
      <c r="L5" s="21"/>
      <c r="M5" s="19">
        <f t="shared" ref="M5:M9" si="0">AVERAGE(F5:L5)</f>
        <v>8233.3333333333339</v>
      </c>
      <c r="N5" s="19">
        <f t="shared" ref="N5:N11" si="1">SQRT((SUM(IF(F5&gt;0,POWER(F5-M5,2),0),IF(G5&gt;0,POWER(G5-M5,2),0),IF(H5&gt;0,POWER(H5-M5,2),0),IF(K5&gt;0,POWER(K5-M5,2),0),IF(L5&gt;0,POWER(L5-M5,2),0),))/(COUNTA(F5:L5)-1))</f>
        <v>208.16659994661327</v>
      </c>
      <c r="O5" s="22">
        <f t="shared" ref="O5:O11" si="2">N5/M5*100</f>
        <v>2.5283392706066388</v>
      </c>
      <c r="P5" s="19">
        <f>((E5/COUNTA(F5:L5))*(SUM(F5:L5)))</f>
        <v>8233.3333333333321</v>
      </c>
      <c r="Q5" s="18">
        <f>P5/E5</f>
        <v>8233.3333333333321</v>
      </c>
      <c r="R5" s="14">
        <f>ROUNDDOWN(Q5,2)</f>
        <v>8233.33</v>
      </c>
      <c r="S5" s="14">
        <f>R5*E5</f>
        <v>8233.33</v>
      </c>
      <c r="V5" s="10"/>
      <c r="W5" s="10"/>
    </row>
    <row r="6" spans="1:25" ht="20.25" customHeight="1" x14ac:dyDescent="0.2">
      <c r="A6" s="16">
        <v>2</v>
      </c>
      <c r="B6" s="55" t="s">
        <v>29</v>
      </c>
      <c r="C6" s="56"/>
      <c r="D6" s="16" t="s">
        <v>21</v>
      </c>
      <c r="E6" s="17">
        <v>2</v>
      </c>
      <c r="F6" s="18">
        <v>5200</v>
      </c>
      <c r="G6" s="19">
        <v>5300</v>
      </c>
      <c r="H6" s="19">
        <v>5500</v>
      </c>
      <c r="I6" s="20"/>
      <c r="J6" s="20"/>
      <c r="K6" s="21"/>
      <c r="L6" s="21"/>
      <c r="M6" s="19">
        <f t="shared" si="0"/>
        <v>5333.333333333333</v>
      </c>
      <c r="N6" s="19">
        <f t="shared" si="1"/>
        <v>152.75252316519467</v>
      </c>
      <c r="O6" s="22">
        <f t="shared" si="2"/>
        <v>2.8641098093474002</v>
      </c>
      <c r="P6" s="19">
        <f>((E6/COUNTA(F6:L6))*(SUM(F6:L6)))</f>
        <v>10666.666666666666</v>
      </c>
      <c r="Q6" s="18">
        <f>P6/E6</f>
        <v>5333.333333333333</v>
      </c>
      <c r="R6" s="14">
        <f t="shared" ref="R6:R10" si="3">ROUNDDOWN(Q6,2)</f>
        <v>5333.33</v>
      </c>
      <c r="S6" s="14">
        <f t="shared" ref="S6:S11" si="4">R6*E6</f>
        <v>10666.66</v>
      </c>
      <c r="V6" s="10"/>
      <c r="W6" s="10"/>
    </row>
    <row r="7" spans="1:25" ht="21.75" customHeight="1" x14ac:dyDescent="0.2">
      <c r="A7" s="16">
        <v>3</v>
      </c>
      <c r="B7" s="55" t="s">
        <v>30</v>
      </c>
      <c r="C7" s="56"/>
      <c r="D7" s="16" t="s">
        <v>21</v>
      </c>
      <c r="E7" s="17">
        <v>1</v>
      </c>
      <c r="F7" s="18">
        <v>7300</v>
      </c>
      <c r="G7" s="19">
        <v>7200</v>
      </c>
      <c r="H7" s="19">
        <v>7400</v>
      </c>
      <c r="I7" s="20"/>
      <c r="J7" s="20"/>
      <c r="K7" s="21"/>
      <c r="L7" s="21"/>
      <c r="M7" s="19">
        <f t="shared" si="0"/>
        <v>7300</v>
      </c>
      <c r="N7" s="19">
        <f t="shared" si="1"/>
        <v>100</v>
      </c>
      <c r="O7" s="22">
        <f t="shared" si="2"/>
        <v>1.3698630136986301</v>
      </c>
      <c r="P7" s="19">
        <f t="shared" ref="P7:P11" si="5">((E7/COUNTA(F7:L7))*(SUM(F7:L7)))</f>
        <v>7300</v>
      </c>
      <c r="Q7" s="18">
        <f t="shared" ref="Q7:Q11" si="6">P7/E7</f>
        <v>7300</v>
      </c>
      <c r="R7" s="14">
        <f t="shared" si="3"/>
        <v>7300</v>
      </c>
      <c r="S7" s="14">
        <f t="shared" si="4"/>
        <v>7300</v>
      </c>
      <c r="V7" s="10"/>
      <c r="W7" s="10"/>
    </row>
    <row r="8" spans="1:25" ht="21" customHeight="1" x14ac:dyDescent="0.2">
      <c r="A8" s="16">
        <v>4</v>
      </c>
      <c r="B8" s="55" t="s">
        <v>31</v>
      </c>
      <c r="C8" s="56"/>
      <c r="D8" s="16" t="s">
        <v>21</v>
      </c>
      <c r="E8" s="17">
        <v>2</v>
      </c>
      <c r="F8" s="18">
        <v>2800</v>
      </c>
      <c r="G8" s="19">
        <v>3000</v>
      </c>
      <c r="H8" s="19">
        <v>3200</v>
      </c>
      <c r="I8" s="20"/>
      <c r="J8" s="20"/>
      <c r="K8" s="21"/>
      <c r="L8" s="21"/>
      <c r="M8" s="19">
        <f t="shared" si="0"/>
        <v>3000</v>
      </c>
      <c r="N8" s="19">
        <f t="shared" si="1"/>
        <v>200</v>
      </c>
      <c r="O8" s="22">
        <f t="shared" si="2"/>
        <v>6.666666666666667</v>
      </c>
      <c r="P8" s="19">
        <f t="shared" si="5"/>
        <v>6000</v>
      </c>
      <c r="Q8" s="18">
        <f t="shared" si="6"/>
        <v>3000</v>
      </c>
      <c r="R8" s="14">
        <f t="shared" si="3"/>
        <v>3000</v>
      </c>
      <c r="S8" s="14">
        <f t="shared" si="4"/>
        <v>6000</v>
      </c>
      <c r="V8" s="10"/>
      <c r="W8" s="10"/>
    </row>
    <row r="9" spans="1:25" ht="16.5" customHeight="1" x14ac:dyDescent="0.2">
      <c r="A9" s="16">
        <v>5</v>
      </c>
      <c r="B9" s="55" t="s">
        <v>32</v>
      </c>
      <c r="C9" s="56"/>
      <c r="D9" s="16" t="s">
        <v>21</v>
      </c>
      <c r="E9" s="17">
        <v>1</v>
      </c>
      <c r="F9" s="18">
        <v>500</v>
      </c>
      <c r="G9" s="19">
        <v>550</v>
      </c>
      <c r="H9" s="19">
        <v>550</v>
      </c>
      <c r="I9" s="20"/>
      <c r="J9" s="20"/>
      <c r="K9" s="21"/>
      <c r="L9" s="21"/>
      <c r="M9" s="19">
        <f t="shared" si="0"/>
        <v>533.33333333333337</v>
      </c>
      <c r="N9" s="19">
        <f t="shared" si="1"/>
        <v>28.867513459481287</v>
      </c>
      <c r="O9" s="22">
        <f t="shared" si="2"/>
        <v>5.4126587736527414</v>
      </c>
      <c r="P9" s="19">
        <f t="shared" si="5"/>
        <v>533.33333333333326</v>
      </c>
      <c r="Q9" s="18">
        <f t="shared" si="6"/>
        <v>533.33333333333326</v>
      </c>
      <c r="R9" s="14">
        <f t="shared" si="3"/>
        <v>533.33000000000004</v>
      </c>
      <c r="S9" s="14">
        <f t="shared" si="4"/>
        <v>533.33000000000004</v>
      </c>
      <c r="V9" s="10"/>
      <c r="W9" s="10"/>
    </row>
    <row r="10" spans="1:25" ht="21" customHeight="1" x14ac:dyDescent="0.2">
      <c r="A10" s="16">
        <v>6</v>
      </c>
      <c r="B10" s="55" t="s">
        <v>33</v>
      </c>
      <c r="C10" s="56"/>
      <c r="D10" s="16" t="s">
        <v>21</v>
      </c>
      <c r="E10" s="17">
        <v>1</v>
      </c>
      <c r="F10" s="18">
        <v>2700</v>
      </c>
      <c r="G10" s="19">
        <v>2800</v>
      </c>
      <c r="H10" s="19">
        <v>3000</v>
      </c>
      <c r="I10" s="20"/>
      <c r="J10" s="20"/>
      <c r="K10" s="21"/>
      <c r="L10" s="21"/>
      <c r="M10" s="19">
        <f>AVERAGE(F10:L10)</f>
        <v>2833.3333333333335</v>
      </c>
      <c r="N10" s="19">
        <f t="shared" si="1"/>
        <v>152.75252316519467</v>
      </c>
      <c r="O10" s="22">
        <f t="shared" si="2"/>
        <v>5.3912655234774585</v>
      </c>
      <c r="P10" s="19">
        <f t="shared" si="5"/>
        <v>2833.333333333333</v>
      </c>
      <c r="Q10" s="18">
        <f t="shared" si="6"/>
        <v>2833.333333333333</v>
      </c>
      <c r="R10" s="14">
        <f t="shared" si="3"/>
        <v>2833.33</v>
      </c>
      <c r="S10" s="14">
        <f t="shared" si="4"/>
        <v>2833.33</v>
      </c>
      <c r="V10" s="10"/>
      <c r="W10" s="10"/>
    </row>
    <row r="11" spans="1:25" ht="21" customHeight="1" x14ac:dyDescent="0.2">
      <c r="A11" s="16">
        <v>7</v>
      </c>
      <c r="B11" s="55" t="s">
        <v>34</v>
      </c>
      <c r="C11" s="56"/>
      <c r="D11" s="16" t="s">
        <v>21</v>
      </c>
      <c r="E11" s="17">
        <v>1</v>
      </c>
      <c r="F11" s="18">
        <v>500</v>
      </c>
      <c r="G11" s="19">
        <v>500</v>
      </c>
      <c r="H11" s="19">
        <v>600</v>
      </c>
      <c r="I11" s="20"/>
      <c r="J11" s="20"/>
      <c r="K11" s="21"/>
      <c r="L11" s="21"/>
      <c r="M11" s="19">
        <f>AVERAGE(F11:L11)</f>
        <v>533.33333333333337</v>
      </c>
      <c r="N11" s="19">
        <f t="shared" si="1"/>
        <v>57.735026918962575</v>
      </c>
      <c r="O11" s="22">
        <f t="shared" si="2"/>
        <v>10.825317547305483</v>
      </c>
      <c r="P11" s="19">
        <f t="shared" si="5"/>
        <v>533.33333333333326</v>
      </c>
      <c r="Q11" s="18">
        <f t="shared" si="6"/>
        <v>533.33333333333326</v>
      </c>
      <c r="R11" s="14">
        <f>ROUNDDOWN(Q11,2)</f>
        <v>533.33000000000004</v>
      </c>
      <c r="S11" s="14">
        <f t="shared" si="4"/>
        <v>533.33000000000004</v>
      </c>
      <c r="V11" s="10"/>
      <c r="W11" s="10"/>
    </row>
    <row r="12" spans="1:25" s="3" customFormat="1" ht="15.75" customHeight="1" x14ac:dyDescent="0.25">
      <c r="A12" s="12"/>
      <c r="B12" s="12"/>
      <c r="C12" s="12"/>
      <c r="D12" s="12"/>
      <c r="E12" s="12"/>
      <c r="F12" s="13"/>
      <c r="G12" s="13"/>
      <c r="H12" s="13"/>
      <c r="I12" s="12"/>
      <c r="J12" s="12"/>
      <c r="K12" s="12"/>
      <c r="L12" s="12"/>
      <c r="M12" s="13"/>
      <c r="N12" s="13"/>
      <c r="O12" s="13"/>
      <c r="P12" s="13"/>
      <c r="Q12" s="49" t="s">
        <v>19</v>
      </c>
      <c r="R12" s="49"/>
      <c r="S12" s="23">
        <f>S5+S6+S7+S8+S9+S10+S11</f>
        <v>36099.980000000003</v>
      </c>
      <c r="V12" s="11"/>
      <c r="W12" s="11"/>
    </row>
    <row r="13" spans="1:25" s="7" customFormat="1" ht="28.5" customHeight="1" x14ac:dyDescent="0.25">
      <c r="A13" s="48" t="s">
        <v>16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15">
        <f>S12</f>
        <v>36099.980000000003</v>
      </c>
      <c r="N13" s="8" t="s">
        <v>17</v>
      </c>
      <c r="O13" s="8"/>
      <c r="P13" s="8"/>
      <c r="Q13" s="8"/>
      <c r="R13" s="8"/>
      <c r="S13" s="6"/>
    </row>
    <row r="14" spans="1:25" ht="35.25" customHeight="1" x14ac:dyDescent="0.2">
      <c r="A14" s="43" t="s">
        <v>36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27"/>
    </row>
    <row r="15" spans="1:25" ht="15.75" customHeight="1" x14ac:dyDescent="0.25">
      <c r="A15" s="44" t="s">
        <v>22</v>
      </c>
      <c r="B15" s="45"/>
      <c r="C15" s="45"/>
      <c r="D15" s="36"/>
      <c r="E15" s="36"/>
      <c r="F15" s="46" t="s">
        <v>35</v>
      </c>
      <c r="G15" s="46"/>
      <c r="H15" s="46"/>
      <c r="I15" s="46"/>
      <c r="J15" s="46"/>
      <c r="K15" s="46"/>
      <c r="L15" s="46"/>
      <c r="M15" s="46"/>
      <c r="N15" s="37"/>
      <c r="S15" s="27"/>
    </row>
    <row r="16" spans="1:25" s="4" customFormat="1" ht="15.75" customHeight="1" x14ac:dyDescent="0.25">
      <c r="A16" s="47"/>
      <c r="B16" s="41"/>
      <c r="C16" s="41"/>
      <c r="D16" s="41"/>
      <c r="E16" s="36"/>
      <c r="F16" s="38"/>
      <c r="G16" s="39"/>
      <c r="H16" s="42"/>
      <c r="I16" s="42"/>
      <c r="S16" s="25"/>
    </row>
    <row r="17" spans="1:21" s="4" customFormat="1" ht="15.75" customHeight="1" x14ac:dyDescent="0.25">
      <c r="A17" s="41" t="s">
        <v>23</v>
      </c>
      <c r="B17" s="41"/>
      <c r="C17" s="41"/>
      <c r="D17" s="41"/>
      <c r="E17" s="36"/>
      <c r="F17" s="38"/>
      <c r="G17" s="39"/>
      <c r="H17" s="42" t="s">
        <v>24</v>
      </c>
      <c r="I17" s="42"/>
      <c r="J17" s="42"/>
      <c r="K17" s="42"/>
      <c r="S17" s="25"/>
    </row>
    <row r="18" spans="1:21" s="4" customFormat="1" ht="11.25" customHeight="1" x14ac:dyDescent="0.25">
      <c r="A18" s="30"/>
      <c r="B18" s="30"/>
      <c r="C18" s="30"/>
      <c r="D18" s="30"/>
      <c r="E18" s="28"/>
      <c r="F18" s="29"/>
      <c r="G18" s="24"/>
      <c r="H18" s="31"/>
      <c r="I18" s="31"/>
      <c r="J18" s="31"/>
      <c r="K18" s="26"/>
      <c r="L18" s="25"/>
      <c r="M18" s="25"/>
      <c r="N18" s="25"/>
      <c r="O18" s="25"/>
      <c r="P18" s="25"/>
      <c r="Q18" s="25"/>
      <c r="R18" s="25"/>
      <c r="S18" s="25"/>
    </row>
    <row r="19" spans="1:21" ht="33" customHeight="1" x14ac:dyDescent="0.25">
      <c r="A19" s="32"/>
      <c r="B19" s="33"/>
      <c r="C19" s="3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3"/>
      <c r="O19" s="33"/>
      <c r="P19" s="33"/>
      <c r="Q19" s="27"/>
      <c r="R19" s="27"/>
      <c r="S19" s="27"/>
      <c r="U19" s="4"/>
    </row>
    <row r="20" spans="1:21" s="4" customFormat="1" ht="15.75" customHeight="1" x14ac:dyDescent="0.25">
      <c r="A20" s="34"/>
      <c r="B20" s="34"/>
      <c r="C20" s="34"/>
      <c r="D20" s="34"/>
      <c r="E20" s="28"/>
      <c r="F20" s="29"/>
      <c r="G20" s="24"/>
      <c r="H20" s="29"/>
      <c r="I20" s="29"/>
      <c r="J20" s="29"/>
      <c r="K20" s="29"/>
      <c r="L20" s="25"/>
      <c r="M20" s="25"/>
      <c r="N20" s="25"/>
      <c r="O20" s="25"/>
      <c r="P20" s="25"/>
      <c r="Q20" s="25"/>
      <c r="R20" s="25"/>
      <c r="S20" s="25"/>
    </row>
    <row r="21" spans="1:21" ht="15.75" x14ac:dyDescent="0.25">
      <c r="A21" s="30"/>
      <c r="B21" s="30"/>
      <c r="C21" s="30"/>
      <c r="D21" s="30"/>
      <c r="E21" s="28"/>
      <c r="F21" s="29"/>
      <c r="G21" s="24"/>
      <c r="H21" s="31"/>
      <c r="I21" s="31"/>
      <c r="J21" s="31"/>
      <c r="K21" s="31"/>
      <c r="L21" s="27"/>
      <c r="M21" s="27"/>
      <c r="N21" s="27"/>
      <c r="O21" s="27"/>
      <c r="P21" s="27"/>
      <c r="Q21" s="27"/>
      <c r="R21" s="27"/>
      <c r="S21" s="27"/>
      <c r="U21" s="4"/>
    </row>
    <row r="22" spans="1:21" ht="15.75" x14ac:dyDescent="0.25">
      <c r="A22" s="30"/>
      <c r="B22" s="30"/>
      <c r="C22" s="30"/>
      <c r="D22" s="30"/>
      <c r="E22" s="28"/>
      <c r="F22" s="29"/>
      <c r="G22" s="24"/>
      <c r="H22" s="31"/>
      <c r="I22" s="31"/>
      <c r="J22" s="31"/>
      <c r="K22" s="26"/>
      <c r="L22" s="27"/>
      <c r="M22" s="27"/>
      <c r="N22" s="27"/>
      <c r="O22" s="27"/>
      <c r="P22" s="27"/>
      <c r="Q22" s="27"/>
      <c r="R22" s="27"/>
      <c r="S22" s="27"/>
    </row>
    <row r="23" spans="1:2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2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21" ht="27" customHeight="1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</sheetData>
  <sheetProtection selectLockedCells="1" selectUnlockedCells="1"/>
  <mergeCells count="28">
    <mergeCell ref="P1:Q1"/>
    <mergeCell ref="R1:S1"/>
    <mergeCell ref="A2:S2"/>
    <mergeCell ref="A3:A4"/>
    <mergeCell ref="D3:D4"/>
    <mergeCell ref="E3:E4"/>
    <mergeCell ref="F3:J3"/>
    <mergeCell ref="B3:C4"/>
    <mergeCell ref="K3:L3"/>
    <mergeCell ref="M3:O3"/>
    <mergeCell ref="P3:S3"/>
    <mergeCell ref="A13:L13"/>
    <mergeCell ref="Q12:R12"/>
    <mergeCell ref="H4:J4"/>
    <mergeCell ref="B5:C5"/>
    <mergeCell ref="B6:C6"/>
    <mergeCell ref="B7:C7"/>
    <mergeCell ref="B8:C8"/>
    <mergeCell ref="B9:C9"/>
    <mergeCell ref="B10:C10"/>
    <mergeCell ref="B11:C11"/>
    <mergeCell ref="A17:D17"/>
    <mergeCell ref="H17:K17"/>
    <mergeCell ref="A14:R14"/>
    <mergeCell ref="A15:C15"/>
    <mergeCell ref="F15:M15"/>
    <mergeCell ref="A16:D16"/>
    <mergeCell ref="H16:I16"/>
  </mergeCells>
  <pageMargins left="0.23622047244094491" right="0.23622047244094491" top="0.74803149606299213" bottom="0.74803149606299213" header="0.31496062992125984" footer="0.31496062992125984"/>
  <pageSetup paperSize="9" scale="60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Natahsa</cp:lastModifiedBy>
  <cp:lastPrinted>2026-05-25T07:35:02Z</cp:lastPrinted>
  <dcterms:created xsi:type="dcterms:W3CDTF">2014-06-13T08:59:54Z</dcterms:created>
  <dcterms:modified xsi:type="dcterms:W3CDTF">2026-05-25T07:35:07Z</dcterms:modified>
</cp:coreProperties>
</file>