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видеонаблюдение\"/>
    </mc:Choice>
  </mc:AlternateContent>
  <xr:revisionPtr revIDLastSave="0" documentId="13_ncr:1_{D189280C-16C1-4FCF-8C09-E8B66C8775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1" r:id="rId1"/>
    <sheet name="НМЦК-п.3.7.1" sheetId="2" r:id="rId2"/>
    <sheet name="Лист1" sheetId="3" r:id="rId3"/>
  </sheets>
  <definedNames>
    <definedName name="_xlnm._FilterDatabase" localSheetId="0" hidden="1">'Расчет НМЦК'!$A$9:$N$22</definedName>
  </definedNames>
  <calcPr calcId="181029" fullPrecision="0"/>
</workbook>
</file>

<file path=xl/calcChain.xml><?xml version="1.0" encoding="utf-8"?>
<calcChain xmlns="http://schemas.openxmlformats.org/spreadsheetml/2006/main">
  <c r="N23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J22" i="1" s="1"/>
  <c r="K22" i="1" s="1"/>
  <c r="N22" i="1" s="1"/>
  <c r="L22" i="1"/>
  <c r="M22" i="1" l="1"/>
  <c r="J11" i="1"/>
  <c r="K11" i="1" s="1"/>
  <c r="N11" i="1" s="1"/>
  <c r="L11" i="1"/>
  <c r="J12" i="1"/>
  <c r="K12" i="1" s="1"/>
  <c r="N12" i="1" s="1"/>
  <c r="L12" i="1"/>
  <c r="J13" i="1"/>
  <c r="K13" i="1" s="1"/>
  <c r="N13" i="1" s="1"/>
  <c r="L13" i="1"/>
  <c r="J14" i="1"/>
  <c r="K14" i="1" s="1"/>
  <c r="N14" i="1" s="1"/>
  <c r="L14" i="1"/>
  <c r="J15" i="1"/>
  <c r="K15" i="1" s="1"/>
  <c r="N15" i="1" s="1"/>
  <c r="L15" i="1"/>
  <c r="J16" i="1"/>
  <c r="K16" i="1" s="1"/>
  <c r="N16" i="1" s="1"/>
  <c r="L16" i="1"/>
  <c r="J17" i="1"/>
  <c r="K17" i="1" s="1"/>
  <c r="N17" i="1" s="1"/>
  <c r="L17" i="1"/>
  <c r="J18" i="1"/>
  <c r="K18" i="1" s="1"/>
  <c r="N18" i="1" s="1"/>
  <c r="L18" i="1"/>
  <c r="J19" i="1"/>
  <c r="K19" i="1" s="1"/>
  <c r="N19" i="1" s="1"/>
  <c r="L19" i="1"/>
  <c r="J20" i="1"/>
  <c r="K20" i="1" s="1"/>
  <c r="N20" i="1" s="1"/>
  <c r="L20" i="1"/>
  <c r="J21" i="1"/>
  <c r="K21" i="1" s="1"/>
  <c r="N21" i="1" s="1"/>
  <c r="L21" i="1"/>
  <c r="J10" i="1"/>
  <c r="K10" i="1" s="1"/>
  <c r="N10" i="1" s="1"/>
  <c r="L10" i="1"/>
  <c r="B7" i="2" l="1"/>
  <c r="M21" i="1"/>
  <c r="M20" i="1"/>
  <c r="M19" i="1"/>
  <c r="M18" i="1"/>
  <c r="M17" i="1"/>
  <c r="M16" i="1"/>
  <c r="M15" i="1"/>
  <c r="M14" i="1"/>
  <c r="M13" i="1"/>
  <c r="M12" i="1"/>
  <c r="M11" i="1"/>
  <c r="M10" i="1"/>
  <c r="B2" i="2" l="1"/>
</calcChain>
</file>

<file path=xl/sharedStrings.xml><?xml version="1.0" encoding="utf-8"?>
<sst xmlns="http://schemas.openxmlformats.org/spreadsheetml/2006/main" count="62" uniqueCount="58">
  <si>
    <t xml:space="preserve">Раздел V 
Аукционной документации 
</t>
  </si>
  <si>
    <t>Основные характеристики объекта закупки:</t>
  </si>
  <si>
    <t>Используемый метод определения НМЦК:</t>
  </si>
  <si>
    <t>Метод сопоставимых рыночных цен (анализа рынка)</t>
  </si>
  <si>
    <t>Расчёт НМЦК:</t>
  </si>
  <si>
    <t>№ п/п</t>
  </si>
  <si>
    <t>Наименование товара (работы, услуги)</t>
  </si>
  <si>
    <t>Номер источника ценовой информации (ИЦИ №i) и цена единицы товара, работы, услуги, представленная i-тым ИЦИ (Цi), руб.</t>
  </si>
  <si>
    <t>v - кол-во (объем) закупаемого товара (работы, услуги), мес.</t>
  </si>
  <si>
    <t>n - кол-во значений, используемых в расчете</t>
  </si>
  <si>
    <t>Определение однородности совокупности значений выявленных цен</t>
  </si>
  <si>
    <t xml:space="preserve">                  , руб. </t>
  </si>
  <si>
    <t>ОКПД2</t>
  </si>
  <si>
    <t>КП 1</t>
  </si>
  <si>
    <t>КП 2</t>
  </si>
  <si>
    <t>КП 3</t>
  </si>
  <si>
    <t>&lt;ц&gt; - средн. арифм. величина цены единицы прод-ции, руб.</t>
  </si>
  <si>
    <t>=8 (с учётом округления до двух знаков после запятой)</t>
  </si>
  <si>
    <t>Среднее квадратичное отклонение</t>
  </si>
  <si>
    <r>
      <t xml:space="preserve">V - коэф-нт вариации </t>
    </r>
    <r>
      <rPr>
        <i/>
        <sz val="10"/>
        <color indexed="2"/>
        <rFont val="Times New Roman"/>
      </rPr>
      <t>(не должен превышать 33%)</t>
    </r>
  </si>
  <si>
    <t>6=4+5+6</t>
  </si>
  <si>
    <t>8 = кол-во ответов ИЦИ</t>
  </si>
  <si>
    <t>9= 6/8</t>
  </si>
  <si>
    <t>9 (округл)</t>
  </si>
  <si>
    <t>12=9*7</t>
  </si>
  <si>
    <t>Обоснование начальной (максимальной) цены контракта (НМЦК)</t>
  </si>
  <si>
    <t>(предмет контракта)</t>
  </si>
  <si>
    <t>Основные характеристики объекта закупки</t>
  </si>
  <si>
    <t>в соответствии с ТЗ</t>
  </si>
  <si>
    <t>Используемый метод определения НМЦК с обоснованием:</t>
  </si>
  <si>
    <r>
      <t xml:space="preserve">Метод сопоставимых рыночных цен (анализ рынка) - НМЦК рынка с использованием скриншотов цен,размещенных на сайтах в сети "Интернет")  </t>
    </r>
    <r>
      <rPr>
        <i/>
        <sz val="12"/>
        <rFont val="Times New Roman"/>
      </rPr>
      <t>(</t>
    </r>
    <r>
      <rPr>
        <b/>
        <i/>
        <sz val="12"/>
        <color indexed="2"/>
        <rFont val="Times New Roman"/>
      </rPr>
      <t>п.3.7.1</t>
    </r>
    <r>
      <rPr>
        <i/>
        <sz val="12"/>
        <rFont val="Times New Roman"/>
      </rPr>
      <t xml:space="preserve"> Приказа МЭР от 02.10.2013 № 567 "Об утверждении Методических рекомендаций по применению методов определения начальной /максимальной/ цены контракта, цены контракта, заключаемого с единственным поставщиком /подрядчиком, исполнителем/")</t>
    </r>
  </si>
  <si>
    <r>
      <t xml:space="preserve">НМЦКрын., руб. (определение и обоснование НМЦК представлено в </t>
    </r>
    <r>
      <rPr>
        <b/>
        <sz val="12"/>
        <rFont val="Times New Roman"/>
      </rPr>
      <t>Приложении №1</t>
    </r>
    <r>
      <rPr>
        <sz val="12"/>
        <rFont val="Times New Roman"/>
      </rPr>
      <t>)</t>
    </r>
  </si>
  <si>
    <t>Работник контрактной службы</t>
  </si>
  <si>
    <t xml:space="preserve"> ______________ (должность)</t>
  </si>
  <si>
    <t>___________ /__________/ (подпись/ФИО)</t>
  </si>
  <si>
    <t>27.32.13.141</t>
  </si>
  <si>
    <t>PTZ-камера для видеоконференцсвязи, белая, Prestel HD-PTZ420HSU3-W</t>
  </si>
  <si>
    <t>26.40.33.110</t>
  </si>
  <si>
    <t>Настенный кронштейн, белый, Prestel HD-WM2W</t>
  </si>
  <si>
    <t>25.94.12.190</t>
  </si>
  <si>
    <t>Пульт управления для PTZ камер Prestel KB-IP12 (NDI)</t>
  </si>
  <si>
    <t>26.40.33.119</t>
  </si>
  <si>
    <t>PoE-коммутатор Prestel NS1-8C1-250P-1C1-1F1</t>
  </si>
  <si>
    <t>26.30.11.122</t>
  </si>
  <si>
    <t>Плата видеозахвата AVMATRIX VC12-4K HDMI PCIE</t>
  </si>
  <si>
    <t>26.12.20.000</t>
  </si>
  <si>
    <t>Плата видеозахвата AVMATRIX VC41 4CH 3G-SDI PCIE</t>
  </si>
  <si>
    <t>Преобразователь сигнала HDMI d 3G SDI Prestel C-HS2</t>
  </si>
  <si>
    <t>26.30.12.000</t>
  </si>
  <si>
    <t xml:space="preserve">Видеокарта NVIDIA Quadro RTX A400 4GB (900-5G172-
2260-000) </t>
  </si>
  <si>
    <t>Кабель Mini DisplayPort - HDMI, 1.8м, Cablexpert CC-mDPHDMI-6</t>
  </si>
  <si>
    <t>Кабель SDI, коаксиальный, 75 Ом, группа 0.8/3.7AF, D= 6.1
мм, 1x0.82 мм, оболочка: FRNC пламязамедляющая, цветчерный, Blankom</t>
  </si>
  <si>
    <t>BNC Адаптеры FCD-BNC75FF-B First Cable</t>
  </si>
  <si>
    <t>26.30.23.112</t>
  </si>
  <si>
    <t>Кабельный разъём, BNC штекер, UHD 8K 12 ГГц, 75 Ом, губки: втулка- HTA-801V, ц. контакт- HTF-910M, обжим, RG-59 B/U | V06/37 | 0.8/3.7 | RG-6 | 8241 | LV-61S | URM70, никель, Alfar</t>
  </si>
  <si>
    <t>26.40.51.000</t>
  </si>
  <si>
    <t>Защитные Колпачки 100001194 Telegartner</t>
  </si>
  <si>
    <r>
      <t xml:space="preserve">
Начальная (максимальная) цена контракта определена Заказчиком с учетом доведенных лимитов денежных средств в  сумме</t>
    </r>
    <r>
      <rPr>
        <b/>
        <u/>
        <sz val="10"/>
        <color indexed="2"/>
        <rFont val="Times New Roman"/>
      </rPr>
      <t xml:space="preserve">  582 095,30 (Пятьсот восемьдесят две тысячи девяносто пять рублей 30 копеек) ,в т. ч. НДС 22%</t>
    </r>
    <r>
      <rPr>
        <sz val="10"/>
        <color theme="1"/>
        <rFont val="Times New Roman"/>
      </rPr>
      <t xml:space="preserve"> (далее – НМЦК) определена методом сопоставимых рыночных цен (анализ рынка) и исходя из наименьшего предложения</t>
    </r>
    <r>
      <rPr>
        <b/>
        <sz val="10"/>
        <color theme="1"/>
        <rFont val="Times New Roman"/>
      </rPr>
      <t>.</t>
    </r>
    <r>
      <rPr>
        <sz val="10"/>
        <color theme="1"/>
        <rFont val="Times New Roman"/>
      </rPr>
      <t xml:space="preserve">
Расчет выполнен на основании методических рекомендации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 (анализ рынка).
В целях получения ценовой информации Заказчик  направил запрос поставщикам, осуществил сбор и анализ общедоступной ценовой информации  и определил НМЦК в соответствии с п.3.7.4.1, п.3.19, п.3.21  Методических рекомендаций.
НМЦК рын - определяемая методом сопоставимых рыночных цен (анализа рынка);
v - количество закупаемых услуг -1,
n - количество значений, используемых в расчете  -  3 значения,
i - номер источника ценовой информации;
цi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 с учетом различий в характеристиках товаров, коммерческих и (или) финансовых условий поставок товаров,  определяемых в соответствии с пунктом 3.17  Рекомендаций.
ГЕОХИ РАН ______________ В.В Чуенков                                                                                                                                            19.05.2026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</si>
</sst>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6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indexed="2"/>
      <name val="Times New Roman"/>
    </font>
    <font>
      <b/>
      <sz val="10"/>
      <name val="Times New Roman"/>
    </font>
    <font>
      <sz val="10"/>
      <name val="Times New Roman"/>
    </font>
    <font>
      <sz val="9"/>
      <name val="Times New Roman"/>
    </font>
    <font>
      <b/>
      <i/>
      <sz val="10"/>
      <name val="Times New Roman"/>
    </font>
    <font>
      <sz val="11"/>
      <name val="Times New Roman"/>
    </font>
    <font>
      <b/>
      <sz val="12"/>
      <name val="Times New Roman"/>
    </font>
    <font>
      <i/>
      <sz val="12"/>
      <name val="Times New Roman"/>
    </font>
    <font>
      <sz val="12"/>
      <name val="Times New Roman"/>
    </font>
    <font>
      <sz val="11"/>
      <color theme="1"/>
      <name val="Calibri"/>
      <scheme val="minor"/>
    </font>
    <font>
      <i/>
      <sz val="10"/>
      <color indexed="2"/>
      <name val="Times New Roman"/>
    </font>
    <font>
      <b/>
      <u/>
      <sz val="10"/>
      <color indexed="2"/>
      <name val="Times New Roman"/>
    </font>
    <font>
      <b/>
      <sz val="10"/>
      <color theme="1"/>
      <name val="Times New Roman"/>
    </font>
    <font>
      <b/>
      <i/>
      <sz val="12"/>
      <color indexed="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92D050"/>
        <bgColor rgb="FF92D05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1" fillId="0" borderId="0" applyFont="0" applyFill="0" applyBorder="0" applyProtection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2" fontId="5" fillId="2" borderId="3" xfId="0" applyNumberFormat="1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133349</xdr:colOff>
      <xdr:row>7</xdr:row>
      <xdr:rowOff>571499</xdr:rowOff>
    </xdr:from>
    <xdr:to>
      <xdr:col>6</xdr:col>
      <xdr:colOff>524255</xdr:colOff>
      <xdr:row>7</xdr:row>
      <xdr:rowOff>819149</xdr:rowOff>
    </xdr:to>
    <xdr:pic>
      <xdr:nvPicPr>
        <xdr:cNvPr id="19105" name="Рисунок 1" descr="C:\Temp\KClipboardExport\l41eo45a.gif">
          <a:extLst>
            <a:ext uri="{FF2B5EF4-FFF2-40B4-BE49-F238E27FC236}">
              <a16:creationId xmlns:a16="http://schemas.microsoft.com/office/drawing/2014/main" id="{00000000-0008-0000-0000-0000A1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68182" t="17999" b="24001"/>
        <a:stretch/>
      </xdr:blipFill>
      <xdr:spPr bwMode="auto">
        <a:xfrm>
          <a:off x="3705225" y="3810000"/>
          <a:ext cx="390906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28574</xdr:colOff>
      <xdr:row>7</xdr:row>
      <xdr:rowOff>828673</xdr:rowOff>
    </xdr:from>
    <xdr:to>
      <xdr:col>11</xdr:col>
      <xdr:colOff>868679</xdr:colOff>
      <xdr:row>7</xdr:row>
      <xdr:rowOff>1219198</xdr:rowOff>
    </xdr:to>
    <xdr:pic>
      <xdr:nvPicPr>
        <xdr:cNvPr id="19106" name="Picture 21" descr="C:\Temp\KClipboardExport\sssqsznq.gif">
          <a:extLst>
            <a:ext uri="{FF2B5EF4-FFF2-40B4-BE49-F238E27FC236}">
              <a16:creationId xmlns:a16="http://schemas.microsoft.com/office/drawing/2014/main" id="{00000000-0008-0000-0000-0000A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7000875" y="4067174"/>
          <a:ext cx="84010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66674</xdr:colOff>
      <xdr:row>7</xdr:row>
      <xdr:rowOff>923924</xdr:rowOff>
    </xdr:from>
    <xdr:to>
      <xdr:col>12</xdr:col>
      <xdr:colOff>709802</xdr:colOff>
      <xdr:row>7</xdr:row>
      <xdr:rowOff>1247774</xdr:rowOff>
    </xdr:to>
    <xdr:pic>
      <xdr:nvPicPr>
        <xdr:cNvPr id="19107" name="Picture 19" descr="C:\Temp\KClipboardExport\8c4wnzhy.gif">
          <a:extLst>
            <a:ext uri="{FF2B5EF4-FFF2-40B4-BE49-F238E27FC236}">
              <a16:creationId xmlns:a16="http://schemas.microsoft.com/office/drawing/2014/main" id="{00000000-0008-0000-0000-0000A3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7915275" y="4162425"/>
          <a:ext cx="643128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38099</xdr:colOff>
      <xdr:row>7</xdr:row>
      <xdr:rowOff>114299</xdr:rowOff>
    </xdr:from>
    <xdr:to>
      <xdr:col>13</xdr:col>
      <xdr:colOff>898398</xdr:colOff>
      <xdr:row>7</xdr:row>
      <xdr:rowOff>600074</xdr:rowOff>
    </xdr:to>
    <xdr:pic>
      <xdr:nvPicPr>
        <xdr:cNvPr id="19109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A5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/>
        <a:stretch/>
      </xdr:blipFill>
      <xdr:spPr bwMode="auto">
        <a:xfrm>
          <a:off x="8639176" y="3352800"/>
          <a:ext cx="860298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561974</xdr:colOff>
      <xdr:row>22</xdr:row>
      <xdr:rowOff>38099</xdr:rowOff>
    </xdr:from>
    <xdr:to>
      <xdr:col>12</xdr:col>
      <xdr:colOff>575307</xdr:colOff>
      <xdr:row>22</xdr:row>
      <xdr:rowOff>333374</xdr:rowOff>
    </xdr:to>
    <xdr:pic>
      <xdr:nvPicPr>
        <xdr:cNvPr id="19110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A6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 r="56723" b="33061"/>
        <a:stretch/>
      </xdr:blipFill>
      <xdr:spPr bwMode="auto">
        <a:xfrm>
          <a:off x="7534275" y="6838950"/>
          <a:ext cx="889635" cy="295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142874</xdr:colOff>
      <xdr:row>6</xdr:row>
      <xdr:rowOff>333374</xdr:rowOff>
    </xdr:from>
    <xdr:to>
      <xdr:col>13</xdr:col>
      <xdr:colOff>613790</xdr:colOff>
      <xdr:row>6</xdr:row>
      <xdr:rowOff>600074</xdr:rowOff>
    </xdr:to>
    <xdr:pic>
      <xdr:nvPicPr>
        <xdr:cNvPr id="19111" name="Picture 1" descr="C:\Temp\KClipboardExport\7d4qbwfz.gif">
          <a:extLst>
            <a:ext uri="{FF2B5EF4-FFF2-40B4-BE49-F238E27FC236}">
              <a16:creationId xmlns:a16="http://schemas.microsoft.com/office/drawing/2014/main" id="{00000000-0008-0000-0000-0000A7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3635" r="56836" b="28495"/>
        <a:stretch/>
      </xdr:blipFill>
      <xdr:spPr bwMode="auto">
        <a:xfrm>
          <a:off x="8743950" y="2619375"/>
          <a:ext cx="470916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33</xdr:row>
      <xdr:rowOff>101592</xdr:rowOff>
    </xdr:from>
    <xdr:to>
      <xdr:col>1</xdr:col>
      <xdr:colOff>1690497</xdr:colOff>
      <xdr:row>37</xdr:row>
      <xdr:rowOff>57143</xdr:rowOff>
    </xdr:to>
    <xdr:pic>
      <xdr:nvPicPr>
        <xdr:cNvPr id="19122" name="Picture 690" descr="http://naiz.org/fz44/nmc/nmck.png">
          <a:extLst>
            <a:ext uri="{FF2B5EF4-FFF2-40B4-BE49-F238E27FC236}">
              <a16:creationId xmlns:a16="http://schemas.microsoft.com/office/drawing/2014/main" id="{00000000-0008-0000-0000-0000B2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519642" y="8504759"/>
          <a:ext cx="1604772" cy="5905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N46"/>
  <sheetViews>
    <sheetView tabSelected="1" topLeftCell="A10" zoomScale="90" workbookViewId="0">
      <selection activeCell="B26" sqref="B26:N43"/>
    </sheetView>
  </sheetViews>
  <sheetFormatPr defaultColWidth="9.140625" defaultRowHeight="12.75" x14ac:dyDescent="0.25"/>
  <cols>
    <col min="1" max="1" width="6.42578125" style="1" customWidth="1"/>
    <col min="2" max="3" width="27.42578125" style="1" customWidth="1"/>
    <col min="4" max="4" width="14.28515625" style="1" customWidth="1"/>
    <col min="5" max="5" width="15.42578125" style="2" customWidth="1"/>
    <col min="6" max="6" width="15.85546875" style="2" customWidth="1"/>
    <col min="7" max="7" width="12.140625" style="1" customWidth="1"/>
    <col min="8" max="8" width="9" style="1" customWidth="1"/>
    <col min="9" max="9" width="10" style="1" customWidth="1"/>
    <col min="10" max="10" width="12" style="2" customWidth="1"/>
    <col min="11" max="11" width="11" style="1" customWidth="1"/>
    <col min="12" max="12" width="13.140625" style="1" customWidth="1"/>
    <col min="13" max="13" width="11.28515625" style="1" customWidth="1"/>
    <col min="14" max="14" width="17" style="1" customWidth="1"/>
    <col min="15" max="16384" width="9.140625" style="1"/>
  </cols>
  <sheetData>
    <row r="1" spans="1:14" ht="12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idden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5" customFormat="1" ht="58.5" customHeight="1" x14ac:dyDescent="0.2">
      <c r="A3" s="6"/>
      <c r="B3" s="6"/>
      <c r="C3" s="6"/>
      <c r="D3" s="6"/>
      <c r="E3" s="6"/>
      <c r="F3" s="6"/>
      <c r="G3" s="6"/>
      <c r="H3" s="6"/>
      <c r="I3" s="52" t="s">
        <v>0</v>
      </c>
      <c r="J3" s="52"/>
      <c r="K3" s="52"/>
      <c r="L3" s="52"/>
      <c r="M3" s="52"/>
      <c r="N3" s="52"/>
    </row>
    <row r="4" spans="1:14" ht="75.75" customHeight="1" x14ac:dyDescent="0.25">
      <c r="A4" s="53" t="s">
        <v>1</v>
      </c>
      <c r="B4" s="53"/>
      <c r="C4" s="7"/>
      <c r="D4" s="54"/>
      <c r="E4" s="55"/>
      <c r="F4" s="55"/>
      <c r="G4" s="55"/>
      <c r="H4" s="55"/>
      <c r="I4" s="8"/>
      <c r="J4" s="8"/>
      <c r="K4" s="8"/>
      <c r="L4" s="8"/>
      <c r="M4" s="8"/>
    </row>
    <row r="5" spans="1:14" ht="28.5" customHeight="1" x14ac:dyDescent="0.25">
      <c r="A5" s="53" t="s">
        <v>2</v>
      </c>
      <c r="B5" s="53"/>
      <c r="C5" s="7"/>
      <c r="D5" s="55" t="s">
        <v>3</v>
      </c>
      <c r="E5" s="55"/>
      <c r="F5" s="55"/>
      <c r="G5" s="55"/>
      <c r="H5" s="55"/>
      <c r="I5" s="8"/>
      <c r="J5" s="8"/>
      <c r="K5" s="8"/>
      <c r="L5" s="8"/>
      <c r="M5" s="8"/>
    </row>
    <row r="6" spans="1:14" ht="19.5" customHeight="1" x14ac:dyDescent="0.25">
      <c r="A6" s="53" t="s">
        <v>4</v>
      </c>
      <c r="B6" s="53"/>
      <c r="C6" s="9"/>
      <c r="D6" s="56"/>
      <c r="E6" s="56"/>
      <c r="F6" s="56"/>
      <c r="G6" s="56"/>
      <c r="H6" s="56"/>
      <c r="I6" s="8"/>
      <c r="J6" s="10"/>
      <c r="K6" s="8"/>
      <c r="L6" s="8"/>
      <c r="M6" s="8"/>
    </row>
    <row r="7" spans="1:14" ht="75" customHeight="1" x14ac:dyDescent="0.25">
      <c r="A7" s="57" t="s">
        <v>5</v>
      </c>
      <c r="B7" s="59" t="s">
        <v>6</v>
      </c>
      <c r="C7" s="11"/>
      <c r="D7" s="61" t="s">
        <v>7</v>
      </c>
      <c r="E7" s="62"/>
      <c r="F7" s="62"/>
      <c r="G7" s="63"/>
      <c r="H7" s="59" t="s">
        <v>8</v>
      </c>
      <c r="I7" s="59" t="s">
        <v>9</v>
      </c>
      <c r="J7" s="66" t="s">
        <v>10</v>
      </c>
      <c r="K7" s="66"/>
      <c r="L7" s="67"/>
      <c r="M7" s="67"/>
      <c r="N7" s="13" t="s">
        <v>11</v>
      </c>
    </row>
    <row r="8" spans="1:14" ht="102.75" customHeight="1" x14ac:dyDescent="0.25">
      <c r="A8" s="58"/>
      <c r="B8" s="60"/>
      <c r="C8" s="14" t="s">
        <v>12</v>
      </c>
      <c r="D8" s="15" t="s">
        <v>13</v>
      </c>
      <c r="E8" s="16" t="s">
        <v>14</v>
      </c>
      <c r="F8" s="16" t="s">
        <v>15</v>
      </c>
      <c r="G8" s="17"/>
      <c r="H8" s="64"/>
      <c r="I8" s="65"/>
      <c r="J8" s="18" t="s">
        <v>16</v>
      </c>
      <c r="K8" s="19" t="s">
        <v>17</v>
      </c>
      <c r="L8" s="20" t="s">
        <v>18</v>
      </c>
      <c r="M8" s="21" t="s">
        <v>19</v>
      </c>
      <c r="N8" s="22"/>
    </row>
    <row r="9" spans="1:14" ht="40.5" x14ac:dyDescent="0.25">
      <c r="A9" s="23">
        <v>1</v>
      </c>
      <c r="B9" s="24">
        <v>2</v>
      </c>
      <c r="C9" s="23">
        <v>3</v>
      </c>
      <c r="D9" s="23">
        <v>4</v>
      </c>
      <c r="E9" s="23">
        <v>5</v>
      </c>
      <c r="F9" s="23">
        <v>6</v>
      </c>
      <c r="G9" s="23" t="s">
        <v>20</v>
      </c>
      <c r="H9" s="23">
        <v>7</v>
      </c>
      <c r="I9" s="25" t="s">
        <v>21</v>
      </c>
      <c r="J9" s="26" t="s">
        <v>22</v>
      </c>
      <c r="K9" s="27" t="s">
        <v>23</v>
      </c>
      <c r="L9" s="28">
        <v>10</v>
      </c>
      <c r="M9" s="29">
        <v>11</v>
      </c>
      <c r="N9" s="23" t="s">
        <v>24</v>
      </c>
    </row>
    <row r="10" spans="1:14" ht="40.5" x14ac:dyDescent="0.25">
      <c r="A10" s="25">
        <v>1</v>
      </c>
      <c r="B10" s="24" t="s">
        <v>36</v>
      </c>
      <c r="C10" s="23" t="s">
        <v>37</v>
      </c>
      <c r="D10" s="12">
        <v>112908.92</v>
      </c>
      <c r="E10" s="12">
        <v>115167.1</v>
      </c>
      <c r="F10" s="12">
        <v>118554.37</v>
      </c>
      <c r="G10" s="50">
        <f t="shared" ref="G10:G22" si="0">D10+E10+F10</f>
        <v>346630.39</v>
      </c>
      <c r="H10" s="17">
        <v>3</v>
      </c>
      <c r="I10" s="30">
        <v>3</v>
      </c>
      <c r="J10" s="31">
        <f>G10/I10</f>
        <v>115543.46</v>
      </c>
      <c r="K10" s="31">
        <f>ROUND(J10,2)</f>
        <v>115543.46</v>
      </c>
      <c r="L10" s="12">
        <f>STDEV(D10:F10)</f>
        <v>2841.48</v>
      </c>
      <c r="M10" s="32">
        <f>L10/K10</f>
        <v>2.46E-2</v>
      </c>
      <c r="N10" s="33">
        <f>K10*H10</f>
        <v>346630.38</v>
      </c>
    </row>
    <row r="11" spans="1:14" s="49" customFormat="1" ht="27" x14ac:dyDescent="0.25">
      <c r="A11" s="25">
        <v>2</v>
      </c>
      <c r="B11" s="24" t="s">
        <v>38</v>
      </c>
      <c r="C11" s="23" t="s">
        <v>39</v>
      </c>
      <c r="D11" s="48">
        <v>5037.12</v>
      </c>
      <c r="E11" s="48">
        <v>5137.8599999999997</v>
      </c>
      <c r="F11" s="48">
        <v>5288.98</v>
      </c>
      <c r="G11" s="50">
        <f t="shared" si="0"/>
        <v>15463.96</v>
      </c>
      <c r="H11" s="17">
        <v>3</v>
      </c>
      <c r="I11" s="30">
        <v>3</v>
      </c>
      <c r="J11" s="31">
        <f t="shared" ref="J11:J21" si="1">G11/I11</f>
        <v>5154.6499999999996</v>
      </c>
      <c r="K11" s="31">
        <f t="shared" ref="K11:K21" si="2">ROUND(J11,2)</f>
        <v>5154.6499999999996</v>
      </c>
      <c r="L11" s="48">
        <f t="shared" ref="L11:L21" si="3">STDEV(D11:F11)</f>
        <v>126.77</v>
      </c>
      <c r="M11" s="32">
        <f t="shared" ref="M11:M21" si="4">L11/K11</f>
        <v>2.46E-2</v>
      </c>
      <c r="N11" s="33">
        <f t="shared" ref="N11:N21" si="5">K11*H11</f>
        <v>15463.95</v>
      </c>
    </row>
    <row r="12" spans="1:14" s="49" customFormat="1" ht="27" x14ac:dyDescent="0.25">
      <c r="A12" s="25">
        <v>3</v>
      </c>
      <c r="B12" s="24" t="s">
        <v>40</v>
      </c>
      <c r="C12" s="23" t="s">
        <v>41</v>
      </c>
      <c r="D12" s="48">
        <v>51301.1</v>
      </c>
      <c r="E12" s="48">
        <v>52327.12</v>
      </c>
      <c r="F12" s="48">
        <v>53866.16</v>
      </c>
      <c r="G12" s="50">
        <f t="shared" si="0"/>
        <v>157494.38</v>
      </c>
      <c r="H12" s="17">
        <v>1</v>
      </c>
      <c r="I12" s="30">
        <v>3</v>
      </c>
      <c r="J12" s="31">
        <f t="shared" si="1"/>
        <v>52498.13</v>
      </c>
      <c r="K12" s="31">
        <f t="shared" si="2"/>
        <v>52498.13</v>
      </c>
      <c r="L12" s="48">
        <f t="shared" si="3"/>
        <v>1291.05</v>
      </c>
      <c r="M12" s="32">
        <f t="shared" si="4"/>
        <v>2.46E-2</v>
      </c>
      <c r="N12" s="33">
        <f t="shared" si="5"/>
        <v>52498.13</v>
      </c>
    </row>
    <row r="13" spans="1:14" s="49" customFormat="1" ht="27" x14ac:dyDescent="0.25">
      <c r="A13" s="25">
        <v>4</v>
      </c>
      <c r="B13" s="24" t="s">
        <v>42</v>
      </c>
      <c r="C13" s="23" t="s">
        <v>43</v>
      </c>
      <c r="D13" s="48">
        <v>22318.3</v>
      </c>
      <c r="E13" s="48">
        <v>22764.67</v>
      </c>
      <c r="F13" s="48">
        <v>23434.22</v>
      </c>
      <c r="G13" s="50">
        <f t="shared" si="0"/>
        <v>68517.19</v>
      </c>
      <c r="H13" s="17">
        <v>1</v>
      </c>
      <c r="I13" s="30">
        <v>3</v>
      </c>
      <c r="J13" s="31">
        <f t="shared" si="1"/>
        <v>22839.06</v>
      </c>
      <c r="K13" s="31">
        <f t="shared" si="2"/>
        <v>22839.06</v>
      </c>
      <c r="L13" s="48">
        <f t="shared" si="3"/>
        <v>561.66999999999996</v>
      </c>
      <c r="M13" s="32">
        <f t="shared" si="4"/>
        <v>2.46E-2</v>
      </c>
      <c r="N13" s="33">
        <f t="shared" si="5"/>
        <v>22839.06</v>
      </c>
    </row>
    <row r="14" spans="1:14" s="49" customFormat="1" ht="40.5" x14ac:dyDescent="0.25">
      <c r="A14" s="25">
        <v>5</v>
      </c>
      <c r="B14" s="24" t="s">
        <v>46</v>
      </c>
      <c r="C14" s="23" t="s">
        <v>45</v>
      </c>
      <c r="D14" s="48">
        <v>42578</v>
      </c>
      <c r="E14" s="48">
        <v>43429.56</v>
      </c>
      <c r="F14" s="48">
        <v>44706.9</v>
      </c>
      <c r="G14" s="50">
        <f t="shared" si="0"/>
        <v>130714.46</v>
      </c>
      <c r="H14" s="17">
        <v>1</v>
      </c>
      <c r="I14" s="30">
        <v>3</v>
      </c>
      <c r="J14" s="31">
        <f t="shared" si="1"/>
        <v>43571.49</v>
      </c>
      <c r="K14" s="31">
        <f t="shared" si="2"/>
        <v>43571.49</v>
      </c>
      <c r="L14" s="48">
        <f t="shared" si="3"/>
        <v>1071.52</v>
      </c>
      <c r="M14" s="32">
        <f t="shared" si="4"/>
        <v>2.46E-2</v>
      </c>
      <c r="N14" s="33">
        <f t="shared" si="5"/>
        <v>43571.49</v>
      </c>
    </row>
    <row r="15" spans="1:14" s="49" customFormat="1" ht="40.5" x14ac:dyDescent="0.25">
      <c r="A15" s="25">
        <v>6</v>
      </c>
      <c r="B15" s="24" t="s">
        <v>44</v>
      </c>
      <c r="C15" s="23" t="s">
        <v>45</v>
      </c>
      <c r="D15" s="48">
        <v>32578</v>
      </c>
      <c r="E15" s="48">
        <v>33229.56</v>
      </c>
      <c r="F15" s="48">
        <v>34206.9</v>
      </c>
      <c r="G15" s="50">
        <f t="shared" si="0"/>
        <v>100014.46</v>
      </c>
      <c r="H15" s="17">
        <v>1</v>
      </c>
      <c r="I15" s="30">
        <v>3</v>
      </c>
      <c r="J15" s="31">
        <f t="shared" si="1"/>
        <v>33338.15</v>
      </c>
      <c r="K15" s="31">
        <f t="shared" si="2"/>
        <v>33338.15</v>
      </c>
      <c r="L15" s="48">
        <f t="shared" si="3"/>
        <v>819.86</v>
      </c>
      <c r="M15" s="32">
        <f t="shared" si="4"/>
        <v>2.46E-2</v>
      </c>
      <c r="N15" s="33">
        <f t="shared" si="5"/>
        <v>33338.15</v>
      </c>
    </row>
    <row r="16" spans="1:14" s="49" customFormat="1" ht="27" x14ac:dyDescent="0.25">
      <c r="A16" s="25">
        <v>7</v>
      </c>
      <c r="B16" s="24" t="s">
        <v>47</v>
      </c>
      <c r="C16" s="23" t="s">
        <v>48</v>
      </c>
      <c r="D16" s="48">
        <v>11216.8</v>
      </c>
      <c r="E16" s="48">
        <v>11441.14</v>
      </c>
      <c r="F16" s="48">
        <v>11777.64</v>
      </c>
      <c r="G16" s="50">
        <f t="shared" si="0"/>
        <v>34435.58</v>
      </c>
      <c r="H16" s="17">
        <v>1</v>
      </c>
      <c r="I16" s="30">
        <v>3</v>
      </c>
      <c r="J16" s="31">
        <f t="shared" si="1"/>
        <v>11478.53</v>
      </c>
      <c r="K16" s="31">
        <f t="shared" si="2"/>
        <v>11478.53</v>
      </c>
      <c r="L16" s="48">
        <f t="shared" si="3"/>
        <v>282.27999999999997</v>
      </c>
      <c r="M16" s="32">
        <f t="shared" si="4"/>
        <v>2.46E-2</v>
      </c>
      <c r="N16" s="33">
        <f t="shared" si="5"/>
        <v>11478.53</v>
      </c>
    </row>
    <row r="17" spans="1:14" s="49" customFormat="1" ht="40.5" x14ac:dyDescent="0.25">
      <c r="A17" s="25">
        <v>8</v>
      </c>
      <c r="B17" s="24" t="s">
        <v>49</v>
      </c>
      <c r="C17" s="23" t="s">
        <v>45</v>
      </c>
      <c r="D17" s="48">
        <v>19510</v>
      </c>
      <c r="E17" s="48">
        <v>19900.2</v>
      </c>
      <c r="F17" s="48">
        <v>20485.5</v>
      </c>
      <c r="G17" s="50">
        <f t="shared" si="0"/>
        <v>59895.7</v>
      </c>
      <c r="H17" s="17">
        <v>1</v>
      </c>
      <c r="I17" s="30">
        <v>3</v>
      </c>
      <c r="J17" s="31">
        <f t="shared" si="1"/>
        <v>19965.23</v>
      </c>
      <c r="K17" s="31">
        <f t="shared" si="2"/>
        <v>19965.23</v>
      </c>
      <c r="L17" s="48">
        <f t="shared" si="3"/>
        <v>490.99</v>
      </c>
      <c r="M17" s="32">
        <f t="shared" si="4"/>
        <v>2.46E-2</v>
      </c>
      <c r="N17" s="33">
        <f t="shared" si="5"/>
        <v>19965.23</v>
      </c>
    </row>
    <row r="18" spans="1:14" s="49" customFormat="1" ht="40.5" x14ac:dyDescent="0.25">
      <c r="A18" s="25">
        <v>9</v>
      </c>
      <c r="B18" s="24" t="s">
        <v>50</v>
      </c>
      <c r="C18" s="23" t="s">
        <v>35</v>
      </c>
      <c r="D18" s="48">
        <v>1220</v>
      </c>
      <c r="E18" s="48">
        <v>1244.4000000000001</v>
      </c>
      <c r="F18" s="48">
        <v>1281</v>
      </c>
      <c r="G18" s="50">
        <f t="shared" si="0"/>
        <v>3745.4</v>
      </c>
      <c r="H18" s="17">
        <v>2</v>
      </c>
      <c r="I18" s="30">
        <v>3</v>
      </c>
      <c r="J18" s="31">
        <f t="shared" si="1"/>
        <v>1248.47</v>
      </c>
      <c r="K18" s="31">
        <f t="shared" si="2"/>
        <v>1248.47</v>
      </c>
      <c r="L18" s="48">
        <f t="shared" si="3"/>
        <v>30.7</v>
      </c>
      <c r="M18" s="32">
        <f t="shared" si="4"/>
        <v>2.46E-2</v>
      </c>
      <c r="N18" s="33">
        <f t="shared" si="5"/>
        <v>2496.94</v>
      </c>
    </row>
    <row r="19" spans="1:14" s="49" customFormat="1" ht="67.5" x14ac:dyDescent="0.25">
      <c r="A19" s="25">
        <v>10</v>
      </c>
      <c r="B19" s="24" t="s">
        <v>51</v>
      </c>
      <c r="C19" s="23" t="s">
        <v>35</v>
      </c>
      <c r="D19" s="48">
        <v>370</v>
      </c>
      <c r="E19" s="48">
        <v>377.4</v>
      </c>
      <c r="F19" s="48">
        <v>388.5</v>
      </c>
      <c r="G19" s="50">
        <f t="shared" si="0"/>
        <v>1135.9000000000001</v>
      </c>
      <c r="H19" s="17">
        <v>80</v>
      </c>
      <c r="I19" s="30">
        <v>3</v>
      </c>
      <c r="J19" s="31">
        <f t="shared" si="1"/>
        <v>378.63</v>
      </c>
      <c r="K19" s="31">
        <f t="shared" si="2"/>
        <v>378.63</v>
      </c>
      <c r="L19" s="48">
        <f t="shared" si="3"/>
        <v>9.31</v>
      </c>
      <c r="M19" s="32">
        <f t="shared" si="4"/>
        <v>2.46E-2</v>
      </c>
      <c r="N19" s="33">
        <f t="shared" si="5"/>
        <v>30290.400000000001</v>
      </c>
    </row>
    <row r="20" spans="1:14" s="49" customFormat="1" ht="27" x14ac:dyDescent="0.25">
      <c r="A20" s="25">
        <v>11</v>
      </c>
      <c r="B20" s="24" t="s">
        <v>52</v>
      </c>
      <c r="C20" s="23" t="s">
        <v>53</v>
      </c>
      <c r="D20" s="48">
        <v>260</v>
      </c>
      <c r="E20" s="48">
        <v>265.2</v>
      </c>
      <c r="F20" s="48">
        <v>273</v>
      </c>
      <c r="G20" s="50">
        <f t="shared" si="0"/>
        <v>798.2</v>
      </c>
      <c r="H20" s="17">
        <v>4</v>
      </c>
      <c r="I20" s="30">
        <v>3</v>
      </c>
      <c r="J20" s="31">
        <f t="shared" si="1"/>
        <v>266.07</v>
      </c>
      <c r="K20" s="31">
        <f t="shared" si="2"/>
        <v>266.07</v>
      </c>
      <c r="L20" s="48">
        <f t="shared" si="3"/>
        <v>6.54</v>
      </c>
      <c r="M20" s="32">
        <f t="shared" si="4"/>
        <v>2.46E-2</v>
      </c>
      <c r="N20" s="33">
        <f t="shared" si="5"/>
        <v>1064.28</v>
      </c>
    </row>
    <row r="21" spans="1:14" s="49" customFormat="1" ht="94.5" x14ac:dyDescent="0.25">
      <c r="A21" s="25">
        <v>12</v>
      </c>
      <c r="B21" s="24" t="s">
        <v>54</v>
      </c>
      <c r="C21" s="23" t="s">
        <v>55</v>
      </c>
      <c r="D21" s="48">
        <v>517</v>
      </c>
      <c r="E21" s="48">
        <v>527.34</v>
      </c>
      <c r="F21" s="48">
        <v>542.85</v>
      </c>
      <c r="G21" s="50">
        <f t="shared" si="0"/>
        <v>1587.19</v>
      </c>
      <c r="H21" s="17">
        <v>25</v>
      </c>
      <c r="I21" s="30">
        <v>3</v>
      </c>
      <c r="J21" s="31">
        <f t="shared" si="1"/>
        <v>529.05999999999995</v>
      </c>
      <c r="K21" s="31">
        <f t="shared" si="2"/>
        <v>529.05999999999995</v>
      </c>
      <c r="L21" s="48">
        <f t="shared" si="3"/>
        <v>13.01</v>
      </c>
      <c r="M21" s="32">
        <f t="shared" si="4"/>
        <v>2.46E-2</v>
      </c>
      <c r="N21" s="33">
        <f t="shared" si="5"/>
        <v>13226.5</v>
      </c>
    </row>
    <row r="22" spans="1:14" s="51" customFormat="1" ht="27" x14ac:dyDescent="0.25">
      <c r="A22" s="25">
        <v>13</v>
      </c>
      <c r="B22" s="24" t="s">
        <v>56</v>
      </c>
      <c r="C22" s="23" t="s">
        <v>55</v>
      </c>
      <c r="D22" s="50">
        <v>110</v>
      </c>
      <c r="E22" s="50">
        <v>112.2</v>
      </c>
      <c r="F22" s="50">
        <v>115.5</v>
      </c>
      <c r="G22" s="50">
        <f t="shared" si="0"/>
        <v>337.7</v>
      </c>
      <c r="H22" s="17">
        <v>25</v>
      </c>
      <c r="I22" s="30">
        <v>4</v>
      </c>
      <c r="J22" s="31">
        <f t="shared" ref="J22" si="6">G22/I22</f>
        <v>84.43</v>
      </c>
      <c r="K22" s="31">
        <f t="shared" ref="K22" si="7">ROUND(J22,2)</f>
        <v>84.43</v>
      </c>
      <c r="L22" s="50">
        <f t="shared" ref="L22" si="8">STDEV(D22:F22)</f>
        <v>2.77</v>
      </c>
      <c r="M22" s="32">
        <f t="shared" ref="M22" si="9">L22/K22</f>
        <v>3.2800000000000003E-2</v>
      </c>
      <c r="N22" s="33">
        <f t="shared" ref="N22" si="10">K22*H22</f>
        <v>2110.75</v>
      </c>
    </row>
    <row r="23" spans="1:14" ht="33" customHeight="1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34"/>
      <c r="L23" s="34"/>
      <c r="M23" s="34"/>
      <c r="N23" s="35">
        <f>SUM(N10:N22)</f>
        <v>594973.79</v>
      </c>
    </row>
    <row r="25" spans="1:14" x14ac:dyDescent="0.25">
      <c r="B25" s="36"/>
      <c r="C25" s="36"/>
    </row>
    <row r="26" spans="1:14" x14ac:dyDescent="0.25">
      <c r="B26" s="69" t="s">
        <v>57</v>
      </c>
      <c r="C26" s="69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</row>
    <row r="27" spans="1:14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</row>
    <row r="28" spans="1:14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  <row r="29" spans="1:14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</row>
    <row r="30" spans="1:14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</row>
    <row r="31" spans="1:14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</row>
    <row r="32" spans="1:14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</row>
    <row r="33" spans="1:14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</row>
    <row r="34" spans="1:14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</row>
    <row r="35" spans="1:14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</row>
    <row r="36" spans="1:14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</row>
    <row r="37" spans="1:14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</row>
    <row r="38" spans="1:14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</row>
    <row r="39" spans="1:14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</row>
    <row r="40" spans="1:14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</row>
    <row r="41" spans="1:14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</row>
    <row r="42" spans="1:14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</row>
    <row r="43" spans="1:14" ht="73.5" customHeight="1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</row>
    <row r="44" spans="1:14" x14ac:dyDescent="0.2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  <row r="46" spans="1:14" x14ac:dyDescent="0.2">
      <c r="B46" s="37"/>
      <c r="C46" s="37"/>
    </row>
  </sheetData>
  <autoFilter ref="A9:N22" xr:uid="{00000000-0009-0000-0000-000000000000}"/>
  <mergeCells count="16">
    <mergeCell ref="I7:I8"/>
    <mergeCell ref="J7:M7"/>
    <mergeCell ref="A23:J23"/>
    <mergeCell ref="B26:N43"/>
    <mergeCell ref="A44:N44"/>
    <mergeCell ref="A6:B6"/>
    <mergeCell ref="D6:H6"/>
    <mergeCell ref="A7:A8"/>
    <mergeCell ref="B7:B8"/>
    <mergeCell ref="D7:G7"/>
    <mergeCell ref="H7:H8"/>
    <mergeCell ref="I3:N3"/>
    <mergeCell ref="A4:B4"/>
    <mergeCell ref="D4:H4"/>
    <mergeCell ref="A5:B5"/>
    <mergeCell ref="D5:H5"/>
  </mergeCells>
  <pageMargins left="0.19685039370078738" right="0.19685039370078738" top="0.31496062992125984" bottom="0.19685039370078738" header="0" footer="0"/>
  <pageSetup paperSize="9" scale="5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"/>
  </sheetPr>
  <dimension ref="A1:B13"/>
  <sheetViews>
    <sheetView topLeftCell="A4" workbookViewId="0">
      <selection activeCell="A3" sqref="A3:B3"/>
    </sheetView>
  </sheetViews>
  <sheetFormatPr defaultColWidth="9.140625" defaultRowHeight="15" x14ac:dyDescent="0.25"/>
  <cols>
    <col min="1" max="1" width="36.140625" style="39" customWidth="1"/>
    <col min="2" max="2" width="49" style="40" customWidth="1"/>
    <col min="3" max="16384" width="9.140625" style="38"/>
  </cols>
  <sheetData>
    <row r="1" spans="1:2" ht="25.5" customHeight="1" x14ac:dyDescent="0.25">
      <c r="A1" s="72" t="s">
        <v>25</v>
      </c>
      <c r="B1" s="72"/>
    </row>
    <row r="2" spans="1:2" ht="65.25" customHeight="1" x14ac:dyDescent="0.25">
      <c r="A2" s="41"/>
      <c r="B2" s="47">
        <f>'Расчет НМЦК'!N23</f>
        <v>594973.79</v>
      </c>
    </row>
    <row r="3" spans="1:2" ht="15.75" x14ac:dyDescent="0.25">
      <c r="A3" s="73" t="s">
        <v>26</v>
      </c>
      <c r="B3" s="73"/>
    </row>
    <row r="4" spans="1:2" ht="15.75" x14ac:dyDescent="0.25">
      <c r="A4" s="42"/>
      <c r="B4" s="42"/>
    </row>
    <row r="5" spans="1:2" ht="86.25" customHeight="1" x14ac:dyDescent="0.25">
      <c r="A5" s="43" t="s">
        <v>27</v>
      </c>
      <c r="B5" s="43" t="s">
        <v>28</v>
      </c>
    </row>
    <row r="6" spans="1:2" ht="242.25" customHeight="1" x14ac:dyDescent="0.25">
      <c r="A6" s="43" t="s">
        <v>29</v>
      </c>
      <c r="B6" s="43" t="s">
        <v>30</v>
      </c>
    </row>
    <row r="7" spans="1:2" ht="91.5" customHeight="1" x14ac:dyDescent="0.25">
      <c r="A7" s="43" t="s">
        <v>31</v>
      </c>
      <c r="B7" s="44">
        <f>'Расчет НМЦК'!N23</f>
        <v>594973.79</v>
      </c>
    </row>
    <row r="8" spans="1:2" ht="29.25" customHeight="1" x14ac:dyDescent="0.25">
      <c r="A8" s="74"/>
      <c r="B8" s="75"/>
    </row>
    <row r="9" spans="1:2" ht="15.75" x14ac:dyDescent="0.25">
      <c r="A9" s="45"/>
      <c r="B9" s="45"/>
    </row>
    <row r="10" spans="1:2" ht="15.75" x14ac:dyDescent="0.25">
      <c r="A10" s="76" t="s">
        <v>32</v>
      </c>
      <c r="B10" s="76"/>
    </row>
    <row r="11" spans="1:2" ht="15.75" x14ac:dyDescent="0.25">
      <c r="A11" s="45"/>
      <c r="B11" s="45"/>
    </row>
    <row r="12" spans="1:2" ht="15.75" x14ac:dyDescent="0.25">
      <c r="A12" s="46" t="s">
        <v>33</v>
      </c>
      <c r="B12" s="46" t="s">
        <v>34</v>
      </c>
    </row>
    <row r="13" spans="1:2" ht="15.75" x14ac:dyDescent="0.25">
      <c r="A13" s="45"/>
      <c r="B13" s="45"/>
    </row>
  </sheetData>
  <mergeCells count="4">
    <mergeCell ref="A1:B1"/>
    <mergeCell ref="A3:B3"/>
    <mergeCell ref="A8:B8"/>
    <mergeCell ref="A10:B10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 НМЦК</vt:lpstr>
      <vt:lpstr>НМЦК-п.3.7.1</vt:lpstr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user</cp:lastModifiedBy>
  <cp:revision>5</cp:revision>
  <dcterms:created xsi:type="dcterms:W3CDTF">2011-08-15T06:57:36Z</dcterms:created>
  <dcterms:modified xsi:type="dcterms:W3CDTF">2026-05-19T11:58:40Z</dcterms:modified>
</cp:coreProperties>
</file>