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105" windowWidth="14520" windowHeight="11760" activeTab="1"/>
  </bookViews>
  <sheets>
    <sheet name="Расчет цены" sheetId="2" r:id="rId1"/>
    <sheet name="612 355,00" sheetId="4" r:id="rId2"/>
    <sheet name="Лист1" sheetId="5" r:id="rId3"/>
  </sheets>
  <definedNames>
    <definedName name="OLE_LINK1" localSheetId="1">'612 355,00'!#REF!</definedName>
    <definedName name="OLE_LINK11" localSheetId="1">'612 355,00'!#REF!</definedName>
    <definedName name="OLE_LINK19" localSheetId="1">'612 355,00'!#REF!</definedName>
    <definedName name="OLE_LINK27" localSheetId="1">'612 355,00'!#REF!</definedName>
    <definedName name="OLE_LINK33" localSheetId="1">'612 355,00'!#REF!</definedName>
    <definedName name="OLE_LINK36" localSheetId="1">'612 355,00'!#REF!</definedName>
    <definedName name="OLE_LINK5" localSheetId="1">'612 355,00'!#REF!</definedName>
    <definedName name="OLE_LINK9" localSheetId="1">'612 355,00'!#REF!</definedName>
    <definedName name="_xlnm.Print_Area" localSheetId="1">'612 355,00'!$A$1:$P$6</definedName>
  </definedNames>
  <calcPr calcId="145621"/>
</workbook>
</file>

<file path=xl/calcChain.xml><?xml version="1.0" encoding="utf-8"?>
<calcChain xmlns="http://schemas.openxmlformats.org/spreadsheetml/2006/main">
  <c r="N15" i="4" l="1"/>
  <c r="N14" i="4"/>
  <c r="K14" i="4"/>
  <c r="H14" i="4"/>
  <c r="I14" i="4" s="1"/>
  <c r="J14" i="4" s="1"/>
  <c r="N13" i="4"/>
  <c r="K13" i="4"/>
  <c r="H13" i="4"/>
  <c r="I13" i="4" s="1"/>
  <c r="J13" i="4" s="1"/>
  <c r="N12" i="4"/>
  <c r="K12" i="4"/>
  <c r="H12" i="4"/>
  <c r="I12" i="4" s="1"/>
  <c r="J12" i="4" s="1"/>
  <c r="N11" i="4"/>
  <c r="K11" i="4"/>
  <c r="H11" i="4"/>
  <c r="I11" i="4" s="1"/>
  <c r="J11" i="4" s="1"/>
  <c r="N10" i="4"/>
  <c r="K10" i="4"/>
  <c r="H10" i="4"/>
  <c r="I10" i="4" s="1"/>
  <c r="J10" i="4" s="1"/>
  <c r="N9" i="4"/>
  <c r="K9" i="4"/>
  <c r="H9" i="4"/>
  <c r="I9" i="4" s="1"/>
  <c r="J9" i="4" s="1"/>
  <c r="N8" i="4"/>
  <c r="K8" i="4"/>
  <c r="H8" i="4"/>
  <c r="I8" i="4" s="1"/>
  <c r="J8" i="4" s="1"/>
  <c r="N7" i="4"/>
  <c r="K7" i="4"/>
  <c r="H7" i="4"/>
  <c r="I7" i="4" s="1"/>
  <c r="J7" i="4" s="1"/>
  <c r="N6" i="4" l="1"/>
  <c r="K6" i="4" l="1"/>
  <c r="H6" i="4"/>
  <c r="I6" i="4" s="1"/>
  <c r="J6" i="4" s="1"/>
  <c r="Q6" i="2" l="1"/>
  <c r="R6" i="2" s="1"/>
  <c r="S6" i="2" s="1"/>
  <c r="T6" i="2" s="1"/>
  <c r="Q5" i="2"/>
  <c r="R5" i="2" s="1"/>
  <c r="S5" i="2" s="1"/>
  <c r="T5" i="2" s="1"/>
  <c r="T7" i="2" s="1"/>
  <c r="N6" i="2"/>
  <c r="O6" i="2" s="1"/>
  <c r="P6" i="2" s="1"/>
  <c r="N5" i="2"/>
  <c r="O5" i="2" s="1"/>
  <c r="P5" i="2" s="1"/>
</calcChain>
</file>

<file path=xl/sharedStrings.xml><?xml version="1.0" encoding="utf-8"?>
<sst xmlns="http://schemas.openxmlformats.org/spreadsheetml/2006/main" count="76" uniqueCount="51">
  <si>
    <t>№</t>
  </si>
  <si>
    <t>Ед. изм</t>
  </si>
  <si>
    <t>Наименование предмета контракта</t>
  </si>
  <si>
    <t>Кол-во</t>
  </si>
  <si>
    <t>Коммерческие предложения (руб./ед.изм.)</t>
  </si>
  <si>
    <t>Существенные условия исполнения контракта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</si>
  <si>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</si>
  <si>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</si>
  <si>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</si>
  <si>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Применяемый коэффициент</t>
  </si>
  <si>
    <t>Данные реестра контрактов (руб./ед.изм.)</t>
  </si>
  <si>
    <t>Обоснование начальной (максимальной) цены контракта</t>
  </si>
  <si>
    <t>НМЦК, определенная методом сопоставимых рыночных цен (анализа рынка)*</t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</si>
  <si>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</si>
  <si>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Поставщик №6 вх.01-05-35342/13-0 от 12.12.2013г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</si>
  <si>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</si>
  <si>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результате проведенного расчета Н(М)ЦК, ЦКЕП контракта составила, руб.:</t>
  </si>
  <si>
    <t>Номер сведений о контракте 0372100049613000693</t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</si>
  <si>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</si>
  <si>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</si>
  <si>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</si>
  <si>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Однородность совокупности значений выявленных цен, используемых в расчете НМЦК**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</si>
  <si>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</si>
  <si>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Приложение 1_Обоснование НМЦК к Документации об электронном аукционе</t>
  </si>
  <si>
    <t>Источник информации о цене (руб./ед.изм.)</t>
  </si>
  <si>
    <t xml:space="preserve">Поставщик №1 </t>
  </si>
  <si>
    <t xml:space="preserve">Поставщик №2 </t>
  </si>
  <si>
    <t xml:space="preserve">Поставщик №3 </t>
  </si>
  <si>
    <t xml:space="preserve">Поставщик №4 </t>
  </si>
  <si>
    <t xml:space="preserve">Поставщик №5 </t>
  </si>
  <si>
    <t>ОКПД 2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</si>
  <si>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</si>
  <si>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</si>
  <si>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
</t>
  </si>
  <si>
    <t>ЗАПРЕТЫ</t>
  </si>
  <si>
    <t>шт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</si>
  <si>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</si>
  <si>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rFont val="Times New Roman"/>
        <family val="1"/>
        <charset val="204"/>
      </rPr>
      <t>Расчет НМЦК по формуле</t>
    </r>
    <r>
      <rPr>
        <sz val="1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</si>
  <si>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Петля дверная универсальная Толщина двери  Для любой толщины двери
Серия  4BB
Способ установки  Для ручной установки
Вид  Универсальная
Подшипник  4   Материал  Сталь
Цвет  Хром
Тип дверей  Для деревянных дверей
Декоративный колпачок  Нет
Кол-во в упаковке  2
Модель  4BB 100x75x2.5
Размер  100x75x2,5 мм</t>
  </si>
  <si>
    <t>25.72.14.120</t>
  </si>
  <si>
    <t xml:space="preserve">Ручка-кнопка деревянная 
ручки мебельные 2 шт с крепежом
Материал изделия
дерево
Диаметр
65 мм
</t>
  </si>
  <si>
    <t xml:space="preserve">Валик в сборе ПОЛИАКРИЛ MATRIX желтая полоса с двухком.руч., 250мм, ворс 12мм, D 48мм, Dруч.6 мм      Вид:малярный
Длина:250 мм
Высота ворса/Толщина шубки/Длина иглы:12 мм
Длина ручки:нет мм
Диаметр:48 мм
Материал шубки:полиакрил/искусственная шерсть
Материал рукояти:двухкомпонентный </t>
  </si>
  <si>
    <t>32.91.19</t>
  </si>
  <si>
    <t>Плоская кисть  Универсал 100 мм, 4", светлая натуральная щетина</t>
  </si>
  <si>
    <t>Плоская кисть  Универсал 75 мм, 4", светлая натуральная щетина</t>
  </si>
  <si>
    <t>19.20.23.110</t>
  </si>
  <si>
    <t>уайт-спирит ПЭТ 1л</t>
  </si>
  <si>
    <t xml:space="preserve">Малярный шпатель нержавеющий, 350 мм     Ширина лезвия:350 мм
Толщина лезвия:0.4 мм
Высота лезвия:55 мм
Зубцы:нет
Размер зубьев:нет мм
Материал лезвия:нержавеющая сталь
Материал рукояти:пластик </t>
  </si>
  <si>
    <t xml:space="preserve">Шпательная лопатка 60 мм из нержавеющей стали с пластиковой ручкой   Ширина лезвия:60 мм
Толщина лезвия:0.45 мм
Высота лезвия:60 мм
Зубцы:нет
Размер зубьев:нет мм
Материал лезвия:нержавеющая сталь
Материал рукояти:пластик </t>
  </si>
  <si>
    <t xml:space="preserve">Малярная клейкая лента  25мм х 50м           Ширина:25 мм
Длина:50 м
Толщина:0.125 мм
Материал основы:бумага
Клеящий слой:на водной основе
Термостойкий:нет
Водостойкий:нет </t>
  </si>
  <si>
    <t>22.29.21.000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</si>
</sst>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"/>
  </numFmts>
  <fonts count="13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8" fillId="0" borderId="0" xfId="0" applyNumberFormat="1" applyFont="1" applyAlignment="1">
      <alignment vertical="center"/>
    </xf>
    <xf numFmtId="0" fontId="8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left" wrapText="1"/>
    </xf>
    <xf numFmtId="0" fontId="10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4" fontId="2" fillId="0" borderId="1" xfId="0" applyNumberFormat="1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2" fontId="9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distributed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5" fontId="5" fillId="0" borderId="0" xfId="0" applyNumberFormat="1" applyFont="1"/>
    <xf numFmtId="0" fontId="8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7" xfId="0" applyBorder="1" applyAlignment="1"/>
    <xf numFmtId="0" fontId="0" fillId="0" borderId="3" xfId="0" applyBorder="1" applyAlignment="1"/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distributed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wmf"/><Relationship Id="rId2" Type="http://schemas.openxmlformats.org/officeDocument/2006/relationships/image" Target="../media/image4.wmf"/><Relationship Id="rId1" Type="http://schemas.openxmlformats.org/officeDocument/2006/relationships/image" Target="../media/image1.wmf"/><Relationship Id="rId4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</xdr:row>
      <xdr:rowOff>952500</xdr:rowOff>
    </xdr:from>
    <xdr:to>
      <xdr:col>16</xdr:col>
      <xdr:colOff>0</xdr:colOff>
      <xdr:row>3</xdr:row>
      <xdr:rowOff>1304925</xdr:rowOff>
    </xdr:to>
    <xdr:pic>
      <xdr:nvPicPr>
        <xdr:cNvPr id="25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44325" y="25527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19050</xdr:colOff>
      <xdr:row>3</xdr:row>
      <xdr:rowOff>923925</xdr:rowOff>
    </xdr:from>
    <xdr:to>
      <xdr:col>14</xdr:col>
      <xdr:colOff>1019175</xdr:colOff>
      <xdr:row>3</xdr:row>
      <xdr:rowOff>1362075</xdr:rowOff>
    </xdr:to>
    <xdr:pic>
      <xdr:nvPicPr>
        <xdr:cNvPr id="2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715625" y="25241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19050</xdr:colOff>
      <xdr:row>3</xdr:row>
      <xdr:rowOff>1600200</xdr:rowOff>
    </xdr:from>
    <xdr:to>
      <xdr:col>16</xdr:col>
      <xdr:colOff>1504950</xdr:colOff>
      <xdr:row>3</xdr:row>
      <xdr:rowOff>1962150</xdr:rowOff>
    </xdr:to>
    <xdr:pic>
      <xdr:nvPicPr>
        <xdr:cNvPr id="250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696825" y="3200400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304800</xdr:colOff>
      <xdr:row>3</xdr:row>
      <xdr:rowOff>1238250</xdr:rowOff>
    </xdr:from>
    <xdr:to>
      <xdr:col>16</xdr:col>
      <xdr:colOff>457200</xdr:colOff>
      <xdr:row>3</xdr:row>
      <xdr:rowOff>1466850</xdr:rowOff>
    </xdr:to>
    <xdr:pic>
      <xdr:nvPicPr>
        <xdr:cNvPr id="250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98257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8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2225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488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96200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8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2225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488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96200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48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39150" y="25527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488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10450" y="25241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88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391650" y="3200400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304800</xdr:colOff>
      <xdr:row>3</xdr:row>
      <xdr:rowOff>1238250</xdr:rowOff>
    </xdr:from>
    <xdr:to>
      <xdr:col>10</xdr:col>
      <xdr:colOff>457200</xdr:colOff>
      <xdr:row>3</xdr:row>
      <xdr:rowOff>1466850</xdr:rowOff>
    </xdr:to>
    <xdr:pic>
      <xdr:nvPicPr>
        <xdr:cNvPr id="489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"/>
  <sheetViews>
    <sheetView zoomScale="84" zoomScaleNormal="84" workbookViewId="0">
      <selection activeCell="K4" sqref="K4"/>
    </sheetView>
  </sheetViews>
  <sheetFormatPr defaultRowHeight="12.75" x14ac:dyDescent="0.2"/>
  <cols>
    <col min="1" max="1" width="3.140625" style="3" customWidth="1"/>
    <col min="2" max="2" width="12.5703125" style="3" customWidth="1"/>
    <col min="3" max="3" width="30.85546875" style="3" customWidth="1"/>
    <col min="4" max="4" width="5.85546875" style="3" customWidth="1"/>
    <col min="5" max="5" width="6.85546875" style="3" customWidth="1"/>
    <col min="6" max="11" width="11.7109375" style="3" customWidth="1"/>
    <col min="12" max="12" width="15.28515625" style="3" customWidth="1"/>
    <col min="13" max="13" width="9.140625" style="3" hidden="1" customWidth="1"/>
    <col min="14" max="14" width="15.5703125" style="3" customWidth="1"/>
    <col min="15" max="15" width="15.42578125" style="3" customWidth="1"/>
    <col min="16" max="16" width="14.28515625" style="3" customWidth="1"/>
    <col min="17" max="17" width="28" style="3" customWidth="1"/>
    <col min="18" max="16384" width="9.140625" style="3"/>
  </cols>
  <sheetData>
    <row r="1" spans="1:35" ht="48" customHeight="1" x14ac:dyDescent="0.2">
      <c r="Q1" s="12"/>
      <c r="S1" s="46"/>
      <c r="T1" s="46"/>
      <c r="U1" s="46"/>
      <c r="V1" s="46"/>
      <c r="W1" s="46"/>
      <c r="X1" s="46"/>
      <c r="Y1" s="46"/>
      <c r="Z1" s="46"/>
      <c r="AA1" s="46"/>
      <c r="AB1" s="46"/>
      <c r="AC1" s="9"/>
      <c r="AD1" s="10"/>
      <c r="AE1" s="10"/>
      <c r="AF1" s="10"/>
      <c r="AG1" s="10"/>
      <c r="AH1" s="10"/>
      <c r="AI1" s="9"/>
    </row>
    <row r="2" spans="1:35" ht="39" customHeight="1" x14ac:dyDescent="0.2">
      <c r="A2" s="51" t="s">
        <v>11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</row>
    <row r="3" spans="1:35" ht="39" customHeight="1" x14ac:dyDescent="0.25">
      <c r="A3" s="53" t="s">
        <v>0</v>
      </c>
      <c r="B3" s="53" t="s">
        <v>2</v>
      </c>
      <c r="C3" s="54" t="s">
        <v>5</v>
      </c>
      <c r="D3" s="54" t="s">
        <v>1</v>
      </c>
      <c r="E3" s="54" t="s">
        <v>3</v>
      </c>
      <c r="F3" s="48" t="s">
        <v>4</v>
      </c>
      <c r="G3" s="49"/>
      <c r="H3" s="49"/>
      <c r="I3" s="49"/>
      <c r="J3" s="49"/>
      <c r="K3" s="50"/>
      <c r="L3" s="48" t="s">
        <v>10</v>
      </c>
      <c r="M3" s="50"/>
      <c r="N3" s="56" t="s">
        <v>21</v>
      </c>
      <c r="O3" s="56"/>
      <c r="P3" s="56"/>
      <c r="Q3" s="57" t="s">
        <v>12</v>
      </c>
      <c r="R3" s="58"/>
      <c r="S3" s="58"/>
      <c r="T3" s="59"/>
    </row>
    <row r="4" spans="1:35" ht="159" customHeight="1" x14ac:dyDescent="0.2">
      <c r="A4" s="53"/>
      <c r="B4" s="54"/>
      <c r="C4" s="55"/>
      <c r="D4" s="55"/>
      <c r="E4" s="55"/>
      <c r="F4" s="5" t="s">
        <v>25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14</v>
      </c>
      <c r="L4" s="5" t="s">
        <v>17</v>
      </c>
      <c r="M4" s="5" t="s">
        <v>9</v>
      </c>
      <c r="N4" s="4" t="s">
        <v>8</v>
      </c>
      <c r="O4" s="4" t="s">
        <v>6</v>
      </c>
      <c r="P4" s="6" t="s">
        <v>7</v>
      </c>
      <c r="Q4" s="1" t="s">
        <v>13</v>
      </c>
      <c r="R4" s="24" t="s">
        <v>18</v>
      </c>
      <c r="S4" s="24" t="s">
        <v>19</v>
      </c>
      <c r="T4" s="24" t="s">
        <v>20</v>
      </c>
    </row>
    <row r="5" spans="1:35" s="2" customFormat="1" x14ac:dyDescent="0.25">
      <c r="A5" s="22">
        <v>1</v>
      </c>
      <c r="B5" s="13"/>
      <c r="C5" s="14"/>
      <c r="D5" s="15"/>
      <c r="E5" s="16"/>
      <c r="F5" s="15"/>
      <c r="G5" s="15"/>
      <c r="H5" s="15"/>
      <c r="I5" s="21"/>
      <c r="J5" s="21"/>
      <c r="K5" s="21"/>
      <c r="L5" s="8"/>
      <c r="M5" s="7"/>
      <c r="N5" s="18" t="e">
        <f>AVERAGE(F5:H5)</f>
        <v>#DIV/0!</v>
      </c>
      <c r="O5" s="19" t="e">
        <f>SQRT(((SUM((POWER(H5-N5,2)),(POWER(G5-N5,2)),(POWER(F5-N5,2)))/(COLUMNS(F5:H5)-1))))</f>
        <v>#DIV/0!</v>
      </c>
      <c r="P5" s="19" t="e">
        <f>O5/N5*100</f>
        <v>#DIV/0!</v>
      </c>
      <c r="Q5" s="20">
        <f>((E5/3)*(SUM(F5:H5)))</f>
        <v>0</v>
      </c>
      <c r="R5" s="25" t="e">
        <f>Q5/E5</f>
        <v>#DIV/0!</v>
      </c>
      <c r="S5" s="20" t="e">
        <f>'612 355,00'!M5=ROUNDDOWN(R5,8)</f>
        <v>#DIV/0!</v>
      </c>
      <c r="T5" s="20" t="e">
        <f>S5*E5</f>
        <v>#DIV/0!</v>
      </c>
    </row>
    <row r="6" spans="1:35" s="11" customFormat="1" ht="98.25" customHeight="1" x14ac:dyDescent="0.25">
      <c r="A6" s="23">
        <v>2</v>
      </c>
      <c r="B6" s="13"/>
      <c r="C6" s="14"/>
      <c r="D6" s="15"/>
      <c r="E6" s="16"/>
      <c r="F6" s="15"/>
      <c r="G6" s="15"/>
      <c r="H6" s="15"/>
      <c r="I6" s="21"/>
      <c r="J6" s="21"/>
      <c r="K6" s="21"/>
      <c r="L6" s="8"/>
      <c r="M6" s="17"/>
      <c r="N6" s="18" t="e">
        <f>AVERAGE(F6:H6)</f>
        <v>#DIV/0!</v>
      </c>
      <c r="O6" s="19" t="e">
        <f>SQRT(((SUM((POWER(H6-N6,2)),(POWER(G6-N6,2)),(POWER(F6-N6,2)))/(COLUMNS(F6:H6)-1))))</f>
        <v>#DIV/0!</v>
      </c>
      <c r="P6" s="19" t="e">
        <f>O6/N6*100</f>
        <v>#DIV/0!</v>
      </c>
      <c r="Q6" s="20">
        <f>((E6/3)*(SUM(F6:H6)))</f>
        <v>0</v>
      </c>
      <c r="R6" s="25" t="e">
        <f>Q6/E6</f>
        <v>#DIV/0!</v>
      </c>
      <c r="S6" s="20" t="e">
        <f>ROUNDDOWN(R6,2)</f>
        <v>#DIV/0!</v>
      </c>
      <c r="T6" s="20" t="e">
        <f>S6*E6</f>
        <v>#DIV/0!</v>
      </c>
    </row>
    <row r="7" spans="1:35" ht="15.75" customHeight="1" x14ac:dyDescent="0.2">
      <c r="A7" s="46" t="s">
        <v>16</v>
      </c>
      <c r="B7" s="46"/>
      <c r="C7" s="46"/>
      <c r="D7" s="46"/>
      <c r="E7" s="46"/>
      <c r="F7" s="46"/>
      <c r="G7" s="46"/>
      <c r="H7" s="46"/>
      <c r="I7" s="46"/>
      <c r="J7" s="46"/>
      <c r="K7" s="9"/>
      <c r="L7" s="10"/>
      <c r="M7" s="10"/>
      <c r="N7" s="10"/>
      <c r="O7" s="10"/>
      <c r="P7" s="10"/>
      <c r="Q7" s="9"/>
      <c r="T7" s="26" t="e">
        <f>SUM(T5:T6)</f>
        <v>#DIV/0!</v>
      </c>
    </row>
    <row r="8" spans="1:35" ht="36" customHeight="1" x14ac:dyDescent="0.2">
      <c r="A8" s="47" t="s">
        <v>15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</row>
    <row r="9" spans="1:35" x14ac:dyDescent="0.2">
      <c r="A9" s="3" t="s">
        <v>22</v>
      </c>
    </row>
  </sheetData>
  <mergeCells count="14">
    <mergeCell ref="S1:AB1"/>
    <mergeCell ref="S2:AI2"/>
    <mergeCell ref="F3:K3"/>
    <mergeCell ref="A7:J7"/>
    <mergeCell ref="A8:Q8"/>
    <mergeCell ref="A2:Q2"/>
    <mergeCell ref="A3:A4"/>
    <mergeCell ref="B3:B4"/>
    <mergeCell ref="C3:C4"/>
    <mergeCell ref="D3:D4"/>
    <mergeCell ref="E3:E4"/>
    <mergeCell ref="L3:M3"/>
    <mergeCell ref="N3:P3"/>
    <mergeCell ref="Q3:T3"/>
  </mergeCells>
  <pageMargins left="0.70866141732283472" right="0.70866141732283472" top="0.74803149606299213" bottom="0.74803149606299213" header="0.31496062992125984" footer="0.31496062992125984"/>
  <pageSetup paperSize="9" scale="3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5"/>
  <sheetViews>
    <sheetView tabSelected="1" view="pageBreakPreview" topLeftCell="A14" zoomScale="70" zoomScaleNormal="85" zoomScaleSheetLayoutView="70" workbookViewId="0">
      <selection activeCell="B14" sqref="B14"/>
    </sheetView>
  </sheetViews>
  <sheetFormatPr defaultRowHeight="12.75" x14ac:dyDescent="0.2"/>
  <cols>
    <col min="1" max="1" width="4" style="32" customWidth="1"/>
    <col min="2" max="2" width="71.42578125" style="33" customWidth="1"/>
    <col min="3" max="3" width="5.85546875" style="32" customWidth="1"/>
    <col min="4" max="4" width="6.85546875" style="32" customWidth="1"/>
    <col min="5" max="5" width="13.85546875" style="32" customWidth="1"/>
    <col min="6" max="6" width="14.7109375" style="32" customWidth="1"/>
    <col min="7" max="7" width="14.5703125" style="32" customWidth="1"/>
    <col min="8" max="8" width="15.5703125" style="32" customWidth="1"/>
    <col min="9" max="9" width="15.42578125" style="32" customWidth="1"/>
    <col min="10" max="10" width="14.28515625" style="32" customWidth="1"/>
    <col min="11" max="11" width="28" style="32" customWidth="1"/>
    <col min="12" max="12" width="13.5703125" style="32" customWidth="1"/>
    <col min="13" max="13" width="14" style="32" customWidth="1"/>
    <col min="14" max="14" width="13.85546875" style="32" customWidth="1"/>
    <col min="15" max="16" width="14" style="32" customWidth="1"/>
    <col min="17" max="16384" width="9.140625" style="32"/>
  </cols>
  <sheetData>
    <row r="1" spans="1:29" ht="48" customHeight="1" x14ac:dyDescent="0.2">
      <c r="C1" s="34"/>
      <c r="K1" s="35"/>
      <c r="M1" s="63" t="s">
        <v>23</v>
      </c>
      <c r="N1" s="64"/>
      <c r="O1" s="36"/>
      <c r="P1" s="36"/>
      <c r="Q1" s="36"/>
      <c r="R1" s="36"/>
      <c r="S1" s="36"/>
      <c r="T1" s="36"/>
      <c r="U1" s="36"/>
      <c r="V1" s="36"/>
      <c r="W1" s="37"/>
      <c r="X1" s="37"/>
      <c r="Y1" s="37"/>
      <c r="Z1" s="37"/>
      <c r="AA1" s="37"/>
      <c r="AB1" s="37"/>
      <c r="AC1" s="37"/>
    </row>
    <row r="2" spans="1:29" ht="39" customHeight="1" x14ac:dyDescent="0.2">
      <c r="A2" s="66" t="s">
        <v>11</v>
      </c>
      <c r="B2" s="66"/>
      <c r="C2" s="66"/>
      <c r="D2" s="66"/>
      <c r="E2" s="66"/>
      <c r="F2" s="66"/>
      <c r="G2" s="66"/>
      <c r="H2" s="66"/>
      <c r="I2" s="66"/>
      <c r="J2" s="66"/>
      <c r="K2" s="66"/>
      <c r="M2" s="65"/>
      <c r="N2" s="65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</row>
    <row r="3" spans="1:29" ht="39" customHeight="1" x14ac:dyDescent="0.2">
      <c r="A3" s="69" t="s">
        <v>0</v>
      </c>
      <c r="B3" s="70" t="s">
        <v>2</v>
      </c>
      <c r="C3" s="71" t="s">
        <v>1</v>
      </c>
      <c r="D3" s="71" t="s">
        <v>3</v>
      </c>
      <c r="E3" s="67" t="s">
        <v>24</v>
      </c>
      <c r="F3" s="67"/>
      <c r="G3" s="67"/>
      <c r="H3" s="68" t="s">
        <v>21</v>
      </c>
      <c r="I3" s="68"/>
      <c r="J3" s="68"/>
      <c r="K3" s="72" t="s">
        <v>12</v>
      </c>
      <c r="L3" s="73"/>
      <c r="M3" s="73"/>
      <c r="N3" s="73"/>
      <c r="O3" s="60" t="s">
        <v>30</v>
      </c>
      <c r="P3" s="60" t="s">
        <v>34</v>
      </c>
    </row>
    <row r="4" spans="1:29" ht="159" customHeight="1" x14ac:dyDescent="0.2">
      <c r="A4" s="69"/>
      <c r="B4" s="70"/>
      <c r="C4" s="71"/>
      <c r="D4" s="71"/>
      <c r="E4" s="28" t="s">
        <v>31</v>
      </c>
      <c r="F4" s="28" t="s">
        <v>32</v>
      </c>
      <c r="G4" s="28" t="s">
        <v>33</v>
      </c>
      <c r="H4" s="38" t="s">
        <v>8</v>
      </c>
      <c r="I4" s="38" t="s">
        <v>6</v>
      </c>
      <c r="J4" s="28" t="s">
        <v>36</v>
      </c>
      <c r="K4" s="39" t="s">
        <v>37</v>
      </c>
      <c r="L4" s="28" t="s">
        <v>18</v>
      </c>
      <c r="M4" s="38" t="s">
        <v>19</v>
      </c>
      <c r="N4" s="28" t="s">
        <v>20</v>
      </c>
      <c r="O4" s="61"/>
      <c r="P4" s="61"/>
    </row>
    <row r="5" spans="1:29" s="40" customFormat="1" ht="18.75" customHeight="1" x14ac:dyDescent="0.25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29" s="40" customFormat="1" ht="409.5" customHeight="1" x14ac:dyDescent="0.25">
      <c r="A6" s="31">
        <v>1</v>
      </c>
      <c r="B6" s="44" t="s">
        <v>38</v>
      </c>
      <c r="C6" s="27" t="s">
        <v>35</v>
      </c>
      <c r="D6" s="27">
        <v>30</v>
      </c>
      <c r="E6" s="29">
        <v>326.63</v>
      </c>
      <c r="F6" s="29">
        <v>212</v>
      </c>
      <c r="G6" s="29">
        <v>263</v>
      </c>
      <c r="H6" s="41">
        <f t="shared" ref="H6" si="0">AVERAGE(E6:G6)</f>
        <v>267.20999999999998</v>
      </c>
      <c r="I6" s="42">
        <f t="shared" ref="I6" si="1">SQRT(((SUM((POWER(E6-H6,2)),(POWER(F6-H6,2)),(POWER(G6-H6,2)))/(COLUMNS(E6:G6)-1))))</f>
        <v>57.430847982595552</v>
      </c>
      <c r="J6" s="42">
        <f t="shared" ref="J6" si="2">I6/H6*100</f>
        <v>21.492776461433163</v>
      </c>
      <c r="K6" s="29">
        <f t="shared" ref="K6" si="3">((D6/3)*(SUM(E6:G6)))</f>
        <v>8016.3</v>
      </c>
      <c r="L6" s="43">
        <v>267.20999999999998</v>
      </c>
      <c r="M6" s="29">
        <v>268</v>
      </c>
      <c r="N6" s="43">
        <f t="shared" ref="N6:N14" si="4">M6*D6</f>
        <v>8040</v>
      </c>
      <c r="O6" t="s">
        <v>39</v>
      </c>
      <c r="P6" s="30"/>
    </row>
    <row r="7" spans="1:29" s="40" customFormat="1" ht="409.5" customHeight="1" x14ac:dyDescent="0.25">
      <c r="A7" s="31">
        <v>2</v>
      </c>
      <c r="B7" s="44" t="s">
        <v>40</v>
      </c>
      <c r="C7" s="27" t="s">
        <v>35</v>
      </c>
      <c r="D7" s="27">
        <v>30</v>
      </c>
      <c r="E7" s="29">
        <v>307</v>
      </c>
      <c r="F7" s="29">
        <v>202</v>
      </c>
      <c r="G7" s="29">
        <v>181</v>
      </c>
      <c r="H7" s="41">
        <f t="shared" ref="H7" si="5">AVERAGE(E7:G7)</f>
        <v>230</v>
      </c>
      <c r="I7" s="42">
        <f t="shared" ref="I7" si="6">SQRT(((SUM((POWER(E7-H7,2)),(POWER(F7-H7,2)),(POWER(G7-H7,2)))/(COLUMNS(E7:G7)-1))))</f>
        <v>67.505555326950685</v>
      </c>
      <c r="J7" s="42">
        <f t="shared" ref="J7" si="7">I7/H7*100</f>
        <v>29.350241446500299</v>
      </c>
      <c r="K7" s="29">
        <f t="shared" ref="K7" si="8">((D7/3)*(SUM(E7:G7)))</f>
        <v>6900</v>
      </c>
      <c r="L7" s="43">
        <v>230</v>
      </c>
      <c r="M7" s="29">
        <v>230</v>
      </c>
      <c r="N7" s="43">
        <f t="shared" si="4"/>
        <v>6900</v>
      </c>
      <c r="O7" t="s">
        <v>39</v>
      </c>
      <c r="P7" s="30"/>
    </row>
    <row r="8" spans="1:29" s="40" customFormat="1" ht="409.5" customHeight="1" x14ac:dyDescent="0.25">
      <c r="A8" s="31">
        <v>3</v>
      </c>
      <c r="B8" s="44" t="s">
        <v>41</v>
      </c>
      <c r="C8" s="27" t="s">
        <v>35</v>
      </c>
      <c r="D8" s="27">
        <v>30</v>
      </c>
      <c r="E8" s="29">
        <v>334</v>
      </c>
      <c r="F8" s="29">
        <v>323.19</v>
      </c>
      <c r="G8" s="29">
        <v>315</v>
      </c>
      <c r="H8" s="41">
        <f t="shared" ref="H8" si="9">AVERAGE(E8:G8)</f>
        <v>324.06333333333333</v>
      </c>
      <c r="I8" s="42">
        <f t="shared" ref="I8" si="10">SQRT(((SUM((POWER(E8-H8,2)),(POWER(F8-H8,2)),(POWER(G8-H8,2)))/(COLUMNS(E8:G8)-1))))</f>
        <v>9.5300594611646225</v>
      </c>
      <c r="J8" s="42">
        <f t="shared" ref="J8" si="11">I8/H8*100</f>
        <v>2.9408015288671834</v>
      </c>
      <c r="K8" s="29">
        <f t="shared" ref="K8" si="12">((D8/3)*(SUM(E8:G8)))</f>
        <v>9721.9000000000015</v>
      </c>
      <c r="L8" s="43">
        <v>324.06</v>
      </c>
      <c r="M8" s="29">
        <v>325</v>
      </c>
      <c r="N8" s="43">
        <f t="shared" si="4"/>
        <v>9750</v>
      </c>
      <c r="O8" t="s">
        <v>42</v>
      </c>
      <c r="P8" s="30"/>
    </row>
    <row r="9" spans="1:29" s="40" customFormat="1" ht="409.5" customHeight="1" x14ac:dyDescent="0.25">
      <c r="A9" s="31">
        <v>4</v>
      </c>
      <c r="B9" s="44" t="s">
        <v>43</v>
      </c>
      <c r="C9" s="27" t="s">
        <v>35</v>
      </c>
      <c r="D9" s="27">
        <v>20</v>
      </c>
      <c r="E9" s="29">
        <v>82</v>
      </c>
      <c r="F9" s="29">
        <v>119</v>
      </c>
      <c r="G9" s="29">
        <v>154</v>
      </c>
      <c r="H9" s="41">
        <f t="shared" ref="H9" si="13">AVERAGE(E9:G9)</f>
        <v>118.33333333333333</v>
      </c>
      <c r="I9" s="42">
        <f t="shared" ref="I9" si="14">SQRT(((SUM((POWER(E9-H9,2)),(POWER(F9-H9,2)),(POWER(G9-H9,2)))/(COLUMNS(E9:G9)-1))))</f>
        <v>36.004629331980816</v>
      </c>
      <c r="J9" s="42">
        <f t="shared" ref="J9" si="15">I9/H9*100</f>
        <v>30.426447322800694</v>
      </c>
      <c r="K9" s="29">
        <f t="shared" ref="K9" si="16">((D9/3)*(SUM(E9:G9)))</f>
        <v>2366.666666666667</v>
      </c>
      <c r="L9" s="43">
        <v>118.33</v>
      </c>
      <c r="M9" s="29">
        <v>119</v>
      </c>
      <c r="N9" s="43">
        <f t="shared" si="4"/>
        <v>2380</v>
      </c>
      <c r="O9" t="s">
        <v>42</v>
      </c>
      <c r="P9" s="30"/>
    </row>
    <row r="10" spans="1:29" s="40" customFormat="1" ht="409.5" customHeight="1" x14ac:dyDescent="0.25">
      <c r="A10" s="31">
        <v>5</v>
      </c>
      <c r="B10" s="44" t="s">
        <v>44</v>
      </c>
      <c r="C10" s="27" t="s">
        <v>35</v>
      </c>
      <c r="D10" s="27">
        <v>20</v>
      </c>
      <c r="E10" s="29">
        <v>70</v>
      </c>
      <c r="F10" s="29">
        <v>89</v>
      </c>
      <c r="G10" s="29">
        <v>92.66</v>
      </c>
      <c r="H10" s="41">
        <f t="shared" ref="H10" si="17">AVERAGE(E10:G10)</f>
        <v>83.88666666666667</v>
      </c>
      <c r="I10" s="42">
        <f t="shared" ref="I10" si="18">SQRT(((SUM((POWER(E10-H10,2)),(POWER(F10-H10,2)),(POWER(G10-H10,2)))/(COLUMNS(E10:G10)-1))))</f>
        <v>12.164642754036525</v>
      </c>
      <c r="J10" s="42">
        <f t="shared" ref="J10" si="19">I10/H10*100</f>
        <v>14.501282787137237</v>
      </c>
      <c r="K10" s="29">
        <f t="shared" ref="K10" si="20">((D10/3)*(SUM(E10:G10)))</f>
        <v>1677.7333333333333</v>
      </c>
      <c r="L10" s="43">
        <v>83.89</v>
      </c>
      <c r="M10" s="29">
        <v>84</v>
      </c>
      <c r="N10" s="43">
        <f t="shared" si="4"/>
        <v>1680</v>
      </c>
      <c r="O10" t="s">
        <v>42</v>
      </c>
      <c r="P10" s="30"/>
    </row>
    <row r="11" spans="1:29" s="40" customFormat="1" ht="409.5" customHeight="1" x14ac:dyDescent="0.25">
      <c r="A11" s="31">
        <v>6</v>
      </c>
      <c r="B11" s="44" t="s">
        <v>46</v>
      </c>
      <c r="C11" s="27" t="s">
        <v>35</v>
      </c>
      <c r="D11" s="27">
        <v>10</v>
      </c>
      <c r="E11" s="29">
        <v>384</v>
      </c>
      <c r="F11" s="29">
        <v>352</v>
      </c>
      <c r="G11" s="29">
        <v>440</v>
      </c>
      <c r="H11" s="41">
        <f t="shared" ref="H11" si="21">AVERAGE(E11:G11)</f>
        <v>392</v>
      </c>
      <c r="I11" s="42">
        <f t="shared" ref="I11" si="22">SQRT(((SUM((POWER(E11-H11,2)),(POWER(F11-H11,2)),(POWER(G11-H11,2)))/(COLUMNS(E11:G11)-1))))</f>
        <v>44.542114902640172</v>
      </c>
      <c r="J11" s="42">
        <f t="shared" ref="J11" si="23">I11/H11*100</f>
        <v>11.362784413938821</v>
      </c>
      <c r="K11" s="29">
        <f t="shared" ref="K11" si="24">((D11/3)*(SUM(E11:G11)))</f>
        <v>3920</v>
      </c>
      <c r="L11" s="43">
        <v>392</v>
      </c>
      <c r="M11" s="29">
        <v>392</v>
      </c>
      <c r="N11" s="43">
        <f t="shared" si="4"/>
        <v>3920</v>
      </c>
      <c r="O11" t="s">
        <v>45</v>
      </c>
      <c r="P11" s="30"/>
    </row>
    <row r="12" spans="1:29" s="40" customFormat="1" ht="409.5" customHeight="1" x14ac:dyDescent="0.25">
      <c r="A12" s="31">
        <v>7</v>
      </c>
      <c r="B12" s="44" t="s">
        <v>47</v>
      </c>
      <c r="C12" s="27" t="s">
        <v>35</v>
      </c>
      <c r="D12" s="27">
        <v>10</v>
      </c>
      <c r="E12" s="29">
        <v>223</v>
      </c>
      <c r="F12" s="29">
        <v>170</v>
      </c>
      <c r="G12" s="29">
        <v>161</v>
      </c>
      <c r="H12" s="41">
        <f t="shared" ref="H12" si="25">AVERAGE(E12:G12)</f>
        <v>184.66666666666666</v>
      </c>
      <c r="I12" s="42">
        <f t="shared" ref="I12" si="26">SQRT(((SUM((POWER(E12-H12,2)),(POWER(F12-H12,2)),(POWER(G12-H12,2)))/(COLUMNS(E12:G12)-1))))</f>
        <v>33.501243758005963</v>
      </c>
      <c r="J12" s="42">
        <f t="shared" ref="J12" si="27">I12/H12*100</f>
        <v>18.1414677389924</v>
      </c>
      <c r="K12" s="29">
        <f t="shared" ref="K12" si="28">((D12/3)*(SUM(E12:G12)))</f>
        <v>1846.6666666666667</v>
      </c>
      <c r="L12" s="43">
        <v>184.67</v>
      </c>
      <c r="M12" s="29">
        <v>185</v>
      </c>
      <c r="N12" s="43">
        <f t="shared" si="4"/>
        <v>1850</v>
      </c>
      <c r="O12" t="s">
        <v>45</v>
      </c>
      <c r="P12" s="30"/>
    </row>
    <row r="13" spans="1:29" s="40" customFormat="1" ht="409.5" customHeight="1" x14ac:dyDescent="0.25">
      <c r="A13" s="31">
        <v>8</v>
      </c>
      <c r="B13" s="44" t="s">
        <v>48</v>
      </c>
      <c r="C13" s="27" t="s">
        <v>35</v>
      </c>
      <c r="D13" s="27">
        <v>10</v>
      </c>
      <c r="E13" s="29">
        <v>72</v>
      </c>
      <c r="F13" s="29">
        <v>50</v>
      </c>
      <c r="G13" s="29">
        <v>60</v>
      </c>
      <c r="H13" s="41">
        <f t="shared" ref="H13" si="29">AVERAGE(E13:G13)</f>
        <v>60.666666666666664</v>
      </c>
      <c r="I13" s="42">
        <f t="shared" ref="I13" si="30">SQRT(((SUM((POWER(E13-H13,2)),(POWER(F13-H13,2)),(POWER(G13-H13,2)))/(COLUMNS(E13:G13)-1))))</f>
        <v>11.015141094572204</v>
      </c>
      <c r="J13" s="42">
        <f t="shared" ref="J13" si="31">I13/H13*100</f>
        <v>18.156825980064074</v>
      </c>
      <c r="K13" s="29">
        <f t="shared" ref="K13" si="32">((D13/3)*(SUM(E13:G13)))</f>
        <v>606.66666666666674</v>
      </c>
      <c r="L13" s="43">
        <v>60.67</v>
      </c>
      <c r="M13" s="29">
        <v>61</v>
      </c>
      <c r="N13" s="43">
        <f t="shared" si="4"/>
        <v>610</v>
      </c>
      <c r="O13" t="s">
        <v>45</v>
      </c>
      <c r="P13" s="30"/>
    </row>
    <row r="14" spans="1:29" s="40" customFormat="1" ht="409.5" customHeight="1" x14ac:dyDescent="0.25">
      <c r="A14" s="31">
        <v>9</v>
      </c>
      <c r="B14" s="44" t="s">
        <v>49</v>
      </c>
      <c r="C14" s="27" t="s">
        <v>35</v>
      </c>
      <c r="D14" s="27">
        <v>10</v>
      </c>
      <c r="E14" s="29">
        <v>190</v>
      </c>
      <c r="F14" s="29">
        <v>140</v>
      </c>
      <c r="G14" s="29">
        <v>190</v>
      </c>
      <c r="H14" s="41">
        <f t="shared" ref="H14" si="33">AVERAGE(E14:G14)</f>
        <v>173.33333333333334</v>
      </c>
      <c r="I14" s="42">
        <f t="shared" ref="I14" si="34">SQRT(((SUM((POWER(E14-H14,2)),(POWER(F14-H14,2)),(POWER(G14-H14,2)))/(COLUMNS(E14:G14)-1))))</f>
        <v>28.867513459481287</v>
      </c>
      <c r="J14" s="42">
        <f t="shared" ref="J14" si="35">I14/H14*100</f>
        <v>16.65433468816228</v>
      </c>
      <c r="K14" s="29">
        <f t="shared" ref="K14" si="36">((D14/3)*(SUM(E14:G14)))</f>
        <v>1733.3333333333335</v>
      </c>
      <c r="L14" s="43">
        <v>173.33</v>
      </c>
      <c r="M14" s="29">
        <v>174</v>
      </c>
      <c r="N14" s="43">
        <f t="shared" si="4"/>
        <v>1740</v>
      </c>
      <c r="O14" t="s">
        <v>50</v>
      </c>
      <c r="P14" s="30"/>
    </row>
    <row r="15" spans="1:29" x14ac:dyDescent="0.2">
      <c r="N15" s="45">
        <f>SUM(N6:N14)</f>
        <v>36870</v>
      </c>
    </row>
  </sheetData>
  <mergeCells count="12">
    <mergeCell ref="P3:P4"/>
    <mergeCell ref="O3:O4"/>
    <mergeCell ref="A5:O5"/>
    <mergeCell ref="M1:N2"/>
    <mergeCell ref="A2:K2"/>
    <mergeCell ref="E3:G3"/>
    <mergeCell ref="H3:J3"/>
    <mergeCell ref="A3:A4"/>
    <mergeCell ref="B3:B4"/>
    <mergeCell ref="C3:C4"/>
    <mergeCell ref="D3:D4"/>
    <mergeCell ref="K3:N3"/>
  </mergeCells>
  <pageMargins left="0.39370078740157483" right="0.39370078740157483" top="0.39370078740157483" bottom="0.39370078740157483" header="0.31496062992125984" footer="0.39370078740157483"/>
  <pageSetup paperSize="9" scale="5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Расчет цены</vt:lpstr>
      <vt:lpstr>612 355,00</vt:lpstr>
      <vt:lpstr>Лист1</vt:lpstr>
      <vt:lpstr>'612 355,00'!Область_печати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SIZO2_OIXO2</cp:lastModifiedBy>
  <cp:lastPrinted>2026-05-05T08:44:12Z</cp:lastPrinted>
  <dcterms:created xsi:type="dcterms:W3CDTF">2014-01-15T18:15:09Z</dcterms:created>
  <dcterms:modified xsi:type="dcterms:W3CDTF">2026-09-11T08:11:55Z</dcterms:modified>
</cp:coreProperties>
</file>