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24226"/>
  <xr:revisionPtr revIDLastSave="0" documentId="13_ncr:1_{1ABC9B84-58A8-4DD9-BD9D-207F64432A4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Лист1!$A$1:$Q$25</definedName>
  </definedNames>
  <calcPr calcId="191029" refMode="R1C1"/>
  <fileRecoveryPr autoRecover="0"/>
</workbook>
</file>

<file path=xl/calcChain.xml><?xml version="1.0" encoding="utf-8"?>
<calcChain xmlns="http://schemas.openxmlformats.org/spreadsheetml/2006/main">
  <c r="I14" i="1" l="1"/>
  <c r="J14" i="1" s="1"/>
  <c r="M12" i="1"/>
  <c r="L11" i="1"/>
  <c r="M9" i="1"/>
  <c r="M6" i="1"/>
  <c r="L5" i="1"/>
  <c r="I13" i="1"/>
  <c r="J13" i="1" s="1"/>
  <c r="L13" i="1"/>
  <c r="M13" i="1"/>
  <c r="O13" i="1"/>
  <c r="P13" i="1" s="1"/>
  <c r="Q13" i="1" s="1"/>
  <c r="I7" i="1"/>
  <c r="J7" i="1" s="1"/>
  <c r="L7" i="1"/>
  <c r="M7" i="1"/>
  <c r="O7" i="1"/>
  <c r="P7" i="1" s="1"/>
  <c r="Q7" i="1" s="1"/>
  <c r="I8" i="1"/>
  <c r="J8" i="1" s="1"/>
  <c r="L8" i="1"/>
  <c r="M8" i="1"/>
  <c r="O8" i="1"/>
  <c r="P8" i="1" s="1"/>
  <c r="Q8" i="1" s="1"/>
  <c r="O9" i="1"/>
  <c r="P9" i="1" s="1"/>
  <c r="Q9" i="1" s="1"/>
  <c r="I10" i="1"/>
  <c r="J10" i="1" s="1"/>
  <c r="L10" i="1"/>
  <c r="M10" i="1"/>
  <c r="O10" i="1"/>
  <c r="P10" i="1" s="1"/>
  <c r="Q10" i="1" s="1"/>
  <c r="M5" i="1"/>
  <c r="I12" i="1" l="1"/>
  <c r="J12" i="1" s="1"/>
  <c r="I9" i="1"/>
  <c r="J9" i="1" s="1"/>
  <c r="I6" i="1"/>
  <c r="J6" i="1" s="1"/>
  <c r="O11" i="1"/>
  <c r="P11" i="1" s="1"/>
  <c r="Q11" i="1" s="1"/>
  <c r="O5" i="1"/>
  <c r="P5" i="1" s="1"/>
  <c r="Q5" i="1" s="1"/>
  <c r="O6" i="1"/>
  <c r="P6" i="1" s="1"/>
  <c r="Q6" i="1" s="1"/>
  <c r="I11" i="1"/>
  <c r="J11" i="1" s="1"/>
  <c r="O14" i="1"/>
  <c r="P14" i="1" s="1"/>
  <c r="Q14" i="1" s="1"/>
  <c r="L12" i="1"/>
  <c r="N12" i="1" s="1"/>
  <c r="L6" i="1"/>
  <c r="N6" i="1" s="1"/>
  <c r="M11" i="1"/>
  <c r="N11" i="1" s="1"/>
  <c r="M14" i="1"/>
  <c r="N14" i="1" s="1"/>
  <c r="L9" i="1"/>
  <c r="N9" i="1" s="1"/>
  <c r="I5" i="1"/>
  <c r="J5" i="1" s="1"/>
  <c r="L14" i="1"/>
  <c r="O12" i="1"/>
  <c r="P12" i="1" s="1"/>
  <c r="Q12" i="1" s="1"/>
  <c r="N13" i="1"/>
  <c r="N7" i="1"/>
  <c r="N10" i="1"/>
  <c r="N8" i="1"/>
  <c r="N5" i="1"/>
  <c r="Q15" i="1" l="1"/>
</calcChain>
</file>

<file path=xl/sharedStrings.xml><?xml version="1.0" encoding="utf-8"?>
<sst xmlns="http://schemas.openxmlformats.org/spreadsheetml/2006/main" count="63" uniqueCount="53">
  <si>
    <t>ОБОСНОВАНИЕ НАЧАЛЬНОЙ (МАКСИМАЛЬНОЙ) ЦЕНЫ КОНТРАКТА</t>
  </si>
  <si>
    <t>КП</t>
  </si>
  <si>
    <t>Применяемые сокращения:</t>
  </si>
  <si>
    <t>Коммерческие предложения</t>
  </si>
  <si>
    <t>РК</t>
  </si>
  <si>
    <t>Реестр контрактов</t>
  </si>
  <si>
    <t>№ п/п</t>
  </si>
  <si>
    <t>* Тарифный метод применяется при наличии цен на медицинское изделие в указанном государственном реестре предельных отпускных цен производителей на медицинские изделия.
** На основании статьи 34 Бюджетного кодекса Российской Федерации Заказчик в целях эффективности и экономности расходования бюджетных средств определяет минимальное значение цены единицы медицинского изделия.</t>
  </si>
  <si>
    <t>Цена за единицу изм. с округлением (вниз) до сотых долей после запятой (руб.)</t>
  </si>
  <si>
    <t>Ставка НДС в отношении МИ*, %</t>
  </si>
  <si>
    <t>Ед. изм.</t>
  </si>
  <si>
    <t>Кол-во</t>
  </si>
  <si>
    <t xml:space="preserve">Среднее квадратичное отклонение     </t>
  </si>
  <si>
    <t>коэфициент  вариации цен V (%)                    (не должен превышать 33%)</t>
  </si>
  <si>
    <r>
      <t xml:space="preserve">Н(М)ЦК  контракта </t>
    </r>
    <r>
      <rPr>
        <b/>
        <sz val="11"/>
        <color indexed="63"/>
        <rFont val="Times New Roman"/>
        <family val="1"/>
        <charset val="204"/>
      </rPr>
      <t>исходя из имеющегося у него объема финансового обеспечения</t>
    </r>
    <r>
      <rPr>
        <b/>
        <sz val="11"/>
        <color indexed="8"/>
        <rFont val="Times New Roman"/>
        <family val="1"/>
        <charset val="204"/>
      </rPr>
      <t xml:space="preserve"> (руб.)</t>
    </r>
  </si>
  <si>
    <t xml:space="preserve">Средняя арифметическая цена за единицу     &lt;ц&gt; </t>
  </si>
  <si>
    <t>Среднее квадратичное отклонение</t>
  </si>
  <si>
    <t>коэффициент вариации цен V (%)                    (не должен превышать 33%)</t>
  </si>
  <si>
    <t>Итого:</t>
  </si>
  <si>
    <r>
      <t xml:space="preserve">Н(М)ЦК  контракта </t>
    </r>
    <r>
      <rPr>
        <sz val="11"/>
        <rFont val="Times New Roman"/>
        <family val="1"/>
        <charset val="204"/>
      </rPr>
      <t xml:space="preserve">с учетом округления цены за единицу </t>
    </r>
    <r>
      <rPr>
        <b/>
        <sz val="11"/>
        <rFont val="Times New Roman"/>
        <family val="1"/>
        <charset val="204"/>
      </rPr>
      <t>(руб.)</t>
    </r>
  </si>
  <si>
    <t xml:space="preserve">Цена за ЕИ, согласно информации, полученной заказчиком, без учета НДС,  руб.
</t>
  </si>
  <si>
    <t>Наименьшая цена, руб.         (без НДС), руб.</t>
  </si>
  <si>
    <t>Цена за ЕИ минимальная, руб. с НДС</t>
  </si>
  <si>
    <t xml:space="preserve">Средняя арифмети- ческая цена за единицу с НДС &lt;ц&gt; </t>
  </si>
  <si>
    <t>Н(М)ЦК определена в размере:</t>
  </si>
  <si>
    <t>Расчет произведен 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нужд", приказом Минздрава России от 15.05.2020 №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изделий". Данный Приказ не учитывает, что применение утвержденных формул определения НМЦК, может привести к формированию цены контракта и цены за единицу товара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(вниз) таких показателей.</t>
  </si>
  <si>
    <t>Наименование, основные характеристики, ОКПД2</t>
  </si>
  <si>
    <t>шт</t>
  </si>
  <si>
    <t>Поставка изделий медицинского назначения</t>
  </si>
  <si>
    <t>Бутыли, бутылки, флаконы и аналогичные изделия из полиэтилентерефталата (ПЭТ)                  22.22.14.130</t>
  </si>
  <si>
    <t>Изделия медицинские, в том числе хирургические, прочие                   32.50.50.000</t>
  </si>
  <si>
    <t>Изделия упаковочные пластмассовые прочие                   22.22.19.000</t>
  </si>
  <si>
    <t>Лампы ультрафиолетовые        27.40.15.120</t>
  </si>
  <si>
    <t>Мочеприемники и калоприемники                32.50.50.141</t>
  </si>
  <si>
    <t>Набор белья для осмотра/хирургических процедур, стерильный, одноразового использования                  14.12.30.190</t>
  </si>
  <si>
    <t xml:space="preserve">Салфетки и полотенца гигиенические или косметические из бумажной массы, бумаги, целлюлозной ваты и полотна из целлюлозных волокон                  17.22.11.130 </t>
  </si>
  <si>
    <t xml:space="preserve">Одежда производственная и профессиональная прочая, не включенная в другие группировки                     14.12.30.190
</t>
  </si>
  <si>
    <t>пач</t>
  </si>
  <si>
    <t>1300</t>
  </si>
  <si>
    <t>35</t>
  </si>
  <si>
    <t>4</t>
  </si>
  <si>
    <t>100</t>
  </si>
  <si>
    <t>110</t>
  </si>
  <si>
    <t>Источник 1 КП №128</t>
  </si>
  <si>
    <t>Источник 2 КП №06_75</t>
  </si>
  <si>
    <t>Источник 3  КП №038</t>
  </si>
  <si>
    <t xml:space="preserve">Одежда производственная и профессиональная прочая, не включенная в другие группировки                    14.12.30.190
</t>
  </si>
  <si>
    <t xml:space="preserve">Изделия санитарно-гигиенического назначения прочие из бумажной массы, бумаги, целлюлозной ваты и полотна из целлюлозных волокон                          17.22.12.130      </t>
  </si>
  <si>
    <t>3000</t>
  </si>
  <si>
    <t>упак</t>
  </si>
  <si>
    <t>310</t>
  </si>
  <si>
    <t>102</t>
  </si>
  <si>
    <t>В соответствии с положениями статьи 22 Федерального закона от 05.04.2013 № 44-ФЗ "О контрактной системе в сфере закупок товаров, работ, услуг для обеспечения государственных и муниципальных нужд" Заказчик определяет максимальную цену контракта в размере 599922,80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</si>
</sst>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_р_."/>
    <numFmt numFmtId="165" formatCode="0.000%"/>
  </numFmts>
  <fonts count="35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0"/>
      <name val="Arial"/>
      <family val="2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63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 Cyr"/>
    </font>
    <font>
      <sz val="10"/>
      <color rgb="FF008000"/>
      <name val="Arial Cyr"/>
    </font>
    <font>
      <sz val="11"/>
      <color rgb="FF000000"/>
      <name val="Times New Roman"/>
      <family val="1"/>
      <charset val="204"/>
    </font>
    <font>
      <sz val="11"/>
      <color rgb="FF000000"/>
      <name val="TimesNewRomanPSMT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u/>
      <sz val="11"/>
      <color rgb="FF00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</borders>
  <cellStyleXfs count="57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49" fontId="28" fillId="0" borderId="1">
      <alignment vertical="top" wrapText="1"/>
    </xf>
    <xf numFmtId="49" fontId="28" fillId="0" borderId="1">
      <alignment vertical="top" wrapText="1"/>
    </xf>
    <xf numFmtId="4" fontId="29" fillId="0" borderId="1">
      <alignment vertical="top" shrinkToFit="1"/>
    </xf>
    <xf numFmtId="4" fontId="29" fillId="0" borderId="1">
      <alignment vertical="top" shrinkToFit="1"/>
    </xf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2" applyNumberFormat="0" applyAlignment="0" applyProtection="0"/>
    <xf numFmtId="0" fontId="3" fillId="7" borderId="2" applyNumberFormat="0" applyAlignment="0" applyProtection="0"/>
    <xf numFmtId="0" fontId="4" fillId="20" borderId="3" applyNumberFormat="0" applyAlignment="0" applyProtection="0"/>
    <xf numFmtId="0" fontId="4" fillId="20" borderId="3" applyNumberFormat="0" applyAlignment="0" applyProtection="0"/>
    <xf numFmtId="0" fontId="5" fillId="20" borderId="2" applyNumberFormat="0" applyAlignment="0" applyProtection="0"/>
    <xf numFmtId="0" fontId="5" fillId="20" borderId="2" applyNumberFormat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10" fillId="21" borderId="8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" fillId="0" borderId="0"/>
    <xf numFmtId="0" fontId="21" fillId="0" borderId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19" fillId="23" borderId="9" applyNumberFormat="0" applyAlignment="0" applyProtection="0"/>
    <xf numFmtId="0" fontId="19" fillId="23" borderId="9" applyNumberFormat="0" applyAlignment="0" applyProtection="0"/>
    <xf numFmtId="9" fontId="19" fillId="0" borderId="0" applyFont="0" applyFill="0" applyBorder="0" applyAlignment="0" applyProtection="0"/>
    <xf numFmtId="0" fontId="15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50">
    <xf numFmtId="0" fontId="0" fillId="0" borderId="0" xfId="0"/>
    <xf numFmtId="0" fontId="22" fillId="0" borderId="0" xfId="0" applyFont="1" applyAlignment="1">
      <alignment vertical="top" wrapText="1"/>
    </xf>
    <xf numFmtId="0" fontId="22" fillId="0" borderId="0" xfId="0" applyFont="1" applyBorder="1" applyAlignment="1">
      <alignment vertical="top" wrapText="1"/>
    </xf>
    <xf numFmtId="4" fontId="22" fillId="0" borderId="0" xfId="0" applyNumberFormat="1" applyFont="1" applyAlignment="1">
      <alignment vertical="top" wrapText="1"/>
    </xf>
    <xf numFmtId="0" fontId="22" fillId="0" borderId="0" xfId="0" applyFont="1" applyAlignment="1">
      <alignment horizontal="center" vertical="top" wrapText="1"/>
    </xf>
    <xf numFmtId="0" fontId="22" fillId="0" borderId="0" xfId="0" applyFont="1" applyBorder="1" applyAlignment="1">
      <alignment horizontal="center" vertical="top" wrapText="1"/>
    </xf>
    <xf numFmtId="0" fontId="26" fillId="0" borderId="0" xfId="0" applyFont="1" applyAlignment="1">
      <alignment vertical="center"/>
    </xf>
    <xf numFmtId="10" fontId="22" fillId="0" borderId="0" xfId="0" applyNumberFormat="1" applyFont="1" applyAlignment="1">
      <alignment vertical="top" wrapText="1"/>
    </xf>
    <xf numFmtId="4" fontId="24" fillId="24" borderId="1" xfId="48" applyNumberFormat="1" applyFont="1" applyFill="1" applyBorder="1" applyAlignment="1">
      <alignment horizontal="center" vertical="center" wrapText="1"/>
    </xf>
    <xf numFmtId="165" fontId="30" fillId="24" borderId="1" xfId="53" applyNumberFormat="1" applyFont="1" applyFill="1" applyBorder="1" applyAlignment="1" applyProtection="1">
      <alignment horizontal="center" vertical="center" wrapText="1"/>
    </xf>
    <xf numFmtId="164" fontId="30" fillId="24" borderId="1" xfId="0" applyNumberFormat="1" applyFont="1" applyFill="1" applyBorder="1" applyAlignment="1">
      <alignment horizontal="center" vertical="center" wrapText="1"/>
    </xf>
    <xf numFmtId="0" fontId="22" fillId="24" borderId="0" xfId="0" applyFont="1" applyFill="1" applyAlignment="1">
      <alignment vertical="top" wrapText="1"/>
    </xf>
    <xf numFmtId="2" fontId="22" fillId="0" borderId="0" xfId="0" applyNumberFormat="1" applyFont="1" applyAlignment="1">
      <alignment vertical="top" wrapText="1"/>
    </xf>
    <xf numFmtId="4" fontId="31" fillId="24" borderId="1" xfId="0" applyNumberFormat="1" applyFont="1" applyFill="1" applyBorder="1" applyAlignment="1">
      <alignment horizontal="center" vertical="center" wrapText="1"/>
    </xf>
    <xf numFmtId="2" fontId="30" fillId="24" borderId="1" xfId="0" applyNumberFormat="1" applyFont="1" applyFill="1" applyBorder="1" applyAlignment="1">
      <alignment horizontal="center" vertical="center" wrapText="1"/>
    </xf>
    <xf numFmtId="2" fontId="32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4" fontId="33" fillId="24" borderId="1" xfId="0" applyNumberFormat="1" applyFont="1" applyFill="1" applyBorder="1" applyAlignment="1">
      <alignment horizontal="center" vertical="center" wrapText="1"/>
    </xf>
    <xf numFmtId="4" fontId="32" fillId="24" borderId="1" xfId="0" applyNumberFormat="1" applyFont="1" applyFill="1" applyBorder="1" applyAlignment="1">
      <alignment horizontal="center" vertical="center" wrapText="1"/>
    </xf>
    <xf numFmtId="2" fontId="24" fillId="0" borderId="1" xfId="0" applyNumberFormat="1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2" fontId="26" fillId="0" borderId="1" xfId="0" applyNumberFormat="1" applyFont="1" applyBorder="1" applyAlignment="1">
      <alignment horizontal="center" vertical="center" wrapText="1"/>
    </xf>
    <xf numFmtId="10" fontId="26" fillId="24" borderId="1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9" fontId="27" fillId="0" borderId="1" xfId="0" applyNumberFormat="1" applyFont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top" wrapText="1"/>
    </xf>
    <xf numFmtId="0" fontId="20" fillId="24" borderId="0" xfId="0" applyFont="1" applyFill="1" applyBorder="1" applyAlignment="1">
      <alignment horizontal="center" vertical="top" wrapText="1"/>
    </xf>
    <xf numFmtId="164" fontId="24" fillId="24" borderId="1" xfId="0" applyNumberFormat="1" applyFont="1" applyFill="1" applyBorder="1" applyAlignment="1">
      <alignment horizontal="center" vertical="center" wrapText="1"/>
    </xf>
    <xf numFmtId="0" fontId="30" fillId="24" borderId="1" xfId="0" applyFont="1" applyFill="1" applyBorder="1" applyAlignment="1">
      <alignment horizontal="center" vertical="center" wrapText="1"/>
    </xf>
    <xf numFmtId="0" fontId="32" fillId="24" borderId="1" xfId="0" applyFont="1" applyFill="1" applyBorder="1" applyAlignment="1">
      <alignment horizontal="center" vertical="center" wrapText="1"/>
    </xf>
    <xf numFmtId="4" fontId="24" fillId="24" borderId="1" xfId="0" applyNumberFormat="1" applyFont="1" applyFill="1" applyBorder="1" applyAlignment="1">
      <alignment horizontal="center" vertical="center" wrapText="1"/>
    </xf>
    <xf numFmtId="4" fontId="30" fillId="24" borderId="1" xfId="0" applyNumberFormat="1" applyFont="1" applyFill="1" applyBorder="1" applyAlignment="1">
      <alignment horizontal="center" vertical="center" wrapText="1"/>
    </xf>
    <xf numFmtId="10" fontId="24" fillId="24" borderId="1" xfId="0" applyNumberFormat="1" applyFont="1" applyFill="1" applyBorder="1" applyAlignment="1">
      <alignment horizontal="center" vertical="center" wrapText="1"/>
    </xf>
    <xf numFmtId="10" fontId="30" fillId="24" borderId="1" xfId="0" applyNumberFormat="1" applyFont="1" applyFill="1" applyBorder="1" applyAlignment="1">
      <alignment horizontal="center" vertical="center" wrapText="1"/>
    </xf>
    <xf numFmtId="164" fontId="24" fillId="0" borderId="1" xfId="0" applyNumberFormat="1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center" wrapText="1"/>
    </xf>
    <xf numFmtId="2" fontId="34" fillId="24" borderId="1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  <xf numFmtId="0" fontId="22" fillId="24" borderId="0" xfId="0" applyNumberFormat="1" applyFont="1" applyFill="1" applyBorder="1" applyAlignment="1">
      <alignment horizontal="center" vertical="top" wrapText="1"/>
    </xf>
    <xf numFmtId="0" fontId="20" fillId="24" borderId="11" xfId="0" applyFont="1" applyFill="1" applyBorder="1" applyAlignment="1">
      <alignment horizontal="center" vertical="top" wrapText="1"/>
    </xf>
    <xf numFmtId="0" fontId="22" fillId="0" borderId="0" xfId="0" applyNumberFormat="1" applyFont="1" applyBorder="1" applyAlignment="1">
      <alignment horizontal="center" vertical="top" wrapText="1"/>
    </xf>
    <xf numFmtId="0" fontId="22" fillId="0" borderId="0" xfId="0" applyFont="1" applyBorder="1" applyAlignment="1">
      <alignment horizontal="left" vertical="top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Border="1" applyAlignment="1">
      <alignment horizontal="center" vertical="top" wrapText="1"/>
    </xf>
    <xf numFmtId="2" fontId="27" fillId="0" borderId="1" xfId="0" applyNumberFormat="1" applyFont="1" applyBorder="1" applyAlignment="1">
      <alignment horizontal="center" vertical="center" wrapText="1"/>
    </xf>
    <xf numFmtId="2" fontId="27" fillId="24" borderId="1" xfId="0" applyNumberFormat="1" applyFont="1" applyFill="1" applyBorder="1" applyAlignment="1">
      <alignment horizontal="center" vertical="center" wrapText="1"/>
    </xf>
  </cellXfs>
  <cellStyles count="57">
    <cellStyle name="20% — акцент1" xfId="1" builtinId="30" customBuiltin="1"/>
    <cellStyle name="20% — акцент2" xfId="2" builtinId="34" customBuiltin="1"/>
    <cellStyle name="20% — акцент3" xfId="3" builtinId="38" customBuiltin="1"/>
    <cellStyle name="20% — акцент4" xfId="4" builtinId="42" customBuiltin="1"/>
    <cellStyle name="20% — акцент5" xfId="5" builtinId="46" customBuiltin="1"/>
    <cellStyle name="20% — акцент6" xfId="6" builtinId="50" customBuiltin="1"/>
    <cellStyle name="40% — акцент1" xfId="7" builtinId="31" customBuiltin="1"/>
    <cellStyle name="40% — акцент2" xfId="8" builtinId="35" customBuiltin="1"/>
    <cellStyle name="40% — акцент3" xfId="9" builtinId="39" customBuiltin="1"/>
    <cellStyle name="40% — акцент4" xfId="10" builtinId="43" customBuiltin="1"/>
    <cellStyle name="40% — акцент5" xfId="11" builtinId="47" customBuiltin="1"/>
    <cellStyle name="40% — акцент6" xfId="12" builtinId="51" customBuiltin="1"/>
    <cellStyle name="60% — акцент1" xfId="13" builtinId="32" customBuiltin="1"/>
    <cellStyle name="60% — акцент2" xfId="14" builtinId="36" customBuiltin="1"/>
    <cellStyle name="60% — акцент3" xfId="15" builtinId="40" customBuiltin="1"/>
    <cellStyle name="60% — акцент4" xfId="16" builtinId="44" customBuiltin="1"/>
    <cellStyle name="60% — акцент5" xfId="17" builtinId="48" customBuiltin="1"/>
    <cellStyle name="60% — акцент6" xfId="18" builtinId="52" customBuiltin="1"/>
    <cellStyle name="Excel Built-in Excel Built-in Excel Built-in Normal" xfId="19" xr:uid="{00000000-0005-0000-0000-000012000000}"/>
    <cellStyle name="Excel Built-in Normal" xfId="20" xr:uid="{00000000-0005-0000-0000-000013000000}"/>
    <cellStyle name="Excel Built-in Normal 2" xfId="21" xr:uid="{00000000-0005-0000-0000-000014000000}"/>
    <cellStyle name="st15" xfId="22" xr:uid="{00000000-0005-0000-0000-000015000000}"/>
    <cellStyle name="st15 2" xfId="23" xr:uid="{00000000-0005-0000-0000-000016000000}"/>
    <cellStyle name="st18" xfId="24" xr:uid="{00000000-0005-0000-0000-000017000000}"/>
    <cellStyle name="st18 2" xfId="25" xr:uid="{00000000-0005-0000-0000-000018000000}"/>
    <cellStyle name="Акцент1" xfId="26" builtinId="29" customBuiltin="1"/>
    <cellStyle name="Акцент2" xfId="27" builtinId="33" customBuiltin="1"/>
    <cellStyle name="Акцент3" xfId="28" builtinId="37" customBuiltin="1"/>
    <cellStyle name="Акцент4" xfId="29" builtinId="41" customBuiltin="1"/>
    <cellStyle name="Акцент5" xfId="30" builtinId="45" customBuiltin="1"/>
    <cellStyle name="Акцент6" xfId="31" builtinId="49" customBuiltin="1"/>
    <cellStyle name="Ввод " xfId="32" builtinId="20" customBuiltin="1"/>
    <cellStyle name="Ввод  2" xfId="33" xr:uid="{00000000-0005-0000-0000-000020000000}"/>
    <cellStyle name="Вывод" xfId="34" builtinId="21" customBuiltin="1"/>
    <cellStyle name="Вывод 2" xfId="35" xr:uid="{00000000-0005-0000-0000-000022000000}"/>
    <cellStyle name="Вычисление" xfId="36" builtinId="22" customBuiltin="1"/>
    <cellStyle name="Вычисление 2" xfId="37" xr:uid="{00000000-0005-0000-0000-000024000000}"/>
    <cellStyle name="Заголовок 1" xfId="38" builtinId="16" customBuiltin="1"/>
    <cellStyle name="Заголовок 2" xfId="39" builtinId="17" customBuiltin="1"/>
    <cellStyle name="Заголовок 3" xfId="40" builtinId="18" customBuiltin="1"/>
    <cellStyle name="Заголовок 4" xfId="41" builtinId="19" customBuiltin="1"/>
    <cellStyle name="Итог" xfId="42" builtinId="25" customBuiltin="1"/>
    <cellStyle name="Итог 2" xfId="43" xr:uid="{00000000-0005-0000-0000-00002A000000}"/>
    <cellStyle name="Контрольная ячейка" xfId="44" builtinId="23" customBuiltin="1"/>
    <cellStyle name="Название" xfId="45" builtinId="15" customBuiltin="1"/>
    <cellStyle name="Нейтральный" xfId="46" builtinId="28" customBuiltin="1"/>
    <cellStyle name="Обычный" xfId="0" builtinId="0"/>
    <cellStyle name="Обычный 2" xfId="47" xr:uid="{00000000-0005-0000-0000-00002F000000}"/>
    <cellStyle name="Обычный 3" xfId="48" xr:uid="{00000000-0005-0000-0000-000030000000}"/>
    <cellStyle name="Плохой" xfId="49" builtinId="27" customBuiltin="1"/>
    <cellStyle name="Пояснение" xfId="50" builtinId="53" customBuiltin="1"/>
    <cellStyle name="Примечание" xfId="51" builtinId="10" customBuiltin="1"/>
    <cellStyle name="Примечание 2" xfId="52" xr:uid="{00000000-0005-0000-0000-000034000000}"/>
    <cellStyle name="Процентный" xfId="53" builtinId="5"/>
    <cellStyle name="Связанная ячейка" xfId="54" builtinId="24" customBuiltin="1"/>
    <cellStyle name="Текст предупреждения" xfId="55" builtinId="11" customBuiltin="1"/>
    <cellStyle name="Хороший" xfId="5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198120</xdr:rowOff>
    </xdr:to>
    <xdr:pic>
      <xdr:nvPicPr>
        <xdr:cNvPr id="1052" name="Рисунок 3">
          <a:extLst>
            <a:ext uri="{FF2B5EF4-FFF2-40B4-BE49-F238E27FC236}">
              <a16:creationId xmlns:a16="http://schemas.microsoft.com/office/drawing/2014/main" id="{BB0887F5-CE8C-4F7C-9DD9-B22EB9F37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198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53" name="Рисунок 3">
          <a:extLst>
            <a:ext uri="{FF2B5EF4-FFF2-40B4-BE49-F238E27FC236}">
              <a16:creationId xmlns:a16="http://schemas.microsoft.com/office/drawing/2014/main" id="{6E2C6128-39FD-496E-A57E-4EE772CCA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54" name="Рисунок 3">
          <a:extLst>
            <a:ext uri="{FF2B5EF4-FFF2-40B4-BE49-F238E27FC236}">
              <a16:creationId xmlns:a16="http://schemas.microsoft.com/office/drawing/2014/main" id="{4FC48FF8-1042-401D-84AE-EF87D5440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55" name="Рисунок 3">
          <a:extLst>
            <a:ext uri="{FF2B5EF4-FFF2-40B4-BE49-F238E27FC236}">
              <a16:creationId xmlns:a16="http://schemas.microsoft.com/office/drawing/2014/main" id="{C5EC568F-BE41-4A2F-B673-ACE69F274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56" name="Рисунок 3">
          <a:extLst>
            <a:ext uri="{FF2B5EF4-FFF2-40B4-BE49-F238E27FC236}">
              <a16:creationId xmlns:a16="http://schemas.microsoft.com/office/drawing/2014/main" id="{F8BFBEB7-5C02-451E-BAA6-D3B22D98E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57" name="Рисунок 3">
          <a:extLst>
            <a:ext uri="{FF2B5EF4-FFF2-40B4-BE49-F238E27FC236}">
              <a16:creationId xmlns:a16="http://schemas.microsoft.com/office/drawing/2014/main" id="{AB83247B-8963-4EF9-8F54-5CBCAADC5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58" name="Рисунок 3">
          <a:extLst>
            <a:ext uri="{FF2B5EF4-FFF2-40B4-BE49-F238E27FC236}">
              <a16:creationId xmlns:a16="http://schemas.microsoft.com/office/drawing/2014/main" id="{BE1551AC-43F8-4620-87A8-0890ED5C8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59" name="Рисунок 3">
          <a:extLst>
            <a:ext uri="{FF2B5EF4-FFF2-40B4-BE49-F238E27FC236}">
              <a16:creationId xmlns:a16="http://schemas.microsoft.com/office/drawing/2014/main" id="{BF983827-2971-49E3-8A0D-7EC4F394D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0" name="Рисунок 3">
          <a:extLst>
            <a:ext uri="{FF2B5EF4-FFF2-40B4-BE49-F238E27FC236}">
              <a16:creationId xmlns:a16="http://schemas.microsoft.com/office/drawing/2014/main" id="{B0027782-A43B-4C25-A543-95DC4768B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1" name="Рисунок 3">
          <a:extLst>
            <a:ext uri="{FF2B5EF4-FFF2-40B4-BE49-F238E27FC236}">
              <a16:creationId xmlns:a16="http://schemas.microsoft.com/office/drawing/2014/main" id="{2DA91F7E-B2FE-4EAC-A35B-9E3527F22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2" name="Рисунок 3">
          <a:extLst>
            <a:ext uri="{FF2B5EF4-FFF2-40B4-BE49-F238E27FC236}">
              <a16:creationId xmlns:a16="http://schemas.microsoft.com/office/drawing/2014/main" id="{FF2662D2-8325-442D-8226-8B8E69D1D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3" name="Рисунок 3">
          <a:extLst>
            <a:ext uri="{FF2B5EF4-FFF2-40B4-BE49-F238E27FC236}">
              <a16:creationId xmlns:a16="http://schemas.microsoft.com/office/drawing/2014/main" id="{16C2618F-D64A-4B52-96EE-51552D4E9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4" name="Рисунок 3">
          <a:extLst>
            <a:ext uri="{FF2B5EF4-FFF2-40B4-BE49-F238E27FC236}">
              <a16:creationId xmlns:a16="http://schemas.microsoft.com/office/drawing/2014/main" id="{B827ABF6-5B03-42A4-83B9-CFCAD3A06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5" name="Рисунок 3">
          <a:extLst>
            <a:ext uri="{FF2B5EF4-FFF2-40B4-BE49-F238E27FC236}">
              <a16:creationId xmlns:a16="http://schemas.microsoft.com/office/drawing/2014/main" id="{E9F0ED28-5F90-4ECD-94B2-1CBFE7778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6" name="Рисунок 3">
          <a:extLst>
            <a:ext uri="{FF2B5EF4-FFF2-40B4-BE49-F238E27FC236}">
              <a16:creationId xmlns:a16="http://schemas.microsoft.com/office/drawing/2014/main" id="{D1766519-8244-4132-81B2-1C5DBCA36D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7" name="Рисунок 3">
          <a:extLst>
            <a:ext uri="{FF2B5EF4-FFF2-40B4-BE49-F238E27FC236}">
              <a16:creationId xmlns:a16="http://schemas.microsoft.com/office/drawing/2014/main" id="{BCC15CE3-0E4D-4D65-BEE2-0047876D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8" name="Рисунок 3">
          <a:extLst>
            <a:ext uri="{FF2B5EF4-FFF2-40B4-BE49-F238E27FC236}">
              <a16:creationId xmlns:a16="http://schemas.microsoft.com/office/drawing/2014/main" id="{789E0D69-324B-4D5B-B35F-967E575A4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69" name="Рисунок 3">
          <a:extLst>
            <a:ext uri="{FF2B5EF4-FFF2-40B4-BE49-F238E27FC236}">
              <a16:creationId xmlns:a16="http://schemas.microsoft.com/office/drawing/2014/main" id="{3156B18B-FAB8-4481-92F9-DE2113F59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70" name="Рисунок 3">
          <a:extLst>
            <a:ext uri="{FF2B5EF4-FFF2-40B4-BE49-F238E27FC236}">
              <a16:creationId xmlns:a16="http://schemas.microsoft.com/office/drawing/2014/main" id="{4F4922AF-6F9E-4671-B69E-D70351A5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71" name="Рисунок 3">
          <a:extLst>
            <a:ext uri="{FF2B5EF4-FFF2-40B4-BE49-F238E27FC236}">
              <a16:creationId xmlns:a16="http://schemas.microsoft.com/office/drawing/2014/main" id="{CFDBB8D0-5C83-4A67-A6F6-B223532C9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72" name="Рисунок 3">
          <a:extLst>
            <a:ext uri="{FF2B5EF4-FFF2-40B4-BE49-F238E27FC236}">
              <a16:creationId xmlns:a16="http://schemas.microsoft.com/office/drawing/2014/main" id="{0818D611-6127-4504-8AFE-4D00836309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73" name="Рисунок 3">
          <a:extLst>
            <a:ext uri="{FF2B5EF4-FFF2-40B4-BE49-F238E27FC236}">
              <a16:creationId xmlns:a16="http://schemas.microsoft.com/office/drawing/2014/main" id="{801FB897-5798-4FAD-BFBB-4AC33E35A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74" name="Рисунок 3">
          <a:extLst>
            <a:ext uri="{FF2B5EF4-FFF2-40B4-BE49-F238E27FC236}">
              <a16:creationId xmlns:a16="http://schemas.microsoft.com/office/drawing/2014/main" id="{B6E06164-02E9-470F-AA50-498CB4A7B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75" name="Рисунок 3">
          <a:extLst>
            <a:ext uri="{FF2B5EF4-FFF2-40B4-BE49-F238E27FC236}">
              <a16:creationId xmlns:a16="http://schemas.microsoft.com/office/drawing/2014/main" id="{F73C9528-58A5-43FA-9411-1B5B53DEE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76" name="Рисунок 3">
          <a:extLst>
            <a:ext uri="{FF2B5EF4-FFF2-40B4-BE49-F238E27FC236}">
              <a16:creationId xmlns:a16="http://schemas.microsoft.com/office/drawing/2014/main" id="{1225FE1C-D1CF-443E-BBC3-79AF5388A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7620</xdr:rowOff>
    </xdr:to>
    <xdr:pic>
      <xdr:nvPicPr>
        <xdr:cNvPr id="1077" name="Рисунок 3">
          <a:extLst>
            <a:ext uri="{FF2B5EF4-FFF2-40B4-BE49-F238E27FC236}">
              <a16:creationId xmlns:a16="http://schemas.microsoft.com/office/drawing/2014/main" id="{B855C20E-D9E3-44AC-AFFA-56615AD47A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76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13</xdr:col>
      <xdr:colOff>175260</xdr:colOff>
      <xdr:row>15</xdr:row>
      <xdr:rowOff>0</xdr:rowOff>
    </xdr:from>
    <xdr:to>
      <xdr:col>13</xdr:col>
      <xdr:colOff>784860</xdr:colOff>
      <xdr:row>15</xdr:row>
      <xdr:rowOff>0</xdr:rowOff>
    </xdr:to>
    <xdr:pic>
      <xdr:nvPicPr>
        <xdr:cNvPr id="1078" name="Рисунок 3">
          <a:extLst>
            <a:ext uri="{FF2B5EF4-FFF2-40B4-BE49-F238E27FC236}">
              <a16:creationId xmlns:a16="http://schemas.microsoft.com/office/drawing/2014/main" id="{519B3C04-FB6F-417B-B4A1-E93B90B992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160" y="1150620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view="pageBreakPreview" zoomScale="70" zoomScaleNormal="85" zoomScaleSheetLayoutView="70" workbookViewId="0">
      <pane ySplit="4" topLeftCell="A11" activePane="bottomLeft" state="frozen"/>
      <selection pane="bottomLeft" activeCell="A17" sqref="A17:N17"/>
    </sheetView>
  </sheetViews>
  <sheetFormatPr defaultColWidth="9.109375" defaultRowHeight="15.6"/>
  <cols>
    <col min="1" max="1" width="5.33203125" style="1" customWidth="1"/>
    <col min="2" max="2" width="18" style="1" hidden="1" customWidth="1"/>
    <col min="3" max="3" width="25.6640625" style="1" customWidth="1"/>
    <col min="4" max="4" width="10.44140625" style="4" customWidth="1"/>
    <col min="5" max="5" width="12.33203125" style="1" customWidth="1"/>
    <col min="6" max="8" width="19.6640625" style="3" customWidth="1"/>
    <col min="9" max="10" width="16.5546875" style="3" customWidth="1"/>
    <col min="11" max="11" width="14.109375" style="7" customWidth="1"/>
    <col min="12" max="12" width="18.88671875" style="3" customWidth="1"/>
    <col min="13" max="13" width="15" style="3" customWidth="1"/>
    <col min="14" max="14" width="19.88671875" style="1" customWidth="1"/>
    <col min="15" max="15" width="22" style="1" customWidth="1"/>
    <col min="16" max="16" width="20.5546875" style="1" customWidth="1"/>
    <col min="17" max="17" width="27.44140625" style="1" customWidth="1"/>
    <col min="18" max="16384" width="9.109375" style="1"/>
  </cols>
  <sheetData>
    <row r="1" spans="1:17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17">
      <c r="A2" s="30" t="s">
        <v>28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7" s="6" customFormat="1" ht="41.25" customHeight="1">
      <c r="A3" s="33" t="s">
        <v>6</v>
      </c>
      <c r="B3" s="33"/>
      <c r="C3" s="33" t="s">
        <v>26</v>
      </c>
      <c r="D3" s="33" t="s">
        <v>10</v>
      </c>
      <c r="E3" s="33" t="s">
        <v>11</v>
      </c>
      <c r="F3" s="34" t="s">
        <v>20</v>
      </c>
      <c r="G3" s="34"/>
      <c r="H3" s="34"/>
      <c r="I3" s="34" t="s">
        <v>21</v>
      </c>
      <c r="J3" s="34" t="s">
        <v>22</v>
      </c>
      <c r="K3" s="36" t="s">
        <v>9</v>
      </c>
      <c r="L3" s="34" t="s">
        <v>23</v>
      </c>
      <c r="M3" s="34" t="s">
        <v>12</v>
      </c>
      <c r="N3" s="31" t="s">
        <v>13</v>
      </c>
      <c r="O3" s="31" t="s">
        <v>8</v>
      </c>
      <c r="P3" s="31" t="s">
        <v>19</v>
      </c>
      <c r="Q3" s="38" t="s">
        <v>14</v>
      </c>
    </row>
    <row r="4" spans="1:17" s="6" customFormat="1" ht="27.6">
      <c r="A4" s="33"/>
      <c r="B4" s="33"/>
      <c r="C4" s="33"/>
      <c r="D4" s="33"/>
      <c r="E4" s="33"/>
      <c r="F4" s="8" t="s">
        <v>43</v>
      </c>
      <c r="G4" s="8" t="s">
        <v>44</v>
      </c>
      <c r="H4" s="8" t="s">
        <v>45</v>
      </c>
      <c r="I4" s="35"/>
      <c r="J4" s="35"/>
      <c r="K4" s="37"/>
      <c r="L4" s="35" t="s">
        <v>15</v>
      </c>
      <c r="M4" s="35" t="s">
        <v>16</v>
      </c>
      <c r="N4" s="32" t="s">
        <v>17</v>
      </c>
      <c r="O4" s="32" t="s">
        <v>8</v>
      </c>
      <c r="P4" s="31"/>
      <c r="Q4" s="39"/>
    </row>
    <row r="5" spans="1:17" s="24" customFormat="1" ht="52.8">
      <c r="A5" s="28">
        <v>1</v>
      </c>
      <c r="B5" s="27"/>
      <c r="C5" s="21" t="s">
        <v>29</v>
      </c>
      <c r="D5" s="21" t="s">
        <v>27</v>
      </c>
      <c r="E5" s="25" t="s">
        <v>38</v>
      </c>
      <c r="F5" s="48">
        <v>13.63</v>
      </c>
      <c r="G5" s="22">
        <v>13.94</v>
      </c>
      <c r="H5" s="22">
        <v>13.67</v>
      </c>
      <c r="I5" s="13">
        <f t="shared" ref="I5:I12" si="0">MIN(F5:H5)</f>
        <v>13.63</v>
      </c>
      <c r="J5" s="13">
        <f t="shared" ref="J5:J12" si="1">I5*(1+K5)</f>
        <v>13.63</v>
      </c>
      <c r="K5" s="23">
        <v>0</v>
      </c>
      <c r="L5" s="26">
        <f t="shared" ref="L5:L12" si="2">AVERAGE(F5:H5)*(1+K5)</f>
        <v>13.746666666666668</v>
      </c>
      <c r="M5" s="26">
        <f t="shared" ref="M5:M12" si="3">STDEV(F5:H5)</f>
        <v>0.16862186493255599</v>
      </c>
      <c r="N5" s="9">
        <f t="shared" ref="N5:N12" si="4">M5/L5</f>
        <v>1.2266382027101549E-2</v>
      </c>
      <c r="O5" s="10">
        <f t="shared" ref="O5:O12" si="5">MIN(F5,G5,H5)</f>
        <v>13.63</v>
      </c>
      <c r="P5" s="22">
        <f>O5</f>
        <v>13.63</v>
      </c>
      <c r="Q5" s="22">
        <f>P5*E5</f>
        <v>17719</v>
      </c>
    </row>
    <row r="6" spans="1:17" s="24" customFormat="1" ht="55.2">
      <c r="A6" s="28">
        <v>2</v>
      </c>
      <c r="B6" s="27"/>
      <c r="C6" s="28" t="s">
        <v>30</v>
      </c>
      <c r="D6" s="21" t="s">
        <v>27</v>
      </c>
      <c r="E6" s="25" t="s">
        <v>39</v>
      </c>
      <c r="F6" s="48">
        <v>2430</v>
      </c>
      <c r="G6" s="22">
        <v>2486.04</v>
      </c>
      <c r="H6" s="22">
        <v>2437.29</v>
      </c>
      <c r="I6" s="13">
        <f t="shared" si="0"/>
        <v>2430</v>
      </c>
      <c r="J6" s="13">
        <f t="shared" si="1"/>
        <v>2430</v>
      </c>
      <c r="K6" s="23">
        <v>0</v>
      </c>
      <c r="L6" s="26">
        <f t="shared" si="2"/>
        <v>2451.11</v>
      </c>
      <c r="M6" s="26">
        <f t="shared" si="3"/>
        <v>30.46907776746778</v>
      </c>
      <c r="N6" s="9">
        <f t="shared" si="4"/>
        <v>1.2430726392315228E-2</v>
      </c>
      <c r="O6" s="10">
        <f t="shared" si="5"/>
        <v>2430</v>
      </c>
      <c r="P6" s="22">
        <f t="shared" ref="P6:P12" si="6">O6</f>
        <v>2430</v>
      </c>
      <c r="Q6" s="22">
        <f t="shared" ref="Q6:Q12" si="7">P6*E6</f>
        <v>85050</v>
      </c>
    </row>
    <row r="7" spans="1:17" s="24" customFormat="1" ht="41.4">
      <c r="A7" s="28">
        <v>3</v>
      </c>
      <c r="B7" s="27"/>
      <c r="C7" s="28" t="s">
        <v>31</v>
      </c>
      <c r="D7" s="21" t="s">
        <v>27</v>
      </c>
      <c r="E7" s="25" t="s">
        <v>38</v>
      </c>
      <c r="F7" s="48">
        <v>4.93</v>
      </c>
      <c r="G7" s="22">
        <v>5.04</v>
      </c>
      <c r="H7" s="22">
        <v>4.9400000000000004</v>
      </c>
      <c r="I7" s="13">
        <f t="shared" si="0"/>
        <v>4.93</v>
      </c>
      <c r="J7" s="13">
        <f t="shared" si="1"/>
        <v>4.93</v>
      </c>
      <c r="K7" s="23">
        <v>0</v>
      </c>
      <c r="L7" s="26">
        <f t="shared" si="2"/>
        <v>4.97</v>
      </c>
      <c r="M7" s="26">
        <f t="shared" si="3"/>
        <v>6.0827625302982212E-2</v>
      </c>
      <c r="N7" s="9">
        <f t="shared" si="4"/>
        <v>1.2238958813477308E-2</v>
      </c>
      <c r="O7" s="10">
        <f t="shared" si="5"/>
        <v>4.93</v>
      </c>
      <c r="P7" s="22">
        <f t="shared" si="6"/>
        <v>4.93</v>
      </c>
      <c r="Q7" s="22">
        <f t="shared" si="7"/>
        <v>6409</v>
      </c>
    </row>
    <row r="8" spans="1:17" s="24" customFormat="1" ht="42.6" customHeight="1">
      <c r="A8" s="28">
        <v>4</v>
      </c>
      <c r="B8" s="27"/>
      <c r="C8" s="21" t="s">
        <v>32</v>
      </c>
      <c r="D8" s="21" t="s">
        <v>27</v>
      </c>
      <c r="E8" s="25" t="s">
        <v>40</v>
      </c>
      <c r="F8" s="48">
        <v>722.5</v>
      </c>
      <c r="G8" s="22">
        <v>739.16</v>
      </c>
      <c r="H8" s="22">
        <v>724.67</v>
      </c>
      <c r="I8" s="13">
        <f t="shared" si="0"/>
        <v>722.5</v>
      </c>
      <c r="J8" s="13">
        <f t="shared" si="1"/>
        <v>722.5</v>
      </c>
      <c r="K8" s="23">
        <v>0</v>
      </c>
      <c r="L8" s="26">
        <f t="shared" si="2"/>
        <v>728.77666666666664</v>
      </c>
      <c r="M8" s="26">
        <f t="shared" si="3"/>
        <v>9.0574518123660575</v>
      </c>
      <c r="N8" s="9">
        <f t="shared" si="4"/>
        <v>1.2428295562471435E-2</v>
      </c>
      <c r="O8" s="10">
        <f t="shared" si="5"/>
        <v>722.5</v>
      </c>
      <c r="P8" s="22">
        <f t="shared" si="6"/>
        <v>722.5</v>
      </c>
      <c r="Q8" s="22">
        <f t="shared" si="7"/>
        <v>2890</v>
      </c>
    </row>
    <row r="9" spans="1:17" s="24" customFormat="1" ht="39.6">
      <c r="A9" s="28">
        <v>5</v>
      </c>
      <c r="B9" s="27"/>
      <c r="C9" s="21" t="s">
        <v>33</v>
      </c>
      <c r="D9" s="21" t="s">
        <v>27</v>
      </c>
      <c r="E9" s="25" t="s">
        <v>41</v>
      </c>
      <c r="F9" s="48">
        <v>756.04</v>
      </c>
      <c r="G9" s="22">
        <v>773.48</v>
      </c>
      <c r="H9" s="22">
        <v>758.31</v>
      </c>
      <c r="I9" s="13">
        <f t="shared" si="0"/>
        <v>756.04</v>
      </c>
      <c r="J9" s="13">
        <f t="shared" si="1"/>
        <v>756.04</v>
      </c>
      <c r="K9" s="23">
        <v>0</v>
      </c>
      <c r="L9" s="26">
        <f t="shared" si="2"/>
        <v>762.61</v>
      </c>
      <c r="M9" s="26">
        <f t="shared" si="3"/>
        <v>9.4818721780037016</v>
      </c>
      <c r="N9" s="9">
        <f t="shared" si="4"/>
        <v>1.2433448522840904E-2</v>
      </c>
      <c r="O9" s="10">
        <f t="shared" si="5"/>
        <v>756.04</v>
      </c>
      <c r="P9" s="22">
        <f t="shared" si="6"/>
        <v>756.04</v>
      </c>
      <c r="Q9" s="22">
        <f t="shared" si="7"/>
        <v>75604</v>
      </c>
    </row>
    <row r="10" spans="1:17" s="24" customFormat="1" ht="66">
      <c r="A10" s="28">
        <v>6</v>
      </c>
      <c r="B10" s="27"/>
      <c r="C10" s="21" t="s">
        <v>34</v>
      </c>
      <c r="D10" s="21" t="s">
        <v>27</v>
      </c>
      <c r="E10" s="25" t="s">
        <v>51</v>
      </c>
      <c r="F10" s="48">
        <v>2600</v>
      </c>
      <c r="G10" s="22">
        <v>2659.96</v>
      </c>
      <c r="H10" s="22">
        <v>2607.8000000000002</v>
      </c>
      <c r="I10" s="13">
        <f t="shared" si="0"/>
        <v>2600</v>
      </c>
      <c r="J10" s="13">
        <f t="shared" si="1"/>
        <v>2600</v>
      </c>
      <c r="K10" s="23">
        <v>0</v>
      </c>
      <c r="L10" s="26">
        <f t="shared" si="2"/>
        <v>2622.5866666666666</v>
      </c>
      <c r="M10" s="26">
        <f t="shared" si="3"/>
        <v>32.600376275947063</v>
      </c>
      <c r="N10" s="9">
        <f t="shared" si="4"/>
        <v>1.2430619239509237E-2</v>
      </c>
      <c r="O10" s="10">
        <f t="shared" si="5"/>
        <v>2600</v>
      </c>
      <c r="P10" s="22">
        <f t="shared" si="6"/>
        <v>2600</v>
      </c>
      <c r="Q10" s="22">
        <f t="shared" si="7"/>
        <v>265200</v>
      </c>
    </row>
    <row r="11" spans="1:17" s="24" customFormat="1" ht="79.2">
      <c r="A11" s="28">
        <v>7</v>
      </c>
      <c r="B11" s="27"/>
      <c r="C11" s="21" t="s">
        <v>36</v>
      </c>
      <c r="D11" s="21" t="s">
        <v>27</v>
      </c>
      <c r="E11" s="25" t="s">
        <v>41</v>
      </c>
      <c r="F11" s="48">
        <v>402.5</v>
      </c>
      <c r="G11" s="22">
        <v>411.78</v>
      </c>
      <c r="H11" s="22">
        <v>403.71</v>
      </c>
      <c r="I11" s="13">
        <f t="shared" si="0"/>
        <v>402.5</v>
      </c>
      <c r="J11" s="13">
        <f t="shared" si="1"/>
        <v>402.5</v>
      </c>
      <c r="K11" s="23">
        <v>0</v>
      </c>
      <c r="L11" s="26">
        <f t="shared" si="2"/>
        <v>405.99666666666667</v>
      </c>
      <c r="M11" s="26">
        <f t="shared" si="3"/>
        <v>5.0449215388678965</v>
      </c>
      <c r="N11" s="9">
        <f t="shared" si="4"/>
        <v>1.2426017140209435E-2</v>
      </c>
      <c r="O11" s="10">
        <f t="shared" si="5"/>
        <v>402.5</v>
      </c>
      <c r="P11" s="22">
        <f t="shared" si="6"/>
        <v>402.5</v>
      </c>
      <c r="Q11" s="22">
        <f t="shared" si="7"/>
        <v>40250</v>
      </c>
    </row>
    <row r="12" spans="1:17" s="24" customFormat="1" ht="92.4">
      <c r="A12" s="28">
        <v>8</v>
      </c>
      <c r="B12" s="27"/>
      <c r="C12" s="21" t="s">
        <v>35</v>
      </c>
      <c r="D12" s="21" t="s">
        <v>37</v>
      </c>
      <c r="E12" s="25" t="s">
        <v>42</v>
      </c>
      <c r="F12" s="48">
        <v>270.48</v>
      </c>
      <c r="G12" s="22">
        <v>276.72000000000003</v>
      </c>
      <c r="H12" s="22">
        <v>271.29000000000002</v>
      </c>
      <c r="I12" s="13">
        <f t="shared" si="0"/>
        <v>270.48</v>
      </c>
      <c r="J12" s="13">
        <f t="shared" si="1"/>
        <v>270.48</v>
      </c>
      <c r="K12" s="23">
        <v>0</v>
      </c>
      <c r="L12" s="26">
        <f t="shared" si="2"/>
        <v>272.83</v>
      </c>
      <c r="M12" s="26">
        <f t="shared" si="3"/>
        <v>3.3930959314466826</v>
      </c>
      <c r="N12" s="9">
        <f t="shared" si="4"/>
        <v>1.2436667270632565E-2</v>
      </c>
      <c r="O12" s="10">
        <f t="shared" si="5"/>
        <v>270.48</v>
      </c>
      <c r="P12" s="22">
        <f t="shared" si="6"/>
        <v>270.48</v>
      </c>
      <c r="Q12" s="22">
        <f t="shared" si="7"/>
        <v>29752.800000000003</v>
      </c>
    </row>
    <row r="13" spans="1:17" s="24" customFormat="1" ht="79.2">
      <c r="A13" s="28">
        <v>9</v>
      </c>
      <c r="B13" s="27"/>
      <c r="C13" s="21" t="s">
        <v>46</v>
      </c>
      <c r="D13" s="21" t="s">
        <v>27</v>
      </c>
      <c r="E13" s="25" t="s">
        <v>48</v>
      </c>
      <c r="F13" s="48">
        <v>3.9</v>
      </c>
      <c r="G13" s="49">
        <v>3.99</v>
      </c>
      <c r="H13" s="48">
        <v>3.91</v>
      </c>
      <c r="I13" s="13">
        <f t="shared" ref="I13:I14" si="8">MIN(F13:H13)</f>
        <v>3.9</v>
      </c>
      <c r="J13" s="13">
        <f t="shared" ref="J13:J14" si="9">I13*(1+K13)</f>
        <v>3.9</v>
      </c>
      <c r="K13" s="23">
        <v>0</v>
      </c>
      <c r="L13" s="26">
        <f t="shared" ref="L13:L14" si="10">AVERAGE(F13:H13)*(1+K13)</f>
        <v>3.9333333333333336</v>
      </c>
      <c r="M13" s="26">
        <f t="shared" ref="M13:M14" si="11">STDEV(F13:H13)</f>
        <v>4.9328828623162589E-2</v>
      </c>
      <c r="N13" s="9">
        <f t="shared" ref="N13:N14" si="12">M13/L13</f>
        <v>1.2541227616058285E-2</v>
      </c>
      <c r="O13" s="10">
        <f t="shared" ref="O13:O14" si="13">MIN(F13,G13,H13)</f>
        <v>3.9</v>
      </c>
      <c r="P13" s="22">
        <f t="shared" ref="P13:P14" si="14">O13</f>
        <v>3.9</v>
      </c>
      <c r="Q13" s="22">
        <f t="shared" ref="Q13:Q14" si="15">P13*E13</f>
        <v>11700</v>
      </c>
    </row>
    <row r="14" spans="1:17" s="24" customFormat="1" ht="92.4">
      <c r="A14" s="28">
        <v>10</v>
      </c>
      <c r="B14" s="27"/>
      <c r="C14" s="21" t="s">
        <v>47</v>
      </c>
      <c r="D14" s="21" t="s">
        <v>49</v>
      </c>
      <c r="E14" s="25" t="s">
        <v>50</v>
      </c>
      <c r="F14" s="48">
        <v>210.8</v>
      </c>
      <c r="G14" s="49">
        <v>215.66</v>
      </c>
      <c r="H14" s="48">
        <v>211.43</v>
      </c>
      <c r="I14" s="13">
        <f t="shared" si="8"/>
        <v>210.8</v>
      </c>
      <c r="J14" s="13">
        <f t="shared" si="9"/>
        <v>210.8</v>
      </c>
      <c r="K14" s="23">
        <v>0</v>
      </c>
      <c r="L14" s="26">
        <f t="shared" si="10"/>
        <v>212.63000000000002</v>
      </c>
      <c r="M14" s="26">
        <f t="shared" si="11"/>
        <v>2.6428961387084362</v>
      </c>
      <c r="N14" s="9">
        <f t="shared" si="12"/>
        <v>1.2429554337151089E-2</v>
      </c>
      <c r="O14" s="10">
        <f t="shared" si="13"/>
        <v>210.8</v>
      </c>
      <c r="P14" s="22">
        <f t="shared" si="14"/>
        <v>210.8</v>
      </c>
      <c r="Q14" s="22">
        <f t="shared" si="15"/>
        <v>65348</v>
      </c>
    </row>
    <row r="15" spans="1:17" s="6" customFormat="1" ht="13.8">
      <c r="A15" s="14"/>
      <c r="B15" s="14"/>
      <c r="C15" s="14"/>
      <c r="D15" s="14"/>
      <c r="E15" s="15" t="s">
        <v>18</v>
      </c>
      <c r="F15" s="18"/>
      <c r="G15" s="18"/>
      <c r="H15" s="18"/>
      <c r="I15" s="19"/>
      <c r="J15" s="19"/>
      <c r="K15" s="17"/>
      <c r="L15" s="16"/>
      <c r="M15" s="40" t="s">
        <v>24</v>
      </c>
      <c r="N15" s="40"/>
      <c r="O15" s="40"/>
      <c r="P15" s="40"/>
      <c r="Q15" s="20">
        <f>SUM(Q5:Q14)</f>
        <v>599922.80000000005</v>
      </c>
    </row>
    <row r="16" spans="1:17" ht="37.5" customHeight="1">
      <c r="A16" s="43" t="s">
        <v>52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11"/>
      <c r="P16" s="11"/>
      <c r="Q16" s="12"/>
    </row>
    <row r="17" spans="1:16" ht="82.5" customHeight="1">
      <c r="A17" s="42" t="s">
        <v>25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11"/>
      <c r="P17" s="11"/>
    </row>
    <row r="18" spans="1:16" ht="48" customHeight="1">
      <c r="A18" s="44" t="s">
        <v>7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</row>
    <row r="19" spans="1:16" ht="31.2">
      <c r="C19" s="1" t="s">
        <v>2</v>
      </c>
      <c r="D19" s="4" t="s">
        <v>1</v>
      </c>
      <c r="E19" s="41" t="s">
        <v>3</v>
      </c>
      <c r="F19" s="41"/>
    </row>
    <row r="20" spans="1:16">
      <c r="D20" s="4" t="s">
        <v>4</v>
      </c>
      <c r="E20" s="41" t="s">
        <v>5</v>
      </c>
      <c r="F20" s="41"/>
    </row>
    <row r="21" spans="1:16">
      <c r="I21" s="1"/>
      <c r="J21" s="1"/>
      <c r="K21" s="1"/>
      <c r="L21" s="1"/>
    </row>
    <row r="23" spans="1:16">
      <c r="A23" s="47"/>
      <c r="B23" s="47"/>
      <c r="C23" s="45"/>
      <c r="D23" s="45"/>
      <c r="E23" s="45"/>
    </row>
    <row r="24" spans="1:16">
      <c r="A24" s="2"/>
      <c r="B24" s="2"/>
      <c r="C24" s="2"/>
      <c r="D24" s="5"/>
    </row>
    <row r="25" spans="1:16">
      <c r="A25" s="41"/>
      <c r="B25" s="41"/>
      <c r="C25" s="46"/>
      <c r="D25" s="46"/>
      <c r="E25" s="46"/>
      <c r="F25" s="46"/>
    </row>
    <row r="26" spans="1:16">
      <c r="A26" s="41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</sheetData>
  <sheetProtection selectLockedCells="1" selectUnlockedCells="1"/>
  <mergeCells count="28">
    <mergeCell ref="A25:B25"/>
    <mergeCell ref="A17:N17"/>
    <mergeCell ref="L3:L4"/>
    <mergeCell ref="M3:M4"/>
    <mergeCell ref="A26:N26"/>
    <mergeCell ref="A16:N16"/>
    <mergeCell ref="A18:N18"/>
    <mergeCell ref="C23:E23"/>
    <mergeCell ref="C25:F25"/>
    <mergeCell ref="E19:F19"/>
    <mergeCell ref="A23:B23"/>
    <mergeCell ref="D3:D4"/>
    <mergeCell ref="E3:E4"/>
    <mergeCell ref="F3:H3"/>
    <mergeCell ref="I3:I4"/>
    <mergeCell ref="P3:P4"/>
    <mergeCell ref="O3:O4"/>
    <mergeCell ref="Q3:Q4"/>
    <mergeCell ref="M15:P15"/>
    <mergeCell ref="E20:F20"/>
    <mergeCell ref="A1:N1"/>
    <mergeCell ref="A2:N2"/>
    <mergeCell ref="N3:N4"/>
    <mergeCell ref="A3:A4"/>
    <mergeCell ref="B3:B4"/>
    <mergeCell ref="C3:C4"/>
    <mergeCell ref="J3:J4"/>
    <mergeCell ref="K3:K4"/>
  </mergeCells>
  <phoneticPr fontId="18" type="noConversion"/>
  <pageMargins left="0.39370078740157483" right="0.31496062992125984" top="0.39370078740157483" bottom="0.39370078740157483" header="0.51181102362204722" footer="0.51181102362204722"/>
  <pageSetup paperSize="9" scale="50" firstPageNumber="0" fitToHeight="10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2022-06-07T12:59:42Z</dcterms:created>
  <dcterms:modified xsi:type="dcterms:W3CDTF">2026-07-31T14:23:42Z</dcterms:modified>
</cp:coreProperties>
</file>