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С Общее\Документация\ЕАТ\2026\111. Ворота\"/>
    </mc:Choice>
  </mc:AlternateContent>
  <bookViews>
    <workbookView xWindow="0" yWindow="0" windowWidth="21570" windowHeight="8145"/>
  </bookViews>
  <sheets>
    <sheet name="Расчет цены" sheetId="1" r:id="rId1"/>
  </sheets>
  <definedNames>
    <definedName name="_xlnm.Print_Area" localSheetId="0">'Расчет цены'!$A$1:$J$39</definedName>
  </definedNames>
  <calcPr calcId="152511" fullPrecision="0"/>
</workbook>
</file>

<file path=xl/calcChain.xml><?xml version="1.0" encoding="utf-8"?>
<calcChain xmlns="http://schemas.openxmlformats.org/spreadsheetml/2006/main">
  <c r="J14" i="1" l="1"/>
  <c r="I12" i="1"/>
  <c r="J12" i="1" s="1"/>
  <c r="I14" i="1"/>
  <c r="I15" i="1"/>
  <c r="J15" i="1" s="1"/>
  <c r="I11" i="1" l="1"/>
  <c r="J11" i="1" s="1"/>
  <c r="H16" i="1"/>
  <c r="G16" i="1"/>
  <c r="F16" i="1"/>
  <c r="I13" i="1"/>
  <c r="J13" i="1" s="1"/>
  <c r="J16" i="1" l="1"/>
  <c r="C21" i="1"/>
</calcChain>
</file>

<file path=xl/sharedStrings.xml><?xml version="1.0" encoding="utf-8"?>
<sst xmlns="http://schemas.openxmlformats.org/spreadsheetml/2006/main" count="53" uniqueCount="49">
  <si>
    <t>№</t>
  </si>
  <si>
    <t>Обоснование выбора метода</t>
  </si>
  <si>
    <t>Код ОКПД 2 /КТРУ</t>
  </si>
  <si>
    <t>Единица измерения (по ОКЕИ)</t>
  </si>
  <si>
    <t>Объем ТРУ</t>
  </si>
  <si>
    <t>Наименование закупки / товара, работы, услуги (ТРУ)</t>
  </si>
  <si>
    <t>Средняя арифметическая цена за единицу ТРУ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</si>
  <si>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</si>
  <si>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</si>
  <si>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</si>
  <si>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</si>
  <si>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</si>
  <si>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</si>
  <si>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</si>
  <si>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</si>
  <si>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</si>
  <si>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</si>
  <si>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</si>
  <si>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Итого:</t>
  </si>
  <si>
    <t>Источники формирования цены за единицу ТРУ</t>
  </si>
  <si>
    <t>Цены включают в себя информацию о расходах (расходы) на перевозку, страхование, уплату таможенных пошлин, налогов и других обязательных платежей.</t>
  </si>
  <si>
    <t>(должность)</t>
  </si>
  <si>
    <t>(подпись)</t>
  </si>
  <si>
    <t>(расшифровка)</t>
  </si>
  <si>
    <t>шт</t>
  </si>
  <si>
    <t>Обоснование начальной (максимальной) цены договора (далее - НМЦД)</t>
  </si>
  <si>
    <t>Расчёт НМЦД</t>
  </si>
  <si>
    <t>Раздел 3, пункт 6.1. Положения о закупках ВоГУ</t>
  </si>
  <si>
    <t>Метод сопоставимых рыночных цен (анализа рынка)</t>
  </si>
  <si>
    <t>Используемый метод определения и 
обоснования НМЦД</t>
  </si>
  <si>
    <t>Начальная максимальная цена договора:</t>
  </si>
  <si>
    <t>В соответствии с принципом эффективности использования средств бюджетного учреждения, Заказчик принял решение об утверждении НМЦД на основе минимального ценового предложения потенциального Поставщика.</t>
  </si>
  <si>
    <t>Спортивное оборудование и инвентарь</t>
  </si>
  <si>
    <t xml:space="preserve">Ворота свободностоящие футбольные юношеские 5*2*1,5  SpW-AS-500-1P </t>
  </si>
  <si>
    <t>Ворота гандбольные алюминиевые свободностоящие в порошковой окраске 3*2*1 SpW-AS-300-1P</t>
  </si>
  <si>
    <t>Сетка для футбольных ворот 5,00*2,00*1,00*1,50 м, ячейка 100 мм, толщина нити 5 мм, цвет белый</t>
  </si>
  <si>
    <t>Сетка для ворот  3,00*2,00*1,00*1,50 м, ячейка 100х100 мм, нить 5 мм</t>
  </si>
  <si>
    <t xml:space="preserve">Фишки набор 50 шт, 5 цветов </t>
  </si>
  <si>
    <t>32.30.15.113</t>
  </si>
  <si>
    <t>32.30.15.119</t>
  </si>
  <si>
    <t>пар</t>
  </si>
  <si>
    <t>пара</t>
  </si>
  <si>
    <t>упак</t>
  </si>
  <si>
    <t>Предложение 1
№б/н
от 27.04.2026 г.</t>
  </si>
  <si>
    <t>Предложение 2
№ б/н
от 27.04.2026 г.</t>
  </si>
  <si>
    <t>Предложение 3
№ б/н
от 27.04.2026 г.</t>
  </si>
  <si>
    <t>(Пятьсот четыре тысячи двести двадцать шесть) рублей 00  копеек.</t>
  </si>
  <si>
    <t>Склокина Е.В.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</si>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</sst>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2" fontId="10" fillId="0" borderId="0" xfId="0" applyNumberFormat="1" applyFont="1"/>
    <xf numFmtId="0" fontId="5" fillId="0" borderId="1" xfId="0" applyFont="1" applyBorder="1"/>
    <xf numFmtId="0" fontId="11" fillId="0" borderId="0" xfId="0" applyFont="1" applyAlignment="1">
      <alignment horizontal="center" vertical="top"/>
    </xf>
    <xf numFmtId="0" fontId="11" fillId="0" borderId="0" xfId="0" applyFont="1"/>
    <xf numFmtId="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numFmt numFmtId="4" formatCode="#,##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0:J16" totalsRowCount="1" headerRowDxfId="22" dataDxfId="21" totalsRowDxfId="20">
  <autoFilter ref="A10:J15"/>
  <tableColumns count="10">
    <tableColumn id="1" name="1" dataDxfId="19" totalsRowDxfId="18"/>
    <tableColumn id="2" name="2" dataDxfId="17" totalsRowDxfId="16"/>
    <tableColumn id="3" name="3" dataDxfId="15" totalsRowDxfId="14"/>
    <tableColumn id="4" name="4" dataDxfId="13" totalsRowDxfId="12"/>
    <tableColumn id="5" name="5" dataDxfId="11" totalsRowDxfId="10"/>
    <tableColumn id="6" name="6" totalsRowFunction="custom" dataDxfId="9" totalsRowDxfId="8">
      <totalsRowFormula>SUMPRODUCT(Таблица1[6],Таблица1[5])</totalsRowFormula>
    </tableColumn>
    <tableColumn id="7" name="7" totalsRowFunction="custom" dataDxfId="7" totalsRowDxfId="6">
      <totalsRowFormula>SUMPRODUCT(Таблица1[7],Таблица1[5])</totalsRowFormula>
    </tableColumn>
    <tableColumn id="8" name="8" totalsRowFunction="custom" dataDxfId="5" totalsRowDxfId="4">
      <totalsRowFormula>SUMPRODUCT(Таблица1[8],Таблица1[5])</totalsRowFormula>
    </tableColumn>
    <tableColumn id="9" name="9" totalsRowLabel="Итого:" dataDxfId="3" totalsRowDxfId="2">
      <calculatedColumnFormula>ROUND(AVERAGE(F11:H11),2)</calculatedColumnFormula>
    </tableColumn>
    <tableColumn id="10" name="10" totalsRowFunction="sum" dataDxfId="1" totalsRowDxfId="0">
      <calculatedColumnFormula>PRODUCT(Таблица1[[#This Row],[5]],Таблица1[[#This Row],[9]])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view="pageBreakPreview" zoomScaleNormal="100" zoomScaleSheetLayoutView="100" workbookViewId="0">
      <selection activeCell="B24" sqref="B24"/>
    </sheetView>
  </sheetViews>
  <sheetFormatPr defaultRowHeight="12.75"/>
  <cols>
    <col min="1" max="1" width="3.85546875" style="7" customWidth="1"/>
    <col min="2" max="2" width="41.85546875" style="7" customWidth="1"/>
    <col min="3" max="3" width="13.7109375" style="7" customWidth="1"/>
    <col min="4" max="4" width="9.85546875" style="7" customWidth="1"/>
    <col min="5" max="5" width="6.28515625" style="7" customWidth="1"/>
    <col min="6" max="6" width="13.5703125" style="7" customWidth="1"/>
    <col min="7" max="7" width="13.42578125" style="7" customWidth="1"/>
    <col min="8" max="8" width="14.28515625" style="7" customWidth="1"/>
    <col min="9" max="9" width="14.5703125" style="7" customWidth="1"/>
    <col min="10" max="10" width="14" style="7" customWidth="1"/>
    <col min="11" max="16384" width="9.140625" style="7"/>
  </cols>
  <sheetData>
    <row r="1" spans="1:10" ht="24" customHeight="1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.75">
      <c r="A2" s="45" t="s">
        <v>32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5.75">
      <c r="A3" s="2"/>
      <c r="B3" s="5"/>
      <c r="C3" s="5"/>
      <c r="D3" s="5"/>
      <c r="E3" s="5"/>
      <c r="F3" s="5"/>
      <c r="G3" s="5"/>
      <c r="H3" s="4"/>
      <c r="I3" s="4"/>
      <c r="J3" s="4"/>
    </row>
    <row r="4" spans="1:10" ht="30" customHeight="1">
      <c r="A4" s="38" t="s">
        <v>29</v>
      </c>
      <c r="B4" s="39"/>
      <c r="C4" s="38" t="s">
        <v>28</v>
      </c>
      <c r="D4" s="40"/>
      <c r="E4" s="40"/>
      <c r="F4" s="40"/>
      <c r="G4" s="40"/>
      <c r="H4" s="40"/>
      <c r="I4" s="40"/>
      <c r="J4" s="39"/>
    </row>
    <row r="5" spans="1:10" ht="15.75" customHeight="1">
      <c r="A5" s="38" t="s">
        <v>1</v>
      </c>
      <c r="B5" s="39"/>
      <c r="C5" s="38" t="s">
        <v>27</v>
      </c>
      <c r="D5" s="40"/>
      <c r="E5" s="40"/>
      <c r="F5" s="40"/>
      <c r="G5" s="40"/>
      <c r="H5" s="40"/>
      <c r="I5" s="40"/>
      <c r="J5" s="39"/>
    </row>
    <row r="6" spans="1:10" ht="15.75">
      <c r="A6" s="2"/>
      <c r="B6" s="3"/>
      <c r="C6" s="2"/>
      <c r="D6" s="37" t="s">
        <v>26</v>
      </c>
      <c r="E6" s="37"/>
      <c r="F6" s="37"/>
      <c r="G6" s="37"/>
      <c r="H6" s="2"/>
      <c r="I6" s="2"/>
      <c r="J6" s="2"/>
    </row>
    <row r="7" spans="1:10" ht="15.75">
      <c r="A7" s="2"/>
      <c r="B7" s="25"/>
      <c r="C7" s="25"/>
      <c r="D7" s="25"/>
      <c r="E7" s="25"/>
      <c r="F7" s="25"/>
      <c r="G7" s="25"/>
      <c r="H7" s="25"/>
      <c r="I7" s="25"/>
      <c r="J7" s="2"/>
    </row>
    <row r="8" spans="1:10">
      <c r="A8" s="33" t="s">
        <v>0</v>
      </c>
      <c r="B8" s="36" t="s">
        <v>5</v>
      </c>
      <c r="C8" s="35" t="s">
        <v>2</v>
      </c>
      <c r="D8" s="35" t="s">
        <v>3</v>
      </c>
      <c r="E8" s="36" t="s">
        <v>4</v>
      </c>
      <c r="F8" s="33" t="s">
        <v>19</v>
      </c>
      <c r="G8" s="33"/>
      <c r="H8" s="33"/>
      <c r="I8" s="33" t="s">
        <v>6</v>
      </c>
      <c r="J8" s="33" t="s">
        <v>7</v>
      </c>
    </row>
    <row r="9" spans="1:10" ht="45" customHeight="1">
      <c r="A9" s="33"/>
      <c r="B9" s="36"/>
      <c r="C9" s="35"/>
      <c r="D9" s="35"/>
      <c r="E9" s="36"/>
      <c r="F9" s="12" t="s">
        <v>43</v>
      </c>
      <c r="G9" s="12" t="s">
        <v>44</v>
      </c>
      <c r="H9" s="12" t="s">
        <v>45</v>
      </c>
      <c r="I9" s="33"/>
      <c r="J9" s="33"/>
    </row>
    <row r="10" spans="1:10">
      <c r="A10" s="12" t="s">
        <v>8</v>
      </c>
      <c r="B10" s="6" t="s">
        <v>9</v>
      </c>
      <c r="C10" s="11" t="s">
        <v>10</v>
      </c>
      <c r="D10" s="11" t="s">
        <v>11</v>
      </c>
      <c r="E10" s="6" t="s">
        <v>12</v>
      </c>
      <c r="F10" s="12" t="s">
        <v>13</v>
      </c>
      <c r="G10" s="12" t="s">
        <v>14</v>
      </c>
      <c r="H10" s="12" t="s">
        <v>15</v>
      </c>
      <c r="I10" s="12" t="s">
        <v>16</v>
      </c>
      <c r="J10" s="6" t="s">
        <v>17</v>
      </c>
    </row>
    <row r="11" spans="1:10" ht="25.5">
      <c r="A11" s="12">
        <v>1</v>
      </c>
      <c r="B11" s="23" t="s">
        <v>33</v>
      </c>
      <c r="C11" s="27" t="s">
        <v>38</v>
      </c>
      <c r="D11" s="12" t="s">
        <v>24</v>
      </c>
      <c r="E11" s="12">
        <v>4</v>
      </c>
      <c r="F11" s="27">
        <v>58548</v>
      </c>
      <c r="G11" s="27">
        <v>64402.8</v>
      </c>
      <c r="H11" s="27">
        <v>67330.2</v>
      </c>
      <c r="I11" s="13">
        <f>ROUND(AVERAGE(F11:H11),2)</f>
        <v>63427</v>
      </c>
      <c r="J11" s="13">
        <f>PRODUCT(Таблица1[[#This Row],[5]],Таблица1[[#This Row],[9]])</f>
        <v>253708</v>
      </c>
    </row>
    <row r="12" spans="1:10" ht="38.25">
      <c r="A12" s="28">
        <v>2</v>
      </c>
      <c r="B12" s="23" t="s">
        <v>34</v>
      </c>
      <c r="C12" s="28" t="s">
        <v>38</v>
      </c>
      <c r="D12" s="27" t="s">
        <v>24</v>
      </c>
      <c r="E12" s="28">
        <v>4</v>
      </c>
      <c r="F12" s="28">
        <v>53641</v>
      </c>
      <c r="G12" s="28">
        <v>59005.1</v>
      </c>
      <c r="H12" s="28">
        <v>61687.15</v>
      </c>
      <c r="I12" s="31">
        <f>ROUND(AVERAGE(F12:H12),2)</f>
        <v>58111.08</v>
      </c>
      <c r="J12" s="31">
        <f>PRODUCT(Таблица1[[#This Row],[5]],Таблица1[[#This Row],[9]])</f>
        <v>232444.32</v>
      </c>
    </row>
    <row r="13" spans="1:10" ht="25.5">
      <c r="A13" s="12">
        <v>3</v>
      </c>
      <c r="B13" s="23" t="s">
        <v>35</v>
      </c>
      <c r="C13" s="28" t="s">
        <v>38</v>
      </c>
      <c r="D13" s="12" t="s">
        <v>41</v>
      </c>
      <c r="E13" s="12">
        <v>3</v>
      </c>
      <c r="F13" s="24">
        <v>9990</v>
      </c>
      <c r="G13" s="24">
        <v>10989</v>
      </c>
      <c r="H13" s="24">
        <v>11488.5</v>
      </c>
      <c r="I13" s="13">
        <f>ROUND(AVERAGE(F13:H13),2)</f>
        <v>10822.5</v>
      </c>
      <c r="J13" s="13">
        <f>PRODUCT(Таблица1[[#This Row],[5]],Таблица1[[#This Row],[9]])</f>
        <v>32467.5</v>
      </c>
    </row>
    <row r="14" spans="1:10" ht="25.5">
      <c r="A14" s="28">
        <v>4</v>
      </c>
      <c r="B14" s="23" t="s">
        <v>36</v>
      </c>
      <c r="C14" s="28" t="s">
        <v>38</v>
      </c>
      <c r="D14" s="27" t="s">
        <v>40</v>
      </c>
      <c r="E14" s="28">
        <v>3</v>
      </c>
      <c r="F14" s="30">
        <v>7542</v>
      </c>
      <c r="G14" s="30">
        <v>8296.2000000000007</v>
      </c>
      <c r="H14" s="30">
        <v>8673.2999999999993</v>
      </c>
      <c r="I14" s="31">
        <f>ROUND(AVERAGE(F14:H14),2)</f>
        <v>8170.5</v>
      </c>
      <c r="J14" s="31">
        <f>PRODUCT(Таблица1[[#This Row],[5]],Таблица1[[#This Row],[9]])</f>
        <v>24511.5</v>
      </c>
    </row>
    <row r="15" spans="1:10">
      <c r="A15" s="28">
        <v>5</v>
      </c>
      <c r="B15" s="23" t="s">
        <v>37</v>
      </c>
      <c r="C15" s="29" t="s">
        <v>39</v>
      </c>
      <c r="D15" s="27" t="s">
        <v>42</v>
      </c>
      <c r="E15" s="28">
        <v>1</v>
      </c>
      <c r="F15" s="30">
        <v>2874</v>
      </c>
      <c r="G15" s="30">
        <v>3161.4</v>
      </c>
      <c r="H15" s="30">
        <v>3305.1</v>
      </c>
      <c r="I15" s="31">
        <f>ROUND(AVERAGE(F15:H15),2)</f>
        <v>3113.5</v>
      </c>
      <c r="J15" s="31">
        <f>PRODUCT(Таблица1[[#This Row],[5]],Таблица1[[#This Row],[9]])</f>
        <v>3113.5</v>
      </c>
    </row>
    <row r="16" spans="1:10" s="8" customFormat="1">
      <c r="A16" s="21"/>
      <c r="B16" s="22"/>
      <c r="C16" s="22"/>
      <c r="D16" s="21"/>
      <c r="E16" s="21"/>
      <c r="F16" s="14">
        <f>SUMPRODUCT(Таблица1[6],Таблица1[5])</f>
        <v>504226</v>
      </c>
      <c r="G16" s="14">
        <f>SUMPRODUCT(Таблица1[7],Таблица1[5])</f>
        <v>554648.6</v>
      </c>
      <c r="H16" s="14">
        <f>SUMPRODUCT(Таблица1[8],Таблица1[5])</f>
        <v>579859.9</v>
      </c>
      <c r="I16" s="32" t="s">
        <v>18</v>
      </c>
      <c r="J16" s="20">
        <f>SUBTOTAL(109,Таблица1[10])</f>
        <v>546244.81999999995</v>
      </c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">
      <c r="A18" s="42" t="s">
        <v>20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ht="28.5" customHeight="1">
      <c r="A19" s="42" t="s">
        <v>31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2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5">
      <c r="A21" s="43" t="s">
        <v>30</v>
      </c>
      <c r="B21" s="43"/>
      <c r="C21" s="26">
        <f>MIN(F16:H16)</f>
        <v>504226</v>
      </c>
      <c r="D21" s="9" t="s">
        <v>46</v>
      </c>
      <c r="E21" s="9"/>
      <c r="F21" s="9"/>
      <c r="G21" s="9"/>
      <c r="H21" s="9"/>
      <c r="I21" s="9"/>
      <c r="J21" s="9"/>
    </row>
    <row r="22" spans="1:10" ht="15">
      <c r="A22" s="10"/>
      <c r="B22" s="9"/>
      <c r="C22" s="16"/>
      <c r="D22" s="9"/>
      <c r="E22" s="9"/>
      <c r="F22" s="9"/>
      <c r="G22" s="9"/>
      <c r="H22" s="9"/>
      <c r="I22" s="9"/>
      <c r="J22" s="9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7" t="s">
        <v>48</v>
      </c>
      <c r="C24" s="1"/>
      <c r="D24" s="44"/>
      <c r="E24" s="44"/>
      <c r="F24" s="44"/>
      <c r="G24" s="1"/>
      <c r="H24" s="44" t="s">
        <v>47</v>
      </c>
      <c r="I24" s="44"/>
      <c r="J24" s="1"/>
    </row>
    <row r="25" spans="1:10">
      <c r="A25" s="1"/>
      <c r="B25" s="18" t="s">
        <v>21</v>
      </c>
      <c r="C25" s="19"/>
      <c r="D25" s="41" t="s">
        <v>22</v>
      </c>
      <c r="E25" s="41"/>
      <c r="F25" s="41"/>
      <c r="G25" s="19"/>
      <c r="H25" s="41" t="s">
        <v>23</v>
      </c>
      <c r="I25" s="4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22">
    <mergeCell ref="D25:F25"/>
    <mergeCell ref="H25:I25"/>
    <mergeCell ref="A18:J18"/>
    <mergeCell ref="A19:J19"/>
    <mergeCell ref="A21:B21"/>
    <mergeCell ref="D24:F24"/>
    <mergeCell ref="H24:I24"/>
    <mergeCell ref="J8:J9"/>
    <mergeCell ref="A2:J2"/>
    <mergeCell ref="A1:J1"/>
    <mergeCell ref="F8:H8"/>
    <mergeCell ref="A8:A9"/>
    <mergeCell ref="C8:C9"/>
    <mergeCell ref="D8:D9"/>
    <mergeCell ref="E8:E9"/>
    <mergeCell ref="B8:B9"/>
    <mergeCell ref="I8:I9"/>
    <mergeCell ref="D6:G6"/>
    <mergeCell ref="A4:B4"/>
    <mergeCell ref="C4:J4"/>
    <mergeCell ref="A5:B5"/>
    <mergeCell ref="C5:J5"/>
  </mergeCells>
  <conditionalFormatting sqref="F16:H16">
    <cfRule type="cellIs" dxfId="24" priority="1" stopIfTrue="1" operator="equal">
      <formula>$C$21</formula>
    </cfRule>
    <cfRule type="expression" dxfId="23" priority="2" stopIfTrue="1">
      <formula>"мин($F$14:$H$14)"</formula>
    </cfRule>
  </conditionalFormatting>
  <pageMargins left="0.78740157480314965" right="0.78740157480314965" top="0.78740157480314965" bottom="0.39370078740157483" header="0" footer="0"/>
  <pageSetup paperSize="9" scale="79" orientation="landscape" r:id="rId1"/>
  <ignoredErrors>
    <ignoredError sqref="I13 I1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Расчёт НМЦК</dc:title>
  <dc:creator>Контрактная служба ВОГУ</dc:creator>
  <cp:keywords>НМЦК</cp:keywords>
  <cp:lastModifiedBy>Лебедева Татьяна Александровна</cp:lastModifiedBy>
  <cp:lastPrinted>2025-06-04T08:33:33Z</cp:lastPrinted>
  <dcterms:created xsi:type="dcterms:W3CDTF">2014-01-28T13:50:42Z</dcterms:created>
  <dcterms:modified xsi:type="dcterms:W3CDTF">2026-04-29T13:03:24Z</dcterms:modified>
</cp:coreProperties>
</file>