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730"/>
  </bookViews>
  <sheets>
    <sheet name="Расчет средневзвешенной цены" sheetId="4" r:id="rId1"/>
    <sheet name="Анализ рынка" sheetId="7" r:id="rId2"/>
    <sheet name="Итоговый расчет" sheetId="9" r:id="rId3"/>
  </sheets>
  <calcPr calcId="162913"/>
  <extLst>
    <ext xmlns:x15="http://schemas.microsoft.com/office/spreadsheetml/2010/11/main" uri="{140A7094-0E35-4892-8432-C4D2E57EDEB5}">
      <x15:workbookPr chartTrackingRefBase="1"/>
    </ext>
    <ext uri="{D14903EA-33C4-47F7-8F05-3474C54BE107}">
      <xlwcv:version xmlns:xlwcv="http://schemas.microsoft.com/office/spreadsheetml/2024/workbookCompatibilityVersion" setVersion="1"/>
    </ext>
  </extLst>
</workbook>
</file>

<file path=xl/calcChain.xml><?xml version="1.0" encoding="utf-8"?>
<calcChain xmlns="http://schemas.openxmlformats.org/spreadsheetml/2006/main">
  <c r="L6" i="9" l="1"/>
  <c r="L7" i="9"/>
  <c r="L8" i="9"/>
  <c r="L9" i="9"/>
  <c r="L10" i="9"/>
  <c r="L11" i="9"/>
  <c r="L12" i="9"/>
  <c r="L13" i="9"/>
  <c r="L14" i="9"/>
  <c r="L5" i="9"/>
  <c r="I14" i="9"/>
  <c r="M14" i="9" s="1"/>
  <c r="N14" i="9" s="1"/>
  <c r="I13" i="9"/>
  <c r="M13" i="9" s="1"/>
  <c r="N13" i="9" s="1"/>
  <c r="I12" i="9"/>
  <c r="M12" i="9" s="1"/>
  <c r="N12" i="9" s="1"/>
  <c r="I11" i="9"/>
  <c r="M11" i="9" s="1"/>
  <c r="N11" i="9" s="1"/>
  <c r="I10" i="9"/>
  <c r="M10" i="9" s="1"/>
  <c r="N10" i="9" s="1"/>
  <c r="I9" i="9"/>
  <c r="M9" i="9" s="1"/>
  <c r="N9" i="9" s="1"/>
  <c r="I8" i="9"/>
  <c r="I7" i="9"/>
  <c r="I6" i="9"/>
  <c r="M6" i="9" s="1"/>
  <c r="N6" i="9" s="1"/>
  <c r="I5" i="9"/>
  <c r="M7" i="9" l="1"/>
  <c r="N7" i="9" s="1"/>
  <c r="M8" i="9"/>
  <c r="N8" i="9" s="1"/>
  <c r="M5" i="9"/>
  <c r="N5" i="9" s="1"/>
  <c r="H40" i="7"/>
  <c r="J40" i="7" s="1"/>
  <c r="K40" i="7" s="1"/>
  <c r="H36" i="7"/>
  <c r="J36" i="7" s="1"/>
  <c r="K36" i="7" s="1"/>
  <c r="H32" i="7"/>
  <c r="J32" i="7" s="1"/>
  <c r="K32" i="7" s="1"/>
  <c r="H28" i="7"/>
  <c r="J28" i="7" s="1"/>
  <c r="K28" i="7" s="1"/>
  <c r="H24" i="7"/>
  <c r="J24" i="7" s="1"/>
  <c r="K24" i="7" s="1"/>
  <c r="H20" i="7"/>
  <c r="J20" i="7" s="1"/>
  <c r="K20" i="7" s="1"/>
  <c r="H16" i="7"/>
  <c r="J16" i="7" s="1"/>
  <c r="K16" i="7" s="1"/>
  <c r="H12" i="7"/>
  <c r="J12" i="7" s="1"/>
  <c r="K12" i="7" s="1"/>
  <c r="H8" i="7"/>
  <c r="J8" i="7" s="1"/>
  <c r="K8" i="7" s="1"/>
  <c r="H4" i="7"/>
  <c r="J4" i="7" s="1"/>
  <c r="K4" i="7" s="1"/>
  <c r="N15" i="9" l="1"/>
</calcChain>
</file>

<file path=xl/sharedStrings.xml><?xml version="1.0" encoding="utf-8"?>
<sst xmlns="http://schemas.openxmlformats.org/spreadsheetml/2006/main" count="211" uniqueCount="95">
  <si>
    <t>№ п/п</t>
  </si>
  <si>
    <t xml:space="preserve">МНН/ Лек. форма/ Дозировка
</t>
  </si>
  <si>
    <t>Оптовая надбавка, %</t>
  </si>
  <si>
    <t>НДС, %</t>
  </si>
  <si>
    <t>Количество в упаковке</t>
  </si>
  <si>
    <t>Расчет средневзвешенной цены</t>
  </si>
  <si>
    <t>Для расчета средневзвешенной цены используются все исполненные заказчиком контракты на поставку планируемого к закупке лекарственного препарата с учетом эквивалентных лекарственных форм и дозировок за 12 месяцев, предшествующих месяцу расчета, в соответствии с ч.5 Порядка, утвержденного приказом Минздрава РФ № 1064н от 19.12.2019</t>
  </si>
  <si>
    <t>Цена из контракта, руб. / упаковка</t>
  </si>
  <si>
    <t>Цена за единицу,
без НДС и опт.надбавки, руб.</t>
  </si>
  <si>
    <t>Средневзвешенная цена за единицу товара без учета НДС и опт.надбавки, руб.</t>
  </si>
  <si>
    <t>1</t>
  </si>
  <si>
    <t>штука</t>
  </si>
  <si>
    <t>2</t>
  </si>
  <si>
    <t>3</t>
  </si>
  <si>
    <t>4</t>
  </si>
  <si>
    <t>миллилитр</t>
  </si>
  <si>
    <t>0</t>
  </si>
  <si>
    <t>Дексаметазон + неомицин + полимиксин B + фенилэфрин, спрей назальный, 0.25 мг+10 мг+10000 ЕД+2.5 мг/мл</t>
  </si>
  <si>
    <t>Аскорбиновая кислота+Рутозид, таблетки 50мг+50мг</t>
  </si>
  <si>
    <t xml:space="preserve">Бацитрацин+
Неомицин, мазь для наружного применения, 5 г
</t>
  </si>
  <si>
    <t>Флуоцинолона ацетонид, мазь для наружного применения, 15 г</t>
  </si>
  <si>
    <t>Декспантенол, аэрозоль для наружного применения, 4.63%, 130 г баллон</t>
  </si>
  <si>
    <t>Валерианы лекарственной корневищ с корнями настойка,  200 мг/мл, 25 мл</t>
  </si>
  <si>
    <t>Пустырника травы настойка, 200 г/1000мл, 25 мл</t>
  </si>
  <si>
    <t>Метронидазол+Хлоргексидин, гель стоматологический, 20 г</t>
  </si>
  <si>
    <t>Контракт/договор</t>
  </si>
  <si>
    <t>Данные лекарственные препараты не закупались за последние 12 месяцев, предшествующих месяцу расчета</t>
  </si>
  <si>
    <t xml:space="preserve"> Расчет цены единицы планируемого(ых) к закупке лекарственного(ых) препарата(ов) методом сопоставимых рыночных цен (анализа рынка) (без учета НДС)</t>
  </si>
  <si>
    <t>Расчет производился на основании приказа Министерства экономического развития Российской Федерации от 02.10.2013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исполнителем)». В целях получения ценовой информации в отношении товара для определения начальной (максимальной) цены контракта Заказчиком использована общедоступная информация о рыночных ценах товаров в соответствии с частью 18 статьи 22 Федерального закона 44-ФЗ.</t>
  </si>
  <si>
    <t>№
п/п</t>
  </si>
  <si>
    <t>МНН</t>
  </si>
  <si>
    <t xml:space="preserve"> Лекарственная форма/ Дозировка</t>
  </si>
  <si>
    <t>Реестровый номер контракта/ Номер коммерческого предложения</t>
  </si>
  <si>
    <t>Ед. изм.</t>
  </si>
  <si>
    <t>Стоимость лек. препарата по контракту с НДС, руб.</t>
  </si>
  <si>
    <t>Количество единиц лек. препарата по контракту</t>
  </si>
  <si>
    <t xml:space="preserve">Цена единицы лек. препарата с учетом НДС, руб. </t>
  </si>
  <si>
    <t>Ставка НДС, %</t>
  </si>
  <si>
    <t xml:space="preserve">Цена единицы лек. препарата без учета НДС, руб. </t>
  </si>
  <si>
    <t>Средняя цена единицы лек. Препарата без учета НДС, руб.</t>
  </si>
  <si>
    <t>КП Вх.№3710-с от 01.07.2026</t>
  </si>
  <si>
    <t>КП Вх.№3709-с от 01.07.2026</t>
  </si>
  <si>
    <t>КП Вх.№3731-с от 02.07.2026</t>
  </si>
  <si>
    <t>грамм</t>
  </si>
  <si>
    <t>МНН/ Лекарственная форма/ Дозировка</t>
  </si>
  <si>
    <t xml:space="preserve">Объем </t>
  </si>
  <si>
    <t>Цена,  рассчитанная методом анализа рынка, руб.</t>
  </si>
  <si>
    <t>Цена, рассчитанная тарифным методом, руб.</t>
  </si>
  <si>
    <t>Средневзвешенная цена, руб.</t>
  </si>
  <si>
    <t>Референтная цена*, руб.</t>
  </si>
  <si>
    <t>Минимальная цена за единицу, руб.</t>
  </si>
  <si>
    <t>Цена за ед.,с учетом опт. надбавки , руб.</t>
  </si>
  <si>
    <t>Цена за ед.,с учетом опт. надбавки и НДС , руб.</t>
  </si>
  <si>
    <t>НМЦК (руб.)</t>
  </si>
  <si>
    <t>ед. изм.</t>
  </si>
  <si>
    <t>кол-во</t>
  </si>
  <si>
    <t>Цена за ед., руб.</t>
  </si>
  <si>
    <t>-</t>
  </si>
  <si>
    <t>ИТОГО</t>
  </si>
  <si>
    <t>Дата</t>
  </si>
  <si>
    <t>НАТРИЯ ХЛОРИД</t>
  </si>
  <si>
    <t>РАСТВОР ДЛЯ ИНФУЗИЙ</t>
  </si>
  <si>
    <t>9 мг/мл</t>
  </si>
  <si>
    <r>
      <rPr>
        <b/>
        <sz val="10"/>
        <color theme="1"/>
        <rFont val="Times New Roman"/>
        <family val="1"/>
        <charset val="204"/>
      </rPr>
      <t xml:space="preserve">I. ОБОСНОВАНИЕ НАЧАЛЬНОЙ (МАКСИМАЛЬНОЙ) ЦЕНЫ КОНТРАКТА
</t>
    </r>
    <r>
      <rPr>
        <sz val="10"/>
        <color theme="1"/>
        <rFont val="Times New Roman"/>
        <family val="1"/>
        <charset val="204"/>
      </rPr>
      <t>Начальная (максимальная) цена контракта (далее - НМЦК) определена в соответствии с приказом Министерства здравоохранения РФ от 19.12.2019 г.  № 1064н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лекарственных препаратов для медицинского применения"</t>
    </r>
  </si>
  <si>
    <t>спрей назальный, 0.25 мг+10 мг+10000 ЕД+2.5 мг/мл</t>
  </si>
  <si>
    <t>Дексаметазон + неомицин + полимиксин B + фенилэфрин</t>
  </si>
  <si>
    <t>Фрамицетин</t>
  </si>
  <si>
    <t>Аскорбиновая кислота+Рутозид</t>
  </si>
  <si>
    <t>таблетки 50мг+50мг</t>
  </si>
  <si>
    <t>Нифуроксазид</t>
  </si>
  <si>
    <t>Метронидазол+Хлоргексидин</t>
  </si>
  <si>
    <t>гель стоматологический, 20 г</t>
  </si>
  <si>
    <t>Бацитрацин+
Неомицин</t>
  </si>
  <si>
    <t>мазь для наружного применения, 5 г</t>
  </si>
  <si>
    <t>Флуоцинолона ацетонид</t>
  </si>
  <si>
    <t>мазь для наружного применения, 15 г</t>
  </si>
  <si>
    <t>Декспантенол</t>
  </si>
  <si>
    <t>аэрозоль для наружного применения, 4.63%, 130 г баллон</t>
  </si>
  <si>
    <t>Валерианы лекарственной корневищ с корнями настойка</t>
  </si>
  <si>
    <t>настойка,  200 мг/мл, 25 мл</t>
  </si>
  <si>
    <t>Пустырника травы настойка</t>
  </si>
  <si>
    <t>настойка, 200 г/1000мл, 25 мл</t>
  </si>
  <si>
    <t>Фрамицетин, спрей назальный, 12.5 мг/мл, 15 мл фл</t>
  </si>
  <si>
    <t>спрей назальный, 12.5 мг/мл, 15 мл фл</t>
  </si>
  <si>
    <t>2253902670025000092</t>
  </si>
  <si>
    <t>2820200079126000052</t>
  </si>
  <si>
    <t>2650123225025000175</t>
  </si>
  <si>
    <t>2650102632126000264</t>
  </si>
  <si>
    <t>2254001589426000095</t>
  </si>
  <si>
    <t>1246305502526000030</t>
  </si>
  <si>
    <t>2141000294125000270</t>
  </si>
  <si>
    <t>3031500057226000085</t>
  </si>
  <si>
    <t>2490905853426000048</t>
  </si>
  <si>
    <t>Нифуроксазид, капсулы, 200 мг</t>
  </si>
  <si>
    <t>капсулы, 200 мг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</si>
</sst>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###\ 0\.00"/>
    <numFmt numFmtId="165" formatCode="#,##0.00#########"/>
    <numFmt numFmtId="166" formatCode="0.0000"/>
    <numFmt numFmtId="167" formatCode="#,##0.00_р_."/>
    <numFmt numFmtId="168" formatCode="#,##0.0000"/>
  </numFmts>
  <fonts count="22" x14ac:knownFonts="1">
    <font>
      <sz val="11"/>
      <color theme="1"/>
      <name val="Calibri"/>
      <family val="2"/>
      <scheme val="minor"/>
    </font>
    <font>
      <b/>
      <sz val="11"/>
      <color rgb="FF000000"/>
      <name val="Times New Roman"/>
      <charset val="204"/>
    </font>
    <font>
      <sz val="11"/>
      <color rgb="FF000000"/>
      <name val="Times New Roman"/>
      <charset val="204"/>
    </font>
    <font>
      <sz val="11"/>
      <color rgb="FF000000"/>
      <name val="Calibri"/>
      <charset val="204"/>
      <scheme val="minor"/>
    </font>
    <font>
      <b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0"/>
      <color rgb="FF000000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theme="0"/>
      <name val="Times New Roman"/>
      <family val="1"/>
      <charset val="204"/>
    </font>
    <font>
      <sz val="8"/>
      <color theme="0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u/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u/>
      <sz val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 applyAlignment="0"/>
    <xf numFmtId="0" fontId="6" fillId="2" borderId="4">
      <alignment horizontal="center" vertical="center" wrapText="1"/>
    </xf>
    <xf numFmtId="0" fontId="7" fillId="0" borderId="0" applyNumberFormat="0" applyFill="0" applyBorder="0" applyAlignment="0" applyProtection="0"/>
  </cellStyleXfs>
  <cellXfs count="67">
    <xf numFmtId="0" fontId="0" fillId="0" borderId="0" xfId="0"/>
    <xf numFmtId="0" fontId="2" fillId="0" borderId="6" xfId="0" applyFont="1" applyBorder="1" applyAlignment="1">
      <alignment horizontal="center" vertical="center" wrapText="1" shrinkToFit="1"/>
    </xf>
    <xf numFmtId="165" fontId="2" fillId="0" borderId="4" xfId="0" applyNumberFormat="1" applyFont="1" applyBorder="1" applyAlignment="1">
      <alignment horizontal="center" vertical="center" wrapText="1"/>
    </xf>
    <xf numFmtId="164" fontId="2" fillId="0" borderId="4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 shrinkToFit="1"/>
    </xf>
    <xf numFmtId="0" fontId="2" fillId="0" borderId="0" xfId="0" applyFont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 shrinkToFit="1"/>
    </xf>
    <xf numFmtId="165" fontId="2" fillId="0" borderId="4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 shrinkToFit="1"/>
    </xf>
    <xf numFmtId="165" fontId="1" fillId="0" borderId="4" xfId="0" applyNumberFormat="1" applyFont="1" applyBorder="1" applyAlignment="1">
      <alignment horizontal="center" vertical="center" wrapText="1" shrinkToFit="1"/>
    </xf>
    <xf numFmtId="0" fontId="5" fillId="0" borderId="0" xfId="0" applyFont="1" applyFill="1"/>
    <xf numFmtId="0" fontId="0" fillId="0" borderId="0" xfId="0" applyFill="1"/>
    <xf numFmtId="0" fontId="8" fillId="0" borderId="0" xfId="0" applyFont="1" applyFill="1"/>
    <xf numFmtId="0" fontId="9" fillId="0" borderId="0" xfId="0" applyFont="1" applyFill="1"/>
    <xf numFmtId="0" fontId="10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/>
    <xf numFmtId="0" fontId="1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top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 applyProtection="1">
      <alignment horizontal="center" vertical="center" shrinkToFit="1"/>
      <protection locked="0" hidden="1"/>
    </xf>
    <xf numFmtId="168" fontId="15" fillId="0" borderId="1" xfId="0" applyNumberFormat="1" applyFont="1" applyFill="1" applyBorder="1" applyAlignment="1" applyProtection="1">
      <alignment horizontal="center" vertical="center" shrinkToFit="1"/>
      <protection hidden="1"/>
    </xf>
    <xf numFmtId="168" fontId="15" fillId="0" borderId="1" xfId="0" applyNumberFormat="1" applyFont="1" applyFill="1" applyBorder="1" applyAlignment="1">
      <alignment horizontal="center" vertical="center" shrinkToFit="1"/>
    </xf>
    <xf numFmtId="4" fontId="15" fillId="0" borderId="1" xfId="0" applyNumberFormat="1" applyFont="1" applyFill="1" applyBorder="1" applyAlignment="1">
      <alignment horizontal="center" vertical="center" shrinkToFit="1"/>
    </xf>
    <xf numFmtId="0" fontId="15" fillId="0" borderId="1" xfId="0" applyFont="1" applyFill="1" applyBorder="1" applyAlignment="1">
      <alignment horizontal="center" vertical="center" shrinkToFit="1"/>
    </xf>
    <xf numFmtId="4" fontId="4" fillId="0" borderId="1" xfId="0" applyNumberFormat="1" applyFont="1" applyFill="1" applyBorder="1" applyAlignment="1">
      <alignment horizontal="center" vertical="center" shrinkToFit="1"/>
    </xf>
    <xf numFmtId="0" fontId="1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" fontId="4" fillId="0" borderId="1" xfId="0" applyNumberFormat="1" applyFont="1" applyFill="1" applyBorder="1" applyAlignment="1">
      <alignment horizontal="center" vertical="center"/>
    </xf>
    <xf numFmtId="4" fontId="4" fillId="0" borderId="1" xfId="0" applyNumberFormat="1" applyFont="1" applyFill="1" applyBorder="1" applyAlignment="1">
      <alignment horizontal="center" vertical="top" shrinkToFit="1"/>
    </xf>
    <xf numFmtId="0" fontId="4" fillId="0" borderId="1" xfId="0" applyFont="1" applyFill="1" applyBorder="1" applyAlignment="1">
      <alignment horizontal="center" vertical="top" shrinkToFit="1"/>
    </xf>
    <xf numFmtId="0" fontId="16" fillId="0" borderId="0" xfId="0" applyFont="1" applyFill="1"/>
    <xf numFmtId="0" fontId="15" fillId="0" borderId="0" xfId="0" applyFont="1" applyFill="1" applyAlignment="1">
      <alignment horizontal="right"/>
    </xf>
    <xf numFmtId="165" fontId="17" fillId="0" borderId="4" xfId="0" applyNumberFormat="1" applyFont="1" applyBorder="1" applyAlignment="1">
      <alignment horizontal="center" vertical="center" wrapText="1"/>
    </xf>
    <xf numFmtId="0" fontId="18" fillId="0" borderId="1" xfId="1" applyNumberFormat="1" applyFont="1" applyFill="1" applyBorder="1" applyAlignment="1" applyProtection="1">
      <alignment horizontal="center" vertical="center" wrapText="1"/>
    </xf>
    <xf numFmtId="0" fontId="18" fillId="0" borderId="3" xfId="1" applyNumberFormat="1" applyFont="1" applyFill="1" applyBorder="1" applyAlignment="1" applyProtection="1">
      <alignment horizontal="center" vertical="center" wrapText="1"/>
    </xf>
    <xf numFmtId="0" fontId="14" fillId="0" borderId="1" xfId="1" applyNumberFormat="1" applyFont="1" applyFill="1" applyBorder="1" applyAlignment="1" applyProtection="1">
      <alignment horizontal="center" vertical="center" wrapText="1"/>
    </xf>
    <xf numFmtId="49" fontId="19" fillId="0" borderId="1" xfId="2" applyNumberFormat="1" applyFont="1" applyFill="1" applyBorder="1" applyAlignment="1">
      <alignment horizontal="center" vertical="center" wrapText="1"/>
    </xf>
    <xf numFmtId="2" fontId="12" fillId="0" borderId="1" xfId="0" applyNumberFormat="1" applyFont="1" applyFill="1" applyBorder="1" applyAlignment="1">
      <alignment horizontal="center" vertical="center" wrapText="1"/>
    </xf>
    <xf numFmtId="3" fontId="12" fillId="0" borderId="1" xfId="0" applyNumberFormat="1" applyFont="1" applyFill="1" applyBorder="1" applyAlignment="1">
      <alignment horizontal="center" vertical="center" wrapText="1"/>
    </xf>
    <xf numFmtId="166" fontId="12" fillId="0" borderId="1" xfId="0" applyNumberFormat="1" applyFont="1" applyFill="1" applyBorder="1" applyAlignment="1">
      <alignment horizontal="center" vertical="center" wrapText="1"/>
    </xf>
    <xf numFmtId="49" fontId="21" fillId="0" borderId="1" xfId="2" applyNumberFormat="1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 shrinkToFit="1"/>
    </xf>
    <xf numFmtId="165" fontId="1" fillId="0" borderId="4" xfId="0" applyNumberFormat="1" applyFont="1" applyBorder="1" applyAlignment="1">
      <alignment horizontal="center" vertical="center" wrapText="1" shrinkToFi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13" fillId="0" borderId="0" xfId="0" applyFont="1" applyFill="1" applyAlignment="1">
      <alignment horizontal="center" wrapText="1"/>
    </xf>
    <xf numFmtId="0" fontId="12" fillId="0" borderId="0" xfId="0" applyFont="1" applyFill="1" applyBorder="1" applyAlignment="1">
      <alignment horizont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13" fillId="0" borderId="8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 vertical="center" wrapText="1"/>
    </xf>
    <xf numFmtId="0" fontId="12" fillId="0" borderId="8" xfId="0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center" wrapText="1"/>
    </xf>
    <xf numFmtId="0" fontId="20" fillId="0" borderId="7" xfId="0" applyFont="1" applyFill="1" applyBorder="1" applyAlignment="1">
      <alignment horizontal="center" vertical="center" wrapText="1"/>
    </xf>
    <xf numFmtId="0" fontId="20" fillId="0" borderId="8" xfId="0" applyFont="1" applyFill="1" applyBorder="1" applyAlignment="1">
      <alignment horizontal="center" vertical="center" wrapText="1"/>
    </xf>
    <xf numFmtId="2" fontId="13" fillId="0" borderId="1" xfId="0" applyNumberFormat="1" applyFont="1" applyFill="1" applyBorder="1" applyAlignment="1">
      <alignment horizontal="center" vertical="center" wrapText="1"/>
    </xf>
    <xf numFmtId="14" fontId="15" fillId="0" borderId="0" xfId="0" applyNumberFormat="1" applyFont="1" applyFill="1" applyAlignment="1">
      <alignment horizontal="center"/>
    </xf>
    <xf numFmtId="0" fontId="15" fillId="0" borderId="0" xfId="0" applyFont="1" applyFill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top" wrapText="1"/>
    </xf>
    <xf numFmtId="167" fontId="4" fillId="0" borderId="1" xfId="0" applyNumberFormat="1" applyFont="1" applyFill="1" applyBorder="1" applyAlignment="1">
      <alignment horizontal="center" vertical="top" wrapText="1"/>
    </xf>
    <xf numFmtId="167" fontId="4" fillId="0" borderId="2" xfId="0" applyNumberFormat="1" applyFont="1" applyFill="1" applyBorder="1" applyAlignment="1">
      <alignment horizontal="center" vertical="top" wrapText="1"/>
    </xf>
    <xf numFmtId="167" fontId="4" fillId="0" borderId="8" xfId="0" applyNumberFormat="1" applyFont="1" applyFill="1" applyBorder="1" applyAlignment="1">
      <alignment horizontal="center" vertical="top" wrapText="1"/>
    </xf>
  </cellXfs>
  <cellStyles count="3">
    <cellStyle name="xl95" xfId="1"/>
    <cellStyle name="Гиперссылка" xfId="2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8</xdr:col>
      <xdr:colOff>390525</xdr:colOff>
      <xdr:row>3</xdr:row>
      <xdr:rowOff>9525</xdr:rowOff>
    </xdr:to>
    <xdr:pic>
      <xdr:nvPicPr>
        <xdr:cNvPr id="3" name="Изображение 4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74420"/>
          <a:ext cx="11144250" cy="132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zakupki.gov.ru/epz/contract/contractCard/common-info.html?reestrNumber=3031500057226000085" TargetMode="External"/><Relationship Id="rId3" Type="http://schemas.openxmlformats.org/officeDocument/2006/relationships/hyperlink" Target="https://zakupki.gov.ru/epz/contract/contractCard/common-info.html?reestrNumber=2650123225025000175" TargetMode="External"/><Relationship Id="rId7" Type="http://schemas.openxmlformats.org/officeDocument/2006/relationships/hyperlink" Target="https://zakupki.gov.ru/epz/contract/contractCard/common-info.html?reestrNumber=2141000294125000270" TargetMode="External"/><Relationship Id="rId2" Type="http://schemas.openxmlformats.org/officeDocument/2006/relationships/hyperlink" Target="https://zakupki.gov.ru/epz/contract/contractCard/common-info.html?reestrNumber=2820200079126000052" TargetMode="External"/><Relationship Id="rId1" Type="http://schemas.openxmlformats.org/officeDocument/2006/relationships/hyperlink" Target="https://zakupki.gov.ru/epz/contract/contractCard/common-info.html?reestrNumber=2253902670025000092" TargetMode="External"/><Relationship Id="rId6" Type="http://schemas.openxmlformats.org/officeDocument/2006/relationships/hyperlink" Target="https://zakupki.gov.ru/epz/contract/contractCard/common-info.html?reestrNumber=1246305502526000030" TargetMode="External"/><Relationship Id="rId11" Type="http://schemas.openxmlformats.org/officeDocument/2006/relationships/printerSettings" Target="../printerSettings/printerSettings2.bin"/><Relationship Id="rId5" Type="http://schemas.openxmlformats.org/officeDocument/2006/relationships/hyperlink" Target="https://zakupki.gov.ru/epz/contract/contractCard/common-info.html?reestrNumber=2254001589426000095" TargetMode="External"/><Relationship Id="rId10" Type="http://schemas.openxmlformats.org/officeDocument/2006/relationships/hyperlink" Target="https://zakupki.gov.ru/epz/contract/contractCard/common-info.html?reestrNumber=2490905853426000048" TargetMode="External"/><Relationship Id="rId4" Type="http://schemas.openxmlformats.org/officeDocument/2006/relationships/hyperlink" Target="https://zakupki.gov.ru/epz/contract/contractCard/common-info.html?reestrNumber=2650102632126000264" TargetMode="External"/><Relationship Id="rId9" Type="http://schemas.openxmlformats.org/officeDocument/2006/relationships/hyperlink" Target="https://zakupki.gov.ru/epz/contract/contractCard/common-info.html?reestrNumber=3031500057226000085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5"/>
  <sheetViews>
    <sheetView tabSelected="1" view="pageBreakPreview" topLeftCell="A4" zoomScaleNormal="100" zoomScaleSheetLayoutView="100" workbookViewId="0">
      <selection activeCell="B9" sqref="B9"/>
    </sheetView>
  </sheetViews>
  <sheetFormatPr defaultRowHeight="15" x14ac:dyDescent="0.25"/>
  <cols>
    <col min="1" max="1" width="5.140625" customWidth="1"/>
    <col min="2" max="2" width="48.140625" customWidth="1"/>
    <col min="3" max="3" width="26.28515625" customWidth="1"/>
    <col min="4" max="4" width="17.28515625" customWidth="1"/>
    <col min="5" max="5" width="18.5703125" customWidth="1"/>
    <col min="6" max="6" width="15.42578125" customWidth="1"/>
    <col min="7" max="7" width="15.5703125" customWidth="1"/>
    <col min="8" max="8" width="14.85546875" customWidth="1"/>
    <col min="9" max="9" width="21.7109375" customWidth="1"/>
  </cols>
  <sheetData>
    <row r="1" spans="1:9" x14ac:dyDescent="0.25">
      <c r="A1" s="44" t="s">
        <v>5</v>
      </c>
      <c r="B1" s="44"/>
      <c r="C1" s="44"/>
      <c r="D1" s="44"/>
      <c r="E1" s="44"/>
      <c r="F1" s="44"/>
      <c r="G1" s="44"/>
      <c r="H1" s="44"/>
      <c r="I1" s="44"/>
    </row>
    <row r="2" spans="1:9" ht="75" customHeight="1" x14ac:dyDescent="0.25">
      <c r="A2" s="45" t="s">
        <v>6</v>
      </c>
      <c r="B2" s="45"/>
      <c r="C2" s="45"/>
      <c r="D2" s="45"/>
      <c r="E2" s="45"/>
      <c r="F2" s="45"/>
      <c r="G2" s="45"/>
      <c r="H2" s="45"/>
      <c r="I2" s="45"/>
    </row>
    <row r="3" spans="1:9" ht="103.5" customHeight="1" x14ac:dyDescent="0.25">
      <c r="A3" s="46"/>
      <c r="B3" s="46"/>
      <c r="C3" s="46"/>
      <c r="D3" s="46"/>
      <c r="E3" s="46"/>
      <c r="F3" s="46"/>
      <c r="G3" s="46"/>
      <c r="H3" s="46"/>
      <c r="I3" s="46"/>
    </row>
    <row r="4" spans="1:9" ht="31.5" customHeight="1" x14ac:dyDescent="0.25">
      <c r="A4" s="5"/>
      <c r="B4" s="5"/>
      <c r="C4" s="5"/>
      <c r="D4" s="5"/>
      <c r="E4" s="5"/>
      <c r="F4" s="5"/>
      <c r="G4" s="5"/>
      <c r="H4" s="5"/>
      <c r="I4" s="5"/>
    </row>
    <row r="5" spans="1:9" ht="93" customHeight="1" x14ac:dyDescent="0.25">
      <c r="A5" s="1" t="s">
        <v>0</v>
      </c>
      <c r="B5" s="4" t="s">
        <v>1</v>
      </c>
      <c r="C5" s="4" t="s">
        <v>25</v>
      </c>
      <c r="D5" s="4" t="s">
        <v>7</v>
      </c>
      <c r="E5" s="4" t="s">
        <v>4</v>
      </c>
      <c r="F5" s="6" t="s">
        <v>8</v>
      </c>
      <c r="G5" s="6" t="s">
        <v>2</v>
      </c>
      <c r="H5" s="6" t="s">
        <v>3</v>
      </c>
      <c r="I5" s="4" t="s">
        <v>9</v>
      </c>
    </row>
    <row r="6" spans="1:9" ht="86.1" customHeight="1" x14ac:dyDescent="0.25">
      <c r="A6" s="42" t="s">
        <v>10</v>
      </c>
      <c r="B6" s="33" t="s">
        <v>17</v>
      </c>
      <c r="C6" s="3" t="s">
        <v>26</v>
      </c>
      <c r="D6" s="2">
        <v>0</v>
      </c>
      <c r="E6" s="2">
        <v>0</v>
      </c>
      <c r="F6" s="2" t="s">
        <v>16</v>
      </c>
      <c r="G6" s="2">
        <v>0</v>
      </c>
      <c r="H6" s="2">
        <v>0</v>
      </c>
      <c r="I6" s="43">
        <v>0</v>
      </c>
    </row>
    <row r="7" spans="1:9" ht="86.1" customHeight="1" x14ac:dyDescent="0.25">
      <c r="A7" s="42" t="s">
        <v>12</v>
      </c>
      <c r="B7" s="33" t="s">
        <v>82</v>
      </c>
      <c r="C7" s="3" t="s">
        <v>26</v>
      </c>
      <c r="D7" s="2">
        <v>0</v>
      </c>
      <c r="E7" s="2">
        <v>0</v>
      </c>
      <c r="F7" s="2" t="s">
        <v>16</v>
      </c>
      <c r="G7" s="2">
        <v>0</v>
      </c>
      <c r="H7" s="2">
        <v>0</v>
      </c>
      <c r="I7" s="43">
        <v>0</v>
      </c>
    </row>
    <row r="8" spans="1:9" ht="86.1" customHeight="1" x14ac:dyDescent="0.25">
      <c r="A8" s="42" t="s">
        <v>13</v>
      </c>
      <c r="B8" s="33" t="s">
        <v>18</v>
      </c>
      <c r="C8" s="3" t="s">
        <v>26</v>
      </c>
      <c r="D8" s="2">
        <v>0</v>
      </c>
      <c r="E8" s="2">
        <v>0</v>
      </c>
      <c r="F8" s="2">
        <v>0</v>
      </c>
      <c r="G8" s="2">
        <v>0</v>
      </c>
      <c r="H8" s="2">
        <v>0</v>
      </c>
      <c r="I8" s="43">
        <v>0</v>
      </c>
    </row>
    <row r="9" spans="1:9" ht="86.1" customHeight="1" x14ac:dyDescent="0.25">
      <c r="A9" s="42" t="s">
        <v>14</v>
      </c>
      <c r="B9" s="33" t="s">
        <v>93</v>
      </c>
      <c r="C9" s="3" t="s">
        <v>26</v>
      </c>
      <c r="D9" s="2">
        <v>0</v>
      </c>
      <c r="E9" s="2">
        <v>0</v>
      </c>
      <c r="F9" s="2" t="s">
        <v>16</v>
      </c>
      <c r="G9" s="2">
        <v>0</v>
      </c>
      <c r="H9" s="2">
        <v>0</v>
      </c>
      <c r="I9" s="43">
        <v>0</v>
      </c>
    </row>
    <row r="10" spans="1:9" ht="86.1" customHeight="1" x14ac:dyDescent="0.25">
      <c r="A10" s="8">
        <v>5</v>
      </c>
      <c r="B10" s="33" t="s">
        <v>24</v>
      </c>
      <c r="C10" s="3" t="s">
        <v>26</v>
      </c>
      <c r="D10" s="7"/>
      <c r="E10" s="7"/>
      <c r="F10" s="7"/>
      <c r="G10" s="7"/>
      <c r="H10" s="7"/>
      <c r="I10" s="9"/>
    </row>
    <row r="11" spans="1:9" ht="86.1" customHeight="1" x14ac:dyDescent="0.25">
      <c r="A11" s="42">
        <v>6</v>
      </c>
      <c r="B11" s="33" t="s">
        <v>19</v>
      </c>
      <c r="C11" s="3" t="s">
        <v>26</v>
      </c>
      <c r="D11" s="2">
        <v>0</v>
      </c>
      <c r="E11" s="2">
        <v>0</v>
      </c>
      <c r="F11" s="2" t="s">
        <v>16</v>
      </c>
      <c r="G11" s="2">
        <v>0</v>
      </c>
      <c r="H11" s="2">
        <v>0</v>
      </c>
      <c r="I11" s="43">
        <v>0</v>
      </c>
    </row>
    <row r="12" spans="1:9" ht="86.1" customHeight="1" x14ac:dyDescent="0.25">
      <c r="A12" s="42">
        <v>7</v>
      </c>
      <c r="B12" s="33" t="s">
        <v>20</v>
      </c>
      <c r="C12" s="3" t="s">
        <v>26</v>
      </c>
      <c r="D12" s="2">
        <v>0</v>
      </c>
      <c r="E12" s="2">
        <v>0</v>
      </c>
      <c r="F12" s="2" t="s">
        <v>16</v>
      </c>
      <c r="G12" s="2">
        <v>0</v>
      </c>
      <c r="H12" s="2">
        <v>0</v>
      </c>
      <c r="I12" s="43">
        <v>0</v>
      </c>
    </row>
    <row r="13" spans="1:9" ht="86.1" customHeight="1" x14ac:dyDescent="0.25">
      <c r="A13" s="42">
        <v>8</v>
      </c>
      <c r="B13" s="33" t="s">
        <v>21</v>
      </c>
      <c r="C13" s="3" t="s">
        <v>26</v>
      </c>
      <c r="D13" s="2">
        <v>0</v>
      </c>
      <c r="E13" s="2">
        <v>0</v>
      </c>
      <c r="F13" s="2" t="s">
        <v>16</v>
      </c>
      <c r="G13" s="2">
        <v>0</v>
      </c>
      <c r="H13" s="2">
        <v>0</v>
      </c>
      <c r="I13" s="43">
        <v>0</v>
      </c>
    </row>
    <row r="14" spans="1:9" ht="86.1" customHeight="1" x14ac:dyDescent="0.25">
      <c r="A14" s="42">
        <v>9</v>
      </c>
      <c r="B14" s="33" t="s">
        <v>22</v>
      </c>
      <c r="C14" s="3" t="s">
        <v>26</v>
      </c>
      <c r="D14" s="2">
        <v>0</v>
      </c>
      <c r="E14" s="2">
        <v>0</v>
      </c>
      <c r="F14" s="2" t="s">
        <v>16</v>
      </c>
      <c r="G14" s="2">
        <v>0</v>
      </c>
      <c r="H14" s="2">
        <v>0</v>
      </c>
      <c r="I14" s="43">
        <v>0</v>
      </c>
    </row>
    <row r="15" spans="1:9" ht="86.1" customHeight="1" x14ac:dyDescent="0.25">
      <c r="A15" s="42">
        <v>10</v>
      </c>
      <c r="B15" s="33" t="s">
        <v>23</v>
      </c>
      <c r="C15" s="3" t="s">
        <v>26</v>
      </c>
      <c r="D15" s="2">
        <v>0</v>
      </c>
      <c r="E15" s="2">
        <v>0</v>
      </c>
      <c r="F15" s="2" t="s">
        <v>16</v>
      </c>
      <c r="G15" s="2">
        <v>0</v>
      </c>
      <c r="H15" s="2">
        <v>0</v>
      </c>
      <c r="I15" s="43">
        <v>0</v>
      </c>
    </row>
  </sheetData>
  <mergeCells count="21">
    <mergeCell ref="A1:I1"/>
    <mergeCell ref="A2:I2"/>
    <mergeCell ref="A3:I3"/>
    <mergeCell ref="A6"/>
    <mergeCell ref="I6"/>
    <mergeCell ref="A7"/>
    <mergeCell ref="I7"/>
    <mergeCell ref="A8"/>
    <mergeCell ref="I8"/>
    <mergeCell ref="A9"/>
    <mergeCell ref="I9"/>
    <mergeCell ref="A14"/>
    <mergeCell ref="I14"/>
    <mergeCell ref="A15"/>
    <mergeCell ref="I15"/>
    <mergeCell ref="A11"/>
    <mergeCell ref="I11"/>
    <mergeCell ref="A12"/>
    <mergeCell ref="I12"/>
    <mergeCell ref="A13"/>
    <mergeCell ref="I13"/>
  </mergeCells>
  <pageMargins left="0.39370078740157483" right="0.39370078740157483" top="0.39370078740157483" bottom="0.39370078740157483" header="0" footer="0"/>
  <pageSetup paperSize="9" scale="75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"/>
  <sheetViews>
    <sheetView topLeftCell="A10" workbookViewId="0">
      <selection activeCell="E16" sqref="E16:E19"/>
    </sheetView>
  </sheetViews>
  <sheetFormatPr defaultRowHeight="15" x14ac:dyDescent="0.25"/>
  <cols>
    <col min="1" max="1" width="4.28515625" customWidth="1"/>
    <col min="2" max="2" width="15.5703125" customWidth="1"/>
    <col min="3" max="3" width="15.28515625" customWidth="1"/>
    <col min="4" max="4" width="23" customWidth="1"/>
    <col min="5" max="5" width="9.42578125" customWidth="1"/>
    <col min="6" max="6" width="13" customWidth="1"/>
    <col min="7" max="7" width="12" customWidth="1"/>
    <col min="8" max="8" width="11.5703125" customWidth="1"/>
    <col min="9" max="9" width="6.28515625" customWidth="1"/>
    <col min="11" max="11" width="11.42578125" customWidth="1"/>
  </cols>
  <sheetData>
    <row r="1" spans="1:11" ht="37.5" customHeight="1" x14ac:dyDescent="0.25">
      <c r="A1" s="47" t="s">
        <v>27</v>
      </c>
      <c r="B1" s="47"/>
      <c r="C1" s="47"/>
      <c r="D1" s="47"/>
      <c r="E1" s="47"/>
      <c r="F1" s="47"/>
      <c r="G1" s="47"/>
      <c r="H1" s="47"/>
      <c r="I1" s="47"/>
      <c r="J1" s="47"/>
      <c r="K1" s="47"/>
    </row>
    <row r="2" spans="1:11" x14ac:dyDescent="0.25">
      <c r="A2" s="48" t="s">
        <v>28</v>
      </c>
      <c r="B2" s="48"/>
      <c r="C2" s="48"/>
      <c r="D2" s="48"/>
      <c r="E2" s="48"/>
      <c r="F2" s="48"/>
      <c r="G2" s="48"/>
      <c r="H2" s="48"/>
      <c r="I2" s="48"/>
      <c r="J2" s="48"/>
      <c r="K2" s="48"/>
    </row>
    <row r="3" spans="1:11" ht="84" x14ac:dyDescent="0.25">
      <c r="A3" s="34" t="s">
        <v>29</v>
      </c>
      <c r="B3" s="34" t="s">
        <v>30</v>
      </c>
      <c r="C3" s="35" t="s">
        <v>31</v>
      </c>
      <c r="D3" s="36" t="s">
        <v>32</v>
      </c>
      <c r="E3" s="34" t="s">
        <v>33</v>
      </c>
      <c r="F3" s="34" t="s">
        <v>34</v>
      </c>
      <c r="G3" s="34" t="s">
        <v>35</v>
      </c>
      <c r="H3" s="34" t="s">
        <v>36</v>
      </c>
      <c r="I3" s="34" t="s">
        <v>37</v>
      </c>
      <c r="J3" s="34" t="s">
        <v>38</v>
      </c>
      <c r="K3" s="34" t="s">
        <v>39</v>
      </c>
    </row>
    <row r="4" spans="1:11" x14ac:dyDescent="0.25">
      <c r="A4" s="49">
        <v>1</v>
      </c>
      <c r="B4" s="50" t="s">
        <v>65</v>
      </c>
      <c r="C4" s="53" t="s">
        <v>64</v>
      </c>
      <c r="D4" s="37" t="s">
        <v>84</v>
      </c>
      <c r="E4" s="56" t="s">
        <v>15</v>
      </c>
      <c r="F4" s="38">
        <v>49740</v>
      </c>
      <c r="G4" s="39">
        <v>600</v>
      </c>
      <c r="H4" s="40">
        <f>F4/G4</f>
        <v>82.9</v>
      </c>
      <c r="I4" s="17">
        <v>10</v>
      </c>
      <c r="J4" s="40">
        <f>ROUND(H4-(H4*0.1),4)</f>
        <v>74.61</v>
      </c>
      <c r="K4" s="59">
        <f>ROUND(AVERAGE(J4,J5,J6,J7),2)</f>
        <v>64.150000000000006</v>
      </c>
    </row>
    <row r="5" spans="1:11" x14ac:dyDescent="0.25">
      <c r="A5" s="49"/>
      <c r="B5" s="51"/>
      <c r="C5" s="54"/>
      <c r="D5" s="41" t="s">
        <v>40</v>
      </c>
      <c r="E5" s="57"/>
      <c r="F5" s="38"/>
      <c r="G5" s="17"/>
      <c r="H5" s="40"/>
      <c r="I5" s="17">
        <v>10</v>
      </c>
      <c r="J5" s="40">
        <v>58.544899999999998</v>
      </c>
      <c r="K5" s="59"/>
    </row>
    <row r="6" spans="1:11" x14ac:dyDescent="0.25">
      <c r="A6" s="49"/>
      <c r="B6" s="51"/>
      <c r="C6" s="54"/>
      <c r="D6" s="41" t="s">
        <v>41</v>
      </c>
      <c r="E6" s="57"/>
      <c r="F6" s="38"/>
      <c r="G6" s="17"/>
      <c r="H6" s="40"/>
      <c r="I6" s="17">
        <v>10</v>
      </c>
      <c r="J6" s="40">
        <v>58.951999999999998</v>
      </c>
      <c r="K6" s="59"/>
    </row>
    <row r="7" spans="1:11" x14ac:dyDescent="0.25">
      <c r="A7" s="49"/>
      <c r="B7" s="52"/>
      <c r="C7" s="55"/>
      <c r="D7" s="41" t="s">
        <v>42</v>
      </c>
      <c r="E7" s="58"/>
      <c r="F7" s="38"/>
      <c r="G7" s="17"/>
      <c r="H7" s="40"/>
      <c r="I7" s="17">
        <v>10</v>
      </c>
      <c r="J7" s="40">
        <v>64.493300000000005</v>
      </c>
      <c r="K7" s="59"/>
    </row>
    <row r="8" spans="1:11" x14ac:dyDescent="0.25">
      <c r="A8" s="49">
        <v>2</v>
      </c>
      <c r="B8" s="50" t="s">
        <v>66</v>
      </c>
      <c r="C8" s="53" t="s">
        <v>83</v>
      </c>
      <c r="D8" s="37" t="s">
        <v>85</v>
      </c>
      <c r="E8" s="56" t="s">
        <v>15</v>
      </c>
      <c r="F8" s="38">
        <v>2580</v>
      </c>
      <c r="G8" s="17">
        <v>150</v>
      </c>
      <c r="H8" s="40">
        <f>F8/G8</f>
        <v>17.2</v>
      </c>
      <c r="I8" s="17">
        <v>10</v>
      </c>
      <c r="J8" s="40">
        <f>ROUND(H8-(H8*0.1),4)</f>
        <v>15.48</v>
      </c>
      <c r="K8" s="59">
        <f t="shared" ref="K8" si="0">ROUND(AVERAGE(J8,J9,J10,J11),2)</f>
        <v>36.32</v>
      </c>
    </row>
    <row r="9" spans="1:11" x14ac:dyDescent="0.25">
      <c r="A9" s="49"/>
      <c r="B9" s="51"/>
      <c r="C9" s="54"/>
      <c r="D9" s="41" t="s">
        <v>40</v>
      </c>
      <c r="E9" s="57"/>
      <c r="F9" s="38"/>
      <c r="G9" s="17"/>
      <c r="H9" s="40"/>
      <c r="I9" s="17">
        <v>10</v>
      </c>
      <c r="J9" s="40">
        <v>41.655999999999999</v>
      </c>
      <c r="K9" s="59"/>
    </row>
    <row r="10" spans="1:11" x14ac:dyDescent="0.25">
      <c r="A10" s="49"/>
      <c r="B10" s="51"/>
      <c r="C10" s="54"/>
      <c r="D10" s="41" t="s">
        <v>41</v>
      </c>
      <c r="E10" s="57"/>
      <c r="F10" s="38"/>
      <c r="G10" s="17"/>
      <c r="H10" s="40"/>
      <c r="I10" s="17">
        <v>10</v>
      </c>
      <c r="J10" s="40">
        <v>42.4666</v>
      </c>
      <c r="K10" s="59"/>
    </row>
    <row r="11" spans="1:11" x14ac:dyDescent="0.25">
      <c r="A11" s="49"/>
      <c r="B11" s="52"/>
      <c r="C11" s="54"/>
      <c r="D11" s="41" t="s">
        <v>42</v>
      </c>
      <c r="E11" s="58"/>
      <c r="F11" s="38"/>
      <c r="G11" s="17"/>
      <c r="H11" s="40"/>
      <c r="I11" s="17">
        <v>10</v>
      </c>
      <c r="J11" s="40">
        <v>45.68</v>
      </c>
      <c r="K11" s="59"/>
    </row>
    <row r="12" spans="1:11" x14ac:dyDescent="0.25">
      <c r="A12" s="49">
        <v>3</v>
      </c>
      <c r="B12" s="50" t="s">
        <v>67</v>
      </c>
      <c r="C12" s="53" t="s">
        <v>68</v>
      </c>
      <c r="D12" s="37" t="s">
        <v>86</v>
      </c>
      <c r="E12" s="56" t="s">
        <v>11</v>
      </c>
      <c r="F12" s="38">
        <v>3025</v>
      </c>
      <c r="G12" s="39">
        <v>2500</v>
      </c>
      <c r="H12" s="40">
        <f>F12/G12</f>
        <v>1.21</v>
      </c>
      <c r="I12" s="17">
        <v>10</v>
      </c>
      <c r="J12" s="40">
        <f>ROUND(H12-(H12*0.1),4)</f>
        <v>1.089</v>
      </c>
      <c r="K12" s="59">
        <f t="shared" ref="K12" si="1">ROUND(AVERAGE(J12,J13,J14,J15),2)</f>
        <v>1.6</v>
      </c>
    </row>
    <row r="13" spans="1:11" x14ac:dyDescent="0.25">
      <c r="A13" s="49"/>
      <c r="B13" s="51"/>
      <c r="C13" s="54"/>
      <c r="D13" s="41" t="s">
        <v>40</v>
      </c>
      <c r="E13" s="57"/>
      <c r="F13" s="38"/>
      <c r="G13" s="17"/>
      <c r="H13" s="40"/>
      <c r="I13" s="17">
        <v>10</v>
      </c>
      <c r="J13" s="40">
        <v>1.9767999999999999</v>
      </c>
      <c r="K13" s="59"/>
    </row>
    <row r="14" spans="1:11" x14ac:dyDescent="0.25">
      <c r="A14" s="49"/>
      <c r="B14" s="51"/>
      <c r="C14" s="54"/>
      <c r="D14" s="41" t="s">
        <v>41</v>
      </c>
      <c r="E14" s="57"/>
      <c r="F14" s="38"/>
      <c r="G14" s="17"/>
      <c r="H14" s="40"/>
      <c r="I14" s="17">
        <v>10</v>
      </c>
      <c r="J14" s="40">
        <v>1.1399999999999999</v>
      </c>
      <c r="K14" s="59"/>
    </row>
    <row r="15" spans="1:11" x14ac:dyDescent="0.25">
      <c r="A15" s="49"/>
      <c r="B15" s="52"/>
      <c r="C15" s="54"/>
      <c r="D15" s="41" t="s">
        <v>42</v>
      </c>
      <c r="E15" s="58"/>
      <c r="F15" s="38"/>
      <c r="G15" s="17"/>
      <c r="H15" s="40"/>
      <c r="I15" s="17">
        <v>10</v>
      </c>
      <c r="J15" s="40">
        <v>2.1800000000000002</v>
      </c>
      <c r="K15" s="59"/>
    </row>
    <row r="16" spans="1:11" x14ac:dyDescent="0.25">
      <c r="A16" s="49">
        <v>4</v>
      </c>
      <c r="B16" s="50" t="s">
        <v>69</v>
      </c>
      <c r="C16" s="53" t="s">
        <v>94</v>
      </c>
      <c r="D16" s="37" t="s">
        <v>87</v>
      </c>
      <c r="E16" s="56" t="s">
        <v>11</v>
      </c>
      <c r="F16" s="38">
        <v>57060</v>
      </c>
      <c r="G16" s="39">
        <v>9000</v>
      </c>
      <c r="H16" s="40">
        <f>F16/G16</f>
        <v>6.34</v>
      </c>
      <c r="I16" s="17">
        <v>10</v>
      </c>
      <c r="J16" s="40">
        <f>ROUND(H16-(H16*0.1),4)</f>
        <v>5.7060000000000004</v>
      </c>
      <c r="K16" s="59">
        <f t="shared" ref="K16" si="2">ROUND(AVERAGE(J16,J17,J18,J19),2)</f>
        <v>28.08</v>
      </c>
    </row>
    <row r="17" spans="1:11" x14ac:dyDescent="0.25">
      <c r="A17" s="49"/>
      <c r="B17" s="51"/>
      <c r="C17" s="54"/>
      <c r="D17" s="41" t="s">
        <v>40</v>
      </c>
      <c r="E17" s="57"/>
      <c r="F17" s="38"/>
      <c r="G17" s="17"/>
      <c r="H17" s="40"/>
      <c r="I17" s="17">
        <v>10</v>
      </c>
      <c r="J17" s="40">
        <v>35.380000000000003</v>
      </c>
      <c r="K17" s="59"/>
    </row>
    <row r="18" spans="1:11" x14ac:dyDescent="0.25">
      <c r="A18" s="49"/>
      <c r="B18" s="51"/>
      <c r="C18" s="54"/>
      <c r="D18" s="41" t="s">
        <v>41</v>
      </c>
      <c r="E18" s="57"/>
      <c r="F18" s="38"/>
      <c r="G18" s="17"/>
      <c r="H18" s="40"/>
      <c r="I18" s="17">
        <v>10</v>
      </c>
      <c r="J18" s="40">
        <v>35.7956</v>
      </c>
      <c r="K18" s="59"/>
    </row>
    <row r="19" spans="1:11" x14ac:dyDescent="0.25">
      <c r="A19" s="49"/>
      <c r="B19" s="52"/>
      <c r="C19" s="54"/>
      <c r="D19" s="41" t="s">
        <v>42</v>
      </c>
      <c r="E19" s="58"/>
      <c r="F19" s="38"/>
      <c r="G19" s="17"/>
      <c r="H19" s="40"/>
      <c r="I19" s="17">
        <v>10</v>
      </c>
      <c r="J19" s="40">
        <v>35.4375</v>
      </c>
      <c r="K19" s="59"/>
    </row>
    <row r="20" spans="1:11" x14ac:dyDescent="0.25">
      <c r="A20" s="49">
        <v>5</v>
      </c>
      <c r="B20" s="50" t="s">
        <v>70</v>
      </c>
      <c r="C20" s="53" t="s">
        <v>71</v>
      </c>
      <c r="D20" s="37" t="s">
        <v>92</v>
      </c>
      <c r="E20" s="56" t="s">
        <v>43</v>
      </c>
      <c r="F20" s="38">
        <v>12476</v>
      </c>
      <c r="G20" s="17">
        <v>400</v>
      </c>
      <c r="H20" s="40">
        <f>F20/G20</f>
        <v>31.19</v>
      </c>
      <c r="I20" s="17">
        <v>10</v>
      </c>
      <c r="J20" s="40">
        <f>ROUND(H20-(H20*0.1),4)</f>
        <v>28.071000000000002</v>
      </c>
      <c r="K20" s="59">
        <f t="shared" ref="K20" si="3">ROUND(AVERAGE(J20,J21,J22,J23),2)</f>
        <v>28.29</v>
      </c>
    </row>
    <row r="21" spans="1:11" x14ac:dyDescent="0.25">
      <c r="A21" s="49"/>
      <c r="B21" s="51"/>
      <c r="C21" s="54"/>
      <c r="D21" s="41" t="s">
        <v>40</v>
      </c>
      <c r="E21" s="57"/>
      <c r="F21" s="38"/>
      <c r="G21" s="17"/>
      <c r="H21" s="40"/>
      <c r="I21" s="17">
        <v>10</v>
      </c>
      <c r="J21" s="40">
        <v>27.261500000000002</v>
      </c>
      <c r="K21" s="59"/>
    </row>
    <row r="22" spans="1:11" x14ac:dyDescent="0.25">
      <c r="A22" s="49"/>
      <c r="B22" s="51"/>
      <c r="C22" s="54"/>
      <c r="D22" s="41" t="s">
        <v>41</v>
      </c>
      <c r="E22" s="57"/>
      <c r="F22" s="38"/>
      <c r="G22" s="17"/>
      <c r="H22" s="40"/>
      <c r="I22" s="17">
        <v>10</v>
      </c>
      <c r="J22" s="40">
        <v>29.843</v>
      </c>
      <c r="K22" s="59"/>
    </row>
    <row r="23" spans="1:11" x14ac:dyDescent="0.25">
      <c r="A23" s="49"/>
      <c r="B23" s="52"/>
      <c r="C23" s="55"/>
      <c r="D23" s="41" t="s">
        <v>42</v>
      </c>
      <c r="E23" s="58"/>
      <c r="F23" s="38"/>
      <c r="G23" s="17"/>
      <c r="H23" s="40"/>
      <c r="I23" s="17">
        <v>10</v>
      </c>
      <c r="J23" s="40">
        <v>28</v>
      </c>
      <c r="K23" s="59"/>
    </row>
    <row r="24" spans="1:11" x14ac:dyDescent="0.25">
      <c r="A24" s="50">
        <v>6</v>
      </c>
      <c r="B24" s="50" t="s">
        <v>72</v>
      </c>
      <c r="C24" s="53" t="s">
        <v>73</v>
      </c>
      <c r="D24" s="37" t="s">
        <v>88</v>
      </c>
      <c r="E24" s="56" t="s">
        <v>43</v>
      </c>
      <c r="F24" s="38">
        <v>62000</v>
      </c>
      <c r="G24" s="39">
        <v>2000</v>
      </c>
      <c r="H24" s="40">
        <f>F24/G24</f>
        <v>31</v>
      </c>
      <c r="I24" s="17">
        <v>10</v>
      </c>
      <c r="J24" s="40">
        <f>ROUND(H24-(H24*0.1),4)</f>
        <v>27.9</v>
      </c>
      <c r="K24" s="59">
        <f t="shared" ref="K24" si="4">ROUND(AVERAGE(J24,J25,J26,J27),2)</f>
        <v>60.95</v>
      </c>
    </row>
    <row r="25" spans="1:11" x14ac:dyDescent="0.25">
      <c r="A25" s="51"/>
      <c r="B25" s="51"/>
      <c r="C25" s="54"/>
      <c r="D25" s="41" t="s">
        <v>40</v>
      </c>
      <c r="E25" s="57"/>
      <c r="F25" s="38"/>
      <c r="G25" s="17"/>
      <c r="H25" s="40"/>
      <c r="I25" s="17">
        <v>10</v>
      </c>
      <c r="J25" s="40">
        <v>72.858000000000004</v>
      </c>
      <c r="K25" s="59"/>
    </row>
    <row r="26" spans="1:11" x14ac:dyDescent="0.25">
      <c r="A26" s="51"/>
      <c r="B26" s="51"/>
      <c r="C26" s="54"/>
      <c r="D26" s="41" t="s">
        <v>41</v>
      </c>
      <c r="E26" s="57"/>
      <c r="F26" s="38"/>
      <c r="G26" s="17"/>
      <c r="H26" s="40"/>
      <c r="I26" s="17">
        <v>10</v>
      </c>
      <c r="J26" s="40">
        <v>73</v>
      </c>
      <c r="K26" s="59"/>
    </row>
    <row r="27" spans="1:11" x14ac:dyDescent="0.25">
      <c r="A27" s="52"/>
      <c r="B27" s="52"/>
      <c r="C27" s="55"/>
      <c r="D27" s="41" t="s">
        <v>42</v>
      </c>
      <c r="E27" s="58"/>
      <c r="F27" s="38"/>
      <c r="G27" s="17"/>
      <c r="H27" s="40"/>
      <c r="I27" s="17">
        <v>10</v>
      </c>
      <c r="J27" s="40">
        <v>70.040000000000006</v>
      </c>
      <c r="K27" s="59"/>
    </row>
    <row r="28" spans="1:11" x14ac:dyDescent="0.25">
      <c r="A28" s="50">
        <v>7</v>
      </c>
      <c r="B28" s="50" t="s">
        <v>74</v>
      </c>
      <c r="C28" s="53" t="s">
        <v>75</v>
      </c>
      <c r="D28" s="37" t="s">
        <v>89</v>
      </c>
      <c r="E28" s="56" t="s">
        <v>43</v>
      </c>
      <c r="F28" s="38">
        <v>8592.76</v>
      </c>
      <c r="G28" s="17">
        <v>1500</v>
      </c>
      <c r="H28" s="40">
        <f>F28/G28</f>
        <v>5.7285066666666671</v>
      </c>
      <c r="I28" s="17">
        <v>10</v>
      </c>
      <c r="J28" s="40">
        <f>ROUND(H28-(H28*0.1),4)</f>
        <v>5.1557000000000004</v>
      </c>
      <c r="K28" s="59">
        <f t="shared" ref="K28" si="5">ROUND(AVERAGE(J28,J29,J30,J31),2)</f>
        <v>4.41</v>
      </c>
    </row>
    <row r="29" spans="1:11" x14ac:dyDescent="0.25">
      <c r="A29" s="51"/>
      <c r="B29" s="51"/>
      <c r="C29" s="54"/>
      <c r="D29" s="41" t="s">
        <v>40</v>
      </c>
      <c r="E29" s="57"/>
      <c r="F29" s="38"/>
      <c r="G29" s="17"/>
      <c r="H29" s="40"/>
      <c r="I29" s="17">
        <v>10</v>
      </c>
      <c r="J29" s="40">
        <v>3.99</v>
      </c>
      <c r="K29" s="59"/>
    </row>
    <row r="30" spans="1:11" x14ac:dyDescent="0.25">
      <c r="A30" s="51"/>
      <c r="B30" s="51"/>
      <c r="C30" s="54"/>
      <c r="D30" s="41" t="s">
        <v>41</v>
      </c>
      <c r="E30" s="57"/>
      <c r="F30" s="38"/>
      <c r="G30" s="17"/>
      <c r="H30" s="40"/>
      <c r="I30" s="17">
        <v>10</v>
      </c>
      <c r="J30" s="40">
        <v>4.2325999999999997</v>
      </c>
      <c r="K30" s="59"/>
    </row>
    <row r="31" spans="1:11" x14ac:dyDescent="0.25">
      <c r="A31" s="52"/>
      <c r="B31" s="52"/>
      <c r="C31" s="55"/>
      <c r="D31" s="41" t="s">
        <v>42</v>
      </c>
      <c r="E31" s="58"/>
      <c r="F31" s="38"/>
      <c r="G31" s="17"/>
      <c r="H31" s="40"/>
      <c r="I31" s="17">
        <v>10</v>
      </c>
      <c r="J31" s="40">
        <v>4.28</v>
      </c>
      <c r="K31" s="59"/>
    </row>
    <row r="32" spans="1:11" x14ac:dyDescent="0.25">
      <c r="A32" s="50">
        <v>8</v>
      </c>
      <c r="B32" s="50" t="s">
        <v>76</v>
      </c>
      <c r="C32" s="53" t="s">
        <v>77</v>
      </c>
      <c r="D32" s="37" t="s">
        <v>90</v>
      </c>
      <c r="E32" s="56" t="s">
        <v>43</v>
      </c>
      <c r="F32" s="38">
        <v>51875.199999999997</v>
      </c>
      <c r="G32" s="39">
        <v>7540</v>
      </c>
      <c r="H32" s="40">
        <f>F32/G32</f>
        <v>6.88</v>
      </c>
      <c r="I32" s="17">
        <v>10</v>
      </c>
      <c r="J32" s="40">
        <f>ROUND(H32-(H32*0.1),4)</f>
        <v>6.1920000000000002</v>
      </c>
      <c r="K32" s="59">
        <f t="shared" ref="K32" si="6">ROUND(AVERAGE(J32,J33,J34,J35),2)</f>
        <v>6.09</v>
      </c>
    </row>
    <row r="33" spans="1:11" x14ac:dyDescent="0.25">
      <c r="A33" s="51"/>
      <c r="B33" s="51"/>
      <c r="C33" s="54"/>
      <c r="D33" s="41" t="s">
        <v>40</v>
      </c>
      <c r="E33" s="57"/>
      <c r="F33" s="38"/>
      <c r="G33" s="17"/>
      <c r="H33" s="40"/>
      <c r="I33" s="17"/>
      <c r="J33" s="40">
        <v>6.2176</v>
      </c>
      <c r="K33" s="59"/>
    </row>
    <row r="34" spans="1:11" x14ac:dyDescent="0.25">
      <c r="A34" s="51"/>
      <c r="B34" s="51"/>
      <c r="C34" s="54"/>
      <c r="D34" s="41" t="s">
        <v>41</v>
      </c>
      <c r="E34" s="57"/>
      <c r="F34" s="38"/>
      <c r="G34" s="17"/>
      <c r="H34" s="40"/>
      <c r="I34" s="17"/>
      <c r="J34" s="40">
        <v>6.2607999999999997</v>
      </c>
      <c r="K34" s="59"/>
    </row>
    <row r="35" spans="1:11" x14ac:dyDescent="0.25">
      <c r="A35" s="52"/>
      <c r="B35" s="52"/>
      <c r="C35" s="55"/>
      <c r="D35" s="41" t="s">
        <v>42</v>
      </c>
      <c r="E35" s="58"/>
      <c r="F35" s="38"/>
      <c r="G35" s="17"/>
      <c r="H35" s="40"/>
      <c r="I35" s="17"/>
      <c r="J35" s="40">
        <v>5.6923000000000004</v>
      </c>
      <c r="K35" s="59"/>
    </row>
    <row r="36" spans="1:11" x14ac:dyDescent="0.25">
      <c r="A36" s="49">
        <v>9</v>
      </c>
      <c r="B36" s="50" t="s">
        <v>78</v>
      </c>
      <c r="C36" s="53" t="s">
        <v>79</v>
      </c>
      <c r="D36" s="37" t="s">
        <v>91</v>
      </c>
      <c r="E36" s="56" t="s">
        <v>15</v>
      </c>
      <c r="F36" s="38">
        <v>1914</v>
      </c>
      <c r="G36" s="39">
        <v>500</v>
      </c>
      <c r="H36" s="40">
        <f>F36/G36</f>
        <v>3.8279999999999998</v>
      </c>
      <c r="I36" s="17">
        <v>10</v>
      </c>
      <c r="J36" s="40">
        <f>ROUND(H36-(H36*0.1),4)</f>
        <v>3.4451999999999998</v>
      </c>
      <c r="K36" s="59">
        <f t="shared" ref="K36" si="7">ROUND(AVERAGE(J36,J37,J38,J39),2)</f>
        <v>2.58</v>
      </c>
    </row>
    <row r="37" spans="1:11" x14ac:dyDescent="0.25">
      <c r="A37" s="49"/>
      <c r="B37" s="51"/>
      <c r="C37" s="54"/>
      <c r="D37" s="41" t="s">
        <v>40</v>
      </c>
      <c r="E37" s="57"/>
      <c r="F37" s="38"/>
      <c r="G37" s="17"/>
      <c r="H37" s="40"/>
      <c r="I37" s="17">
        <v>10</v>
      </c>
      <c r="J37" s="40">
        <v>2.1335999999999999</v>
      </c>
      <c r="K37" s="59"/>
    </row>
    <row r="38" spans="1:11" x14ac:dyDescent="0.25">
      <c r="A38" s="49"/>
      <c r="B38" s="51"/>
      <c r="C38" s="54"/>
      <c r="D38" s="41" t="s">
        <v>41</v>
      </c>
      <c r="E38" s="57"/>
      <c r="F38" s="38"/>
      <c r="G38" s="17"/>
      <c r="H38" s="40"/>
      <c r="I38" s="17">
        <v>10</v>
      </c>
      <c r="J38" s="40">
        <v>2.3235999999999999</v>
      </c>
      <c r="K38" s="59"/>
    </row>
    <row r="39" spans="1:11" x14ac:dyDescent="0.25">
      <c r="A39" s="49"/>
      <c r="B39" s="52"/>
      <c r="C39" s="54"/>
      <c r="D39" s="41" t="s">
        <v>42</v>
      </c>
      <c r="E39" s="58"/>
      <c r="F39" s="38"/>
      <c r="G39" s="17"/>
      <c r="H39" s="40"/>
      <c r="I39" s="17">
        <v>10</v>
      </c>
      <c r="J39" s="40">
        <v>2.4</v>
      </c>
      <c r="K39" s="59"/>
    </row>
    <row r="40" spans="1:11" x14ac:dyDescent="0.25">
      <c r="A40" s="49">
        <v>10</v>
      </c>
      <c r="B40" s="50" t="s">
        <v>80</v>
      </c>
      <c r="C40" s="53" t="s">
        <v>81</v>
      </c>
      <c r="D40" s="37" t="s">
        <v>91</v>
      </c>
      <c r="E40" s="56" t="s">
        <v>15</v>
      </c>
      <c r="F40" s="38">
        <v>2112</v>
      </c>
      <c r="G40" s="39">
        <v>500</v>
      </c>
      <c r="H40" s="40">
        <f>F40/G40</f>
        <v>4.2240000000000002</v>
      </c>
      <c r="I40" s="17">
        <v>10</v>
      </c>
      <c r="J40" s="40">
        <f>ROUND(H40-(H40*0.1),4)</f>
        <v>3.8016000000000001</v>
      </c>
      <c r="K40" s="59">
        <f t="shared" ref="K40" si="8">ROUND(AVERAGE(J40,J41,J42,J43),2)</f>
        <v>2.59</v>
      </c>
    </row>
    <row r="41" spans="1:11" x14ac:dyDescent="0.25">
      <c r="A41" s="49"/>
      <c r="B41" s="51"/>
      <c r="C41" s="54"/>
      <c r="D41" s="41" t="s">
        <v>40</v>
      </c>
      <c r="E41" s="57"/>
      <c r="F41" s="38"/>
      <c r="G41" s="17"/>
      <c r="H41" s="40"/>
      <c r="I41" s="17">
        <v>10</v>
      </c>
      <c r="J41" s="40">
        <v>1.9896</v>
      </c>
      <c r="K41" s="59"/>
    </row>
    <row r="42" spans="1:11" x14ac:dyDescent="0.25">
      <c r="A42" s="49"/>
      <c r="B42" s="51"/>
      <c r="C42" s="54"/>
      <c r="D42" s="41" t="s">
        <v>41</v>
      </c>
      <c r="E42" s="57"/>
      <c r="F42" s="38"/>
      <c r="G42" s="17"/>
      <c r="H42" s="40"/>
      <c r="I42" s="17">
        <v>10</v>
      </c>
      <c r="J42" s="40">
        <v>2.3235999999999999</v>
      </c>
      <c r="K42" s="59"/>
    </row>
    <row r="43" spans="1:11" x14ac:dyDescent="0.25">
      <c r="A43" s="49"/>
      <c r="B43" s="52"/>
      <c r="C43" s="55"/>
      <c r="D43" s="41" t="s">
        <v>42</v>
      </c>
      <c r="E43" s="58"/>
      <c r="F43" s="38"/>
      <c r="G43" s="17"/>
      <c r="H43" s="40"/>
      <c r="I43" s="17">
        <v>10</v>
      </c>
      <c r="J43" s="40">
        <v>2.2559999999999998</v>
      </c>
      <c r="K43" s="59"/>
    </row>
  </sheetData>
  <mergeCells count="52">
    <mergeCell ref="K32:K35"/>
    <mergeCell ref="B40:B43"/>
    <mergeCell ref="A40:A43"/>
    <mergeCell ref="C40:C43"/>
    <mergeCell ref="E40:E43"/>
    <mergeCell ref="K40:K43"/>
    <mergeCell ref="A36:A39"/>
    <mergeCell ref="C36:C39"/>
    <mergeCell ref="E36:E39"/>
    <mergeCell ref="K36:K39"/>
    <mergeCell ref="B36:B39"/>
    <mergeCell ref="B32:B35"/>
    <mergeCell ref="A32:A35"/>
    <mergeCell ref="C32:C35"/>
    <mergeCell ref="E32:E35"/>
    <mergeCell ref="A24:A27"/>
    <mergeCell ref="B24:B27"/>
    <mergeCell ref="C24:C27"/>
    <mergeCell ref="E24:E27"/>
    <mergeCell ref="K24:K27"/>
    <mergeCell ref="A28:A31"/>
    <mergeCell ref="B28:B31"/>
    <mergeCell ref="C28:C31"/>
    <mergeCell ref="E28:E31"/>
    <mergeCell ref="K28:K31"/>
    <mergeCell ref="A16:A19"/>
    <mergeCell ref="B16:B19"/>
    <mergeCell ref="C16:C19"/>
    <mergeCell ref="E16:E19"/>
    <mergeCell ref="K16:K19"/>
    <mergeCell ref="A20:A23"/>
    <mergeCell ref="B20:B23"/>
    <mergeCell ref="C20:C23"/>
    <mergeCell ref="E20:E23"/>
    <mergeCell ref="K20:K23"/>
    <mergeCell ref="A8:A11"/>
    <mergeCell ref="B8:B11"/>
    <mergeCell ref="C8:C11"/>
    <mergeCell ref="E8:E11"/>
    <mergeCell ref="K8:K11"/>
    <mergeCell ref="A12:A15"/>
    <mergeCell ref="B12:B15"/>
    <mergeCell ref="C12:C15"/>
    <mergeCell ref="E12:E15"/>
    <mergeCell ref="K12:K15"/>
    <mergeCell ref="A1:K1"/>
    <mergeCell ref="A2:K2"/>
    <mergeCell ref="A4:A7"/>
    <mergeCell ref="B4:B7"/>
    <mergeCell ref="C4:C7"/>
    <mergeCell ref="E4:E7"/>
    <mergeCell ref="K4:K7"/>
  </mergeCells>
  <hyperlinks>
    <hyperlink ref="D4" r:id="rId1" display="https://zakupki.gov.ru/epz/contract/contractCard/common-info.html?reestrNumber=2253902670025000092"/>
    <hyperlink ref="D8" r:id="rId2" display="https://zakupki.gov.ru/epz/contract/contractCard/common-info.html?reestrNumber=2820200079126000052"/>
    <hyperlink ref="D12" r:id="rId3" display="https://zakupki.gov.ru/epz/contract/contractCard/common-info.html?reestrNumber=2650123225025000175"/>
    <hyperlink ref="D16" r:id="rId4" display="https://zakupki.gov.ru/epz/contract/contractCard/common-info.html?reestrNumber=2650102632126000264"/>
    <hyperlink ref="D24" r:id="rId5" display="https://zakupki.gov.ru/epz/contract/contractCard/common-info.html?reestrNumber=2254001589426000095"/>
    <hyperlink ref="D28" r:id="rId6" display="https://zakupki.gov.ru/epz/contract/contractCard/common-info.html?reestrNumber=1246305502526000030"/>
    <hyperlink ref="D32" r:id="rId7" display="https://zakupki.gov.ru/epz/contract/contractCard/common-info.html?reestrNumber=2141000294125000270"/>
    <hyperlink ref="D36" r:id="rId8" display="https://zakupki.gov.ru/epz/contract/contractCard/common-info.html?reestrNumber=3031500057226000085"/>
    <hyperlink ref="D40" r:id="rId9" display="https://zakupki.gov.ru/epz/contract/contractCard/common-info.html?reestrNumber=3031500057226000085"/>
    <hyperlink ref="D20" r:id="rId10" display="https://zakupki.gov.ru/epz/contract/contractCard/common-info.html?reestrNumber=2490905853426000048"/>
  </hyperlinks>
  <pageMargins left="0.7" right="0.7" top="0.75" bottom="0.75" header="0.3" footer="0.3"/>
  <pageSetup paperSize="9" orientation="landscape" verticalDpi="0" r:id="rId1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topLeftCell="B1" workbookViewId="0">
      <selection activeCell="D9" sqref="D9"/>
    </sheetView>
  </sheetViews>
  <sheetFormatPr defaultRowHeight="15" x14ac:dyDescent="0.25"/>
  <cols>
    <col min="1" max="1" width="4.140625" customWidth="1"/>
    <col min="2" max="2" width="18.42578125" customWidth="1"/>
    <col min="6" max="6" width="7.85546875" customWidth="1"/>
    <col min="7" max="7" width="7.5703125" customWidth="1"/>
    <col min="8" max="8" width="8" customWidth="1"/>
    <col min="9" max="9" width="9" customWidth="1"/>
    <col min="10" max="10" width="8.85546875" bestFit="1" customWidth="1"/>
  </cols>
  <sheetData>
    <row r="1" spans="1:14" ht="24" customHeight="1" x14ac:dyDescent="0.25">
      <c r="A1" s="10"/>
      <c r="B1" s="61" t="s">
        <v>63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</row>
    <row r="2" spans="1:14" ht="49.5" customHeight="1" x14ac:dyDescent="0.25">
      <c r="A2" s="10"/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</row>
    <row r="3" spans="1:14" ht="89.25" x14ac:dyDescent="0.25">
      <c r="A3" s="16"/>
      <c r="B3" s="63" t="s">
        <v>44</v>
      </c>
      <c r="C3" s="63" t="s">
        <v>45</v>
      </c>
      <c r="D3" s="63"/>
      <c r="E3" s="18" t="s">
        <v>46</v>
      </c>
      <c r="F3" s="18" t="s">
        <v>47</v>
      </c>
      <c r="G3" s="18" t="s">
        <v>48</v>
      </c>
      <c r="H3" s="18" t="s">
        <v>49</v>
      </c>
      <c r="I3" s="64" t="s">
        <v>50</v>
      </c>
      <c r="J3" s="65" t="s">
        <v>2</v>
      </c>
      <c r="K3" s="63" t="s">
        <v>3</v>
      </c>
      <c r="L3" s="63" t="s">
        <v>51</v>
      </c>
      <c r="M3" s="63" t="s">
        <v>52</v>
      </c>
      <c r="N3" s="63" t="s">
        <v>53</v>
      </c>
    </row>
    <row r="4" spans="1:14" ht="25.5" x14ac:dyDescent="0.25">
      <c r="A4" s="16"/>
      <c r="B4" s="63"/>
      <c r="C4" s="18" t="s">
        <v>54</v>
      </c>
      <c r="D4" s="18" t="s">
        <v>55</v>
      </c>
      <c r="E4" s="18" t="s">
        <v>56</v>
      </c>
      <c r="F4" s="18" t="s">
        <v>56</v>
      </c>
      <c r="G4" s="18" t="s">
        <v>56</v>
      </c>
      <c r="H4" s="18" t="s">
        <v>56</v>
      </c>
      <c r="I4" s="64"/>
      <c r="J4" s="66"/>
      <c r="K4" s="63"/>
      <c r="L4" s="63"/>
      <c r="M4" s="63"/>
      <c r="N4" s="63"/>
    </row>
    <row r="5" spans="1:14" ht="105" x14ac:dyDescent="0.25">
      <c r="A5" s="16">
        <v>1</v>
      </c>
      <c r="B5" s="7" t="s">
        <v>17</v>
      </c>
      <c r="C5" s="19" t="s">
        <v>15</v>
      </c>
      <c r="D5" s="20">
        <v>900</v>
      </c>
      <c r="E5" s="21">
        <v>64.150000000000006</v>
      </c>
      <c r="F5" s="21" t="s">
        <v>57</v>
      </c>
      <c r="G5" s="21" t="s">
        <v>57</v>
      </c>
      <c r="H5" s="21" t="s">
        <v>57</v>
      </c>
      <c r="I5" s="22">
        <f>MIN(E5,F5,G5,H5)</f>
        <v>64.150000000000006</v>
      </c>
      <c r="J5" s="23" t="s">
        <v>57</v>
      </c>
      <c r="K5" s="24">
        <v>10</v>
      </c>
      <c r="L5" s="23">
        <f>ROUND((I5+I5/100),2)</f>
        <v>64.790000000000006</v>
      </c>
      <c r="M5" s="25">
        <f>ROUND((L5+L5*K5/100),2)</f>
        <v>71.27</v>
      </c>
      <c r="N5" s="23">
        <f>D5*M5</f>
        <v>64143</v>
      </c>
    </row>
    <row r="6" spans="1:14" ht="45" x14ac:dyDescent="0.25">
      <c r="A6" s="16">
        <v>2</v>
      </c>
      <c r="B6" s="33" t="s">
        <v>82</v>
      </c>
      <c r="C6" s="26" t="s">
        <v>15</v>
      </c>
      <c r="D6" s="20">
        <v>750</v>
      </c>
      <c r="E6" s="21">
        <v>36.32</v>
      </c>
      <c r="F6" s="21" t="s">
        <v>57</v>
      </c>
      <c r="G6" s="21" t="s">
        <v>57</v>
      </c>
      <c r="H6" s="21" t="s">
        <v>57</v>
      </c>
      <c r="I6" s="22">
        <f t="shared" ref="I6:I14" si="0">MIN(E6,F6,G6,H6)</f>
        <v>36.32</v>
      </c>
      <c r="J6" s="23" t="s">
        <v>57</v>
      </c>
      <c r="K6" s="24">
        <v>10</v>
      </c>
      <c r="L6" s="23">
        <f t="shared" ref="L6:L14" si="1">ROUND((I6+I6/100),2)</f>
        <v>36.68</v>
      </c>
      <c r="M6" s="25">
        <f t="shared" ref="M6:M14" si="2">ROUND((L6+L6*K6/100),2)</f>
        <v>40.35</v>
      </c>
      <c r="N6" s="23">
        <f t="shared" ref="N6:N14" si="3">D6*M6</f>
        <v>30262.5</v>
      </c>
    </row>
    <row r="7" spans="1:14" ht="60" x14ac:dyDescent="0.25">
      <c r="A7" s="16">
        <v>3</v>
      </c>
      <c r="B7" s="7" t="s">
        <v>18</v>
      </c>
      <c r="C7" s="26" t="s">
        <v>11</v>
      </c>
      <c r="D7" s="20">
        <v>1250</v>
      </c>
      <c r="E7" s="21">
        <v>1.6</v>
      </c>
      <c r="F7" s="21" t="s">
        <v>57</v>
      </c>
      <c r="G7" s="21" t="s">
        <v>57</v>
      </c>
      <c r="H7" s="21" t="s">
        <v>57</v>
      </c>
      <c r="I7" s="22">
        <f t="shared" si="0"/>
        <v>1.6</v>
      </c>
      <c r="J7" s="23" t="s">
        <v>57</v>
      </c>
      <c r="K7" s="24">
        <v>10</v>
      </c>
      <c r="L7" s="23">
        <f t="shared" si="1"/>
        <v>1.62</v>
      </c>
      <c r="M7" s="25">
        <f t="shared" si="2"/>
        <v>1.78</v>
      </c>
      <c r="N7" s="23">
        <f t="shared" si="3"/>
        <v>2225</v>
      </c>
    </row>
    <row r="8" spans="1:14" ht="30" x14ac:dyDescent="0.25">
      <c r="A8" s="16">
        <v>4</v>
      </c>
      <c r="B8" s="7" t="s">
        <v>93</v>
      </c>
      <c r="C8" s="19" t="s">
        <v>11</v>
      </c>
      <c r="D8" s="20">
        <v>800</v>
      </c>
      <c r="E8" s="21">
        <v>28.08</v>
      </c>
      <c r="F8" s="21" t="s">
        <v>57</v>
      </c>
      <c r="G8" s="21" t="s">
        <v>57</v>
      </c>
      <c r="H8" s="21" t="s">
        <v>57</v>
      </c>
      <c r="I8" s="22">
        <f t="shared" si="0"/>
        <v>28.08</v>
      </c>
      <c r="J8" s="23" t="s">
        <v>57</v>
      </c>
      <c r="K8" s="24">
        <v>10</v>
      </c>
      <c r="L8" s="23">
        <f t="shared" si="1"/>
        <v>28.36</v>
      </c>
      <c r="M8" s="25">
        <f t="shared" si="2"/>
        <v>31.2</v>
      </c>
      <c r="N8" s="23">
        <f t="shared" si="3"/>
        <v>24960</v>
      </c>
    </row>
    <row r="9" spans="1:14" ht="60" x14ac:dyDescent="0.25">
      <c r="A9" s="16">
        <v>5</v>
      </c>
      <c r="B9" s="7" t="s">
        <v>24</v>
      </c>
      <c r="C9" s="19" t="s">
        <v>43</v>
      </c>
      <c r="D9" s="20">
        <v>400</v>
      </c>
      <c r="E9" s="21">
        <v>28.09</v>
      </c>
      <c r="F9" s="21" t="s">
        <v>57</v>
      </c>
      <c r="G9" s="21" t="s">
        <v>57</v>
      </c>
      <c r="H9" s="21" t="s">
        <v>57</v>
      </c>
      <c r="I9" s="22">
        <f t="shared" si="0"/>
        <v>28.09</v>
      </c>
      <c r="J9" s="23" t="s">
        <v>57</v>
      </c>
      <c r="K9" s="24">
        <v>10</v>
      </c>
      <c r="L9" s="23">
        <f t="shared" si="1"/>
        <v>28.37</v>
      </c>
      <c r="M9" s="25">
        <f t="shared" si="2"/>
        <v>31.21</v>
      </c>
      <c r="N9" s="23">
        <f t="shared" si="3"/>
        <v>12484</v>
      </c>
    </row>
    <row r="10" spans="1:14" ht="75" x14ac:dyDescent="0.25">
      <c r="A10" s="16">
        <v>6</v>
      </c>
      <c r="B10" s="7" t="s">
        <v>19</v>
      </c>
      <c r="C10" s="19" t="s">
        <v>43</v>
      </c>
      <c r="D10" s="20">
        <v>100</v>
      </c>
      <c r="E10" s="21">
        <v>60.95</v>
      </c>
      <c r="F10" s="21" t="s">
        <v>57</v>
      </c>
      <c r="G10" s="21" t="s">
        <v>57</v>
      </c>
      <c r="H10" s="21" t="s">
        <v>57</v>
      </c>
      <c r="I10" s="22">
        <f t="shared" si="0"/>
        <v>60.95</v>
      </c>
      <c r="J10" s="23" t="s">
        <v>57</v>
      </c>
      <c r="K10" s="24">
        <v>10</v>
      </c>
      <c r="L10" s="23">
        <f t="shared" si="1"/>
        <v>61.56</v>
      </c>
      <c r="M10" s="25">
        <f t="shared" si="2"/>
        <v>67.72</v>
      </c>
      <c r="N10" s="23">
        <f t="shared" si="3"/>
        <v>6772</v>
      </c>
    </row>
    <row r="11" spans="1:14" ht="60" x14ac:dyDescent="0.25">
      <c r="A11" s="16">
        <v>7</v>
      </c>
      <c r="B11" s="7" t="s">
        <v>20</v>
      </c>
      <c r="C11" s="19" t="s">
        <v>43</v>
      </c>
      <c r="D11" s="20">
        <v>225</v>
      </c>
      <c r="E11" s="21">
        <v>4.41</v>
      </c>
      <c r="F11" s="21" t="s">
        <v>57</v>
      </c>
      <c r="G11" s="21" t="s">
        <v>57</v>
      </c>
      <c r="H11" s="21" t="s">
        <v>57</v>
      </c>
      <c r="I11" s="22">
        <f t="shared" si="0"/>
        <v>4.41</v>
      </c>
      <c r="J11" s="23" t="s">
        <v>57</v>
      </c>
      <c r="K11" s="24">
        <v>10</v>
      </c>
      <c r="L11" s="23">
        <f t="shared" si="1"/>
        <v>4.45</v>
      </c>
      <c r="M11" s="25">
        <f t="shared" si="2"/>
        <v>4.9000000000000004</v>
      </c>
      <c r="N11" s="23">
        <f t="shared" si="3"/>
        <v>1102.5</v>
      </c>
    </row>
    <row r="12" spans="1:14" ht="90" x14ac:dyDescent="0.25">
      <c r="A12" s="16">
        <v>8</v>
      </c>
      <c r="B12" s="7" t="s">
        <v>21</v>
      </c>
      <c r="C12" s="19" t="s">
        <v>43</v>
      </c>
      <c r="D12" s="20">
        <v>26000</v>
      </c>
      <c r="E12" s="21">
        <v>6.09</v>
      </c>
      <c r="F12" s="21" t="s">
        <v>57</v>
      </c>
      <c r="G12" s="21" t="s">
        <v>57</v>
      </c>
      <c r="H12" s="21" t="s">
        <v>57</v>
      </c>
      <c r="I12" s="22">
        <f t="shared" si="0"/>
        <v>6.09</v>
      </c>
      <c r="J12" s="23" t="s">
        <v>57</v>
      </c>
      <c r="K12" s="24">
        <v>10</v>
      </c>
      <c r="L12" s="23">
        <f t="shared" si="1"/>
        <v>6.15</v>
      </c>
      <c r="M12" s="25">
        <f t="shared" si="2"/>
        <v>6.77</v>
      </c>
      <c r="N12" s="23">
        <f t="shared" si="3"/>
        <v>176020</v>
      </c>
    </row>
    <row r="13" spans="1:14" ht="75" x14ac:dyDescent="0.25">
      <c r="A13" s="16">
        <v>9</v>
      </c>
      <c r="B13" s="7" t="s">
        <v>22</v>
      </c>
      <c r="C13" s="19" t="s">
        <v>15</v>
      </c>
      <c r="D13" s="20">
        <v>1250</v>
      </c>
      <c r="E13" s="21">
        <v>2.58</v>
      </c>
      <c r="F13" s="21" t="s">
        <v>57</v>
      </c>
      <c r="G13" s="21" t="s">
        <v>57</v>
      </c>
      <c r="H13" s="21" t="s">
        <v>57</v>
      </c>
      <c r="I13" s="22">
        <f t="shared" si="0"/>
        <v>2.58</v>
      </c>
      <c r="J13" s="23" t="s">
        <v>57</v>
      </c>
      <c r="K13" s="24">
        <v>10</v>
      </c>
      <c r="L13" s="23">
        <f t="shared" si="1"/>
        <v>2.61</v>
      </c>
      <c r="M13" s="25">
        <f t="shared" si="2"/>
        <v>2.87</v>
      </c>
      <c r="N13" s="23">
        <f t="shared" si="3"/>
        <v>3587.5</v>
      </c>
    </row>
    <row r="14" spans="1:14" ht="45" x14ac:dyDescent="0.25">
      <c r="A14" s="16">
        <v>10</v>
      </c>
      <c r="B14" s="7" t="s">
        <v>23</v>
      </c>
      <c r="C14" s="26" t="s">
        <v>15</v>
      </c>
      <c r="D14" s="20">
        <v>1250</v>
      </c>
      <c r="E14" s="21">
        <v>2.59</v>
      </c>
      <c r="F14" s="21" t="s">
        <v>57</v>
      </c>
      <c r="G14" s="21" t="s">
        <v>57</v>
      </c>
      <c r="H14" s="21" t="s">
        <v>57</v>
      </c>
      <c r="I14" s="22">
        <f t="shared" si="0"/>
        <v>2.59</v>
      </c>
      <c r="J14" s="23" t="s">
        <v>57</v>
      </c>
      <c r="K14" s="24">
        <v>10</v>
      </c>
      <c r="L14" s="23">
        <f t="shared" si="1"/>
        <v>2.62</v>
      </c>
      <c r="M14" s="25">
        <f t="shared" si="2"/>
        <v>2.88</v>
      </c>
      <c r="N14" s="23">
        <f t="shared" si="3"/>
        <v>3600</v>
      </c>
    </row>
    <row r="15" spans="1:14" x14ac:dyDescent="0.25">
      <c r="A15" s="16"/>
      <c r="B15" s="27" t="s">
        <v>58</v>
      </c>
      <c r="C15" s="27"/>
      <c r="D15" s="27"/>
      <c r="E15" s="28"/>
      <c r="F15" s="28"/>
      <c r="G15" s="28"/>
      <c r="H15" s="28"/>
      <c r="I15" s="29"/>
      <c r="J15" s="29"/>
      <c r="K15" s="30"/>
      <c r="L15" s="29"/>
      <c r="M15" s="29"/>
      <c r="N15" s="29">
        <f>SUM(N5:N14)</f>
        <v>325156.5</v>
      </c>
    </row>
    <row r="16" spans="1:14" x14ac:dyDescent="0.25">
      <c r="A16" s="10"/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</row>
    <row r="17" spans="1:14" x14ac:dyDescent="0.25">
      <c r="A17" s="10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</row>
    <row r="18" spans="1:14" x14ac:dyDescent="0.25">
      <c r="A18" s="10"/>
      <c r="B18" s="32" t="s">
        <v>59</v>
      </c>
      <c r="C18" s="60">
        <v>46240</v>
      </c>
      <c r="D18" s="60"/>
      <c r="E18" s="31"/>
      <c r="F18" s="31"/>
      <c r="G18" s="31"/>
      <c r="H18" s="31"/>
      <c r="I18" s="31"/>
      <c r="J18" s="31"/>
      <c r="K18" s="31"/>
      <c r="L18" s="31"/>
      <c r="M18" s="31"/>
      <c r="N18" s="31"/>
    </row>
    <row r="19" spans="1:14" x14ac:dyDescent="0.25">
      <c r="A19" s="10"/>
      <c r="B19" s="12"/>
      <c r="C19" s="12"/>
      <c r="D19" s="12"/>
      <c r="E19" s="12"/>
      <c r="F19" s="12"/>
      <c r="G19" s="11"/>
      <c r="H19" s="11"/>
      <c r="I19" s="11"/>
      <c r="J19" s="11"/>
      <c r="K19" s="11"/>
      <c r="L19" s="11"/>
      <c r="M19" s="11"/>
      <c r="N19" s="11"/>
    </row>
    <row r="20" spans="1:14" x14ac:dyDescent="0.25">
      <c r="A20" s="10"/>
      <c r="B20" s="13"/>
      <c r="C20" s="13"/>
      <c r="D20" s="13"/>
      <c r="E20" s="13"/>
      <c r="F20" s="13"/>
      <c r="G20" s="11"/>
      <c r="H20" s="11"/>
      <c r="I20" s="11"/>
      <c r="J20" s="11"/>
      <c r="K20" s="11"/>
      <c r="L20" s="11"/>
      <c r="M20" s="11"/>
      <c r="N20" s="11"/>
    </row>
    <row r="21" spans="1:14" ht="42" x14ac:dyDescent="0.25">
      <c r="A21" s="10"/>
      <c r="B21" s="14" t="s">
        <v>60</v>
      </c>
      <c r="C21" s="14" t="s">
        <v>61</v>
      </c>
      <c r="D21" s="14" t="s">
        <v>62</v>
      </c>
      <c r="E21" s="15" t="s">
        <v>15</v>
      </c>
      <c r="F21" s="13"/>
      <c r="G21" s="11"/>
      <c r="H21" s="11"/>
      <c r="I21" s="11"/>
      <c r="J21" s="11"/>
      <c r="K21" s="11"/>
      <c r="L21" s="11"/>
      <c r="M21" s="11"/>
      <c r="N21" s="11"/>
    </row>
    <row r="22" spans="1:14" x14ac:dyDescent="0.25">
      <c r="A22" s="10"/>
      <c r="B22" s="13"/>
      <c r="C22" s="13"/>
      <c r="D22" s="13"/>
      <c r="E22" s="13"/>
      <c r="F22" s="13"/>
      <c r="G22" s="11"/>
      <c r="H22" s="11"/>
      <c r="I22" s="11"/>
      <c r="J22" s="11"/>
      <c r="K22" s="11"/>
      <c r="L22" s="11"/>
      <c r="M22" s="11"/>
      <c r="N22" s="11"/>
    </row>
    <row r="23" spans="1:14" x14ac:dyDescent="0.25">
      <c r="A23" s="10"/>
      <c r="B23" s="12"/>
      <c r="C23" s="12"/>
      <c r="D23" s="12"/>
      <c r="E23" s="12"/>
      <c r="F23" s="12"/>
      <c r="G23" s="11"/>
      <c r="H23" s="11"/>
      <c r="I23" s="11"/>
      <c r="J23" s="11"/>
      <c r="K23" s="11"/>
      <c r="L23" s="11"/>
      <c r="M23" s="11"/>
      <c r="N23" s="11"/>
    </row>
    <row r="24" spans="1:14" x14ac:dyDescent="0.25">
      <c r="A24" s="10"/>
      <c r="B24" s="12"/>
      <c r="C24" s="12"/>
      <c r="D24" s="12"/>
      <c r="E24" s="12"/>
      <c r="F24" s="12"/>
      <c r="G24" s="11"/>
      <c r="H24" s="11"/>
      <c r="I24" s="11"/>
      <c r="J24" s="11"/>
      <c r="K24" s="11"/>
      <c r="L24" s="11"/>
      <c r="M24" s="11"/>
      <c r="N24" s="11"/>
    </row>
    <row r="25" spans="1:14" x14ac:dyDescent="0.25">
      <c r="A25" s="10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</row>
    <row r="26" spans="1:14" x14ac:dyDescent="0.25">
      <c r="A26" s="10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</row>
  </sheetData>
  <mergeCells count="10">
    <mergeCell ref="C18:D18"/>
    <mergeCell ref="B1:N2"/>
    <mergeCell ref="B3:B4"/>
    <mergeCell ref="C3:D3"/>
    <mergeCell ref="I3:I4"/>
    <mergeCell ref="J3:J4"/>
    <mergeCell ref="K3:K4"/>
    <mergeCell ref="L3:L4"/>
    <mergeCell ref="M3:M4"/>
    <mergeCell ref="N3:N4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Расчет средневзвешенной цены</vt:lpstr>
      <vt:lpstr>Анализ рынка</vt:lpstr>
      <vt:lpstr>Итоговый расчет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2026-08-12T01:40:23Z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