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0" windowHeight="1185" activeTab="1"/>
  </bookViews>
  <sheets>
    <sheet name="Смета по ФСНБ 421+557прРИМ" sheetId="7" r:id="rId1"/>
    <sheet name="Ведомость объемов работ" sheetId="8" r:id="rId2"/>
    <sheet name="Source" sheetId="1" state="hidden" r:id="rId3"/>
    <sheet name="SourceObSm" sheetId="2" state="hidden" r:id="rId4"/>
    <sheet name="SmtRes" sheetId="3" state="hidden" r:id="rId5"/>
    <sheet name="EtalonRes" sheetId="4" state="hidden" r:id="rId6"/>
    <sheet name="SrcPoprs" sheetId="5" state="hidden" r:id="rId7"/>
    <sheet name="SrcKA" sheetId="6" state="hidden" r:id="rId8"/>
  </sheets>
  <definedNames>
    <definedName name="_xlnm.Print_Titles" localSheetId="1">'Ведомость объемов работ'!$11:$11</definedName>
    <definedName name="_xlnm.Print_Titles" localSheetId="0">'Смета по ФСНБ 421+557прРИМ'!$54:$54</definedName>
    <definedName name="_xlnm.Print_Area" localSheetId="1">'Ведомость объемов работ'!$A$1:$F$26</definedName>
    <definedName name="_xlnm.Print_Area" localSheetId="0">'Смета по ФСНБ 421+557прРИМ'!$A$1:$L$427</definedName>
  </definedNames>
  <calcPr calcId="144525"/>
</workbook>
</file>

<file path=xl/calcChain.xml><?xml version="1.0" encoding="utf-8"?>
<calcChain xmlns="http://schemas.openxmlformats.org/spreadsheetml/2006/main">
  <c r="C25" i="8" l="1"/>
  <c r="B25" i="8"/>
  <c r="C24" i="8"/>
  <c r="B24" i="8"/>
  <c r="C23" i="8"/>
  <c r="B23" i="8"/>
  <c r="C22" i="8"/>
  <c r="B22" i="8"/>
  <c r="C21" i="8"/>
  <c r="B21" i="8"/>
  <c r="C20" i="8"/>
  <c r="B20" i="8"/>
  <c r="A19" i="8"/>
  <c r="C18" i="8"/>
  <c r="B18" i="8"/>
  <c r="C17" i="8"/>
  <c r="B17" i="8"/>
  <c r="C16" i="8"/>
  <c r="B16" i="8"/>
  <c r="C15" i="8"/>
  <c r="B15" i="8"/>
  <c r="C14" i="8"/>
  <c r="B14" i="8"/>
  <c r="C13" i="8"/>
  <c r="B13" i="8"/>
  <c r="A12" i="8"/>
  <c r="AE7" i="8"/>
  <c r="B6" i="8"/>
  <c r="A1" i="8"/>
  <c r="L415" i="7"/>
  <c r="C415" i="7"/>
  <c r="L414" i="7"/>
  <c r="C414" i="7"/>
  <c r="L413" i="7"/>
  <c r="C413" i="7"/>
  <c r="L409" i="7"/>
  <c r="L408" i="7"/>
  <c r="L405" i="7"/>
  <c r="L398" i="7"/>
  <c r="L397" i="7"/>
  <c r="L393" i="7"/>
  <c r="L381" i="7"/>
  <c r="L380" i="7"/>
  <c r="L379" i="7"/>
  <c r="L378" i="7"/>
  <c r="L377" i="7"/>
  <c r="L376" i="7"/>
  <c r="L374" i="7" s="1"/>
  <c r="L373" i="7"/>
  <c r="L372" i="7"/>
  <c r="L370" i="7"/>
  <c r="L367" i="7"/>
  <c r="L362" i="7"/>
  <c r="L361" i="7"/>
  <c r="L360" i="7"/>
  <c r="L355" i="7"/>
  <c r="L347" i="7"/>
  <c r="L346" i="7"/>
  <c r="L342" i="7"/>
  <c r="L327" i="7"/>
  <c r="L326" i="7"/>
  <c r="L322" i="7"/>
  <c r="L305" i="7"/>
  <c r="L304" i="7"/>
  <c r="L301" i="7"/>
  <c r="L300" i="7"/>
  <c r="L298" i="7"/>
  <c r="L291" i="7"/>
  <c r="L290" i="7"/>
  <c r="L286" i="7"/>
  <c r="AW276" i="7"/>
  <c r="AT276" i="7"/>
  <c r="AO276" i="7"/>
  <c r="G275" i="7"/>
  <c r="E275" i="7"/>
  <c r="G274" i="7"/>
  <c r="E274" i="7"/>
  <c r="I272" i="7"/>
  <c r="H272" i="7"/>
  <c r="E272" i="7"/>
  <c r="D272" i="7"/>
  <c r="C272" i="7"/>
  <c r="B272" i="7"/>
  <c r="E270" i="7"/>
  <c r="D270" i="7"/>
  <c r="C270" i="7"/>
  <c r="B270" i="7"/>
  <c r="D266" i="7"/>
  <c r="C266" i="7"/>
  <c r="AW265" i="7"/>
  <c r="AT265" i="7"/>
  <c r="AO265" i="7"/>
  <c r="G264" i="7"/>
  <c r="E264" i="7"/>
  <c r="G263" i="7"/>
  <c r="E263" i="7"/>
  <c r="I261" i="7"/>
  <c r="H261" i="7"/>
  <c r="E261" i="7"/>
  <c r="D261" i="7"/>
  <c r="C261" i="7"/>
  <c r="B261" i="7"/>
  <c r="E259" i="7"/>
  <c r="D259" i="7"/>
  <c r="C259" i="7"/>
  <c r="B259" i="7"/>
  <c r="D255" i="7"/>
  <c r="C255" i="7"/>
  <c r="AW254" i="7"/>
  <c r="AT254" i="7"/>
  <c r="AO254" i="7"/>
  <c r="G253" i="7"/>
  <c r="E253" i="7"/>
  <c r="G252" i="7"/>
  <c r="E252" i="7"/>
  <c r="I250" i="7"/>
  <c r="H250" i="7"/>
  <c r="J250" i="7" s="1"/>
  <c r="E250" i="7"/>
  <c r="D250" i="7"/>
  <c r="C250" i="7"/>
  <c r="B250" i="7"/>
  <c r="E248" i="7"/>
  <c r="D248" i="7"/>
  <c r="C248" i="7"/>
  <c r="B248" i="7"/>
  <c r="D244" i="7"/>
  <c r="C244" i="7"/>
  <c r="AW243" i="7"/>
  <c r="AT243" i="7"/>
  <c r="AO243" i="7"/>
  <c r="G242" i="7"/>
  <c r="E242" i="7"/>
  <c r="G241" i="7"/>
  <c r="E241" i="7"/>
  <c r="I239" i="7"/>
  <c r="H239" i="7"/>
  <c r="E239" i="7"/>
  <c r="D239" i="7"/>
  <c r="B239" i="7"/>
  <c r="I238" i="7"/>
  <c r="H238" i="7"/>
  <c r="E238" i="7"/>
  <c r="D238" i="7"/>
  <c r="B238" i="7"/>
  <c r="I237" i="7"/>
  <c r="H237" i="7"/>
  <c r="E237" i="7"/>
  <c r="D237" i="7"/>
  <c r="C237" i="7"/>
  <c r="B237" i="7"/>
  <c r="D232" i="7"/>
  <c r="C232" i="7"/>
  <c r="G230" i="7"/>
  <c r="E230" i="7"/>
  <c r="G229" i="7"/>
  <c r="E229" i="7"/>
  <c r="I227" i="7"/>
  <c r="H227" i="7"/>
  <c r="E227" i="7"/>
  <c r="D227" i="7"/>
  <c r="C227" i="7"/>
  <c r="B227" i="7"/>
  <c r="I225" i="7"/>
  <c r="I224" i="7"/>
  <c r="I223" i="7"/>
  <c r="I222" i="7"/>
  <c r="J218" i="7"/>
  <c r="E218" i="7"/>
  <c r="J216" i="7"/>
  <c r="E216" i="7"/>
  <c r="D209" i="7"/>
  <c r="C209" i="7"/>
  <c r="G207" i="7"/>
  <c r="E207" i="7"/>
  <c r="G206" i="7"/>
  <c r="E206" i="7"/>
  <c r="I204" i="7"/>
  <c r="H204" i="7"/>
  <c r="J204" i="7" s="1"/>
  <c r="E204" i="7"/>
  <c r="D204" i="7"/>
  <c r="C204" i="7"/>
  <c r="B204" i="7"/>
  <c r="I202" i="7"/>
  <c r="I201" i="7"/>
  <c r="J198" i="7"/>
  <c r="E198" i="7"/>
  <c r="I197" i="7"/>
  <c r="D191" i="7"/>
  <c r="C191" i="7"/>
  <c r="L185" i="7"/>
  <c r="L184" i="7"/>
  <c r="L181" i="7"/>
  <c r="L180" i="7"/>
  <c r="L178" i="7"/>
  <c r="L177" i="7"/>
  <c r="L171" i="7"/>
  <c r="L170" i="7"/>
  <c r="L166" i="7"/>
  <c r="G155" i="7"/>
  <c r="E155" i="7"/>
  <c r="G154" i="7"/>
  <c r="E154" i="7"/>
  <c r="I152" i="7"/>
  <c r="H152" i="7"/>
  <c r="E152" i="7"/>
  <c r="D152" i="7"/>
  <c r="C152" i="7"/>
  <c r="B152" i="7"/>
  <c r="I150" i="7"/>
  <c r="J147" i="7"/>
  <c r="E147" i="7"/>
  <c r="D138" i="7"/>
  <c r="C138" i="7"/>
  <c r="G136" i="7"/>
  <c r="E136" i="7"/>
  <c r="G135" i="7"/>
  <c r="E135" i="7"/>
  <c r="I133" i="7"/>
  <c r="H133" i="7"/>
  <c r="J133" i="7" s="1"/>
  <c r="E133" i="7"/>
  <c r="D133" i="7"/>
  <c r="C133" i="7"/>
  <c r="B133" i="7"/>
  <c r="I131" i="7"/>
  <c r="I130" i="7"/>
  <c r="I129" i="7"/>
  <c r="I128" i="7"/>
  <c r="J124" i="7"/>
  <c r="E124" i="7"/>
  <c r="J122" i="7"/>
  <c r="E122" i="7"/>
  <c r="D115" i="7"/>
  <c r="C115" i="7"/>
  <c r="G113" i="7"/>
  <c r="E113" i="7"/>
  <c r="G112" i="7"/>
  <c r="E112" i="7"/>
  <c r="I110" i="7"/>
  <c r="H110" i="7"/>
  <c r="E110" i="7"/>
  <c r="D110" i="7"/>
  <c r="C110" i="7"/>
  <c r="B110" i="7"/>
  <c r="I108" i="7"/>
  <c r="I107" i="7"/>
  <c r="J104" i="7"/>
  <c r="E104" i="7"/>
  <c r="I103" i="7"/>
  <c r="D97" i="7"/>
  <c r="C97" i="7"/>
  <c r="G95" i="7"/>
  <c r="E95" i="7"/>
  <c r="G94" i="7"/>
  <c r="E94" i="7"/>
  <c r="I92" i="7"/>
  <c r="H92" i="7"/>
  <c r="E92" i="7"/>
  <c r="D92" i="7"/>
  <c r="C92" i="7"/>
  <c r="B92" i="7"/>
  <c r="I90" i="7"/>
  <c r="I89" i="7"/>
  <c r="J86" i="7"/>
  <c r="E86" i="7"/>
  <c r="I85" i="7"/>
  <c r="D79" i="7"/>
  <c r="C79" i="7"/>
  <c r="AW78" i="7"/>
  <c r="AT78" i="7"/>
  <c r="AO78" i="7"/>
  <c r="G77" i="7"/>
  <c r="E77" i="7"/>
  <c r="G76" i="7"/>
  <c r="E76" i="7"/>
  <c r="I74" i="7"/>
  <c r="H74" i="7"/>
  <c r="J74" i="7" s="1"/>
  <c r="E74" i="7"/>
  <c r="D74" i="7"/>
  <c r="C74" i="7"/>
  <c r="B74" i="7"/>
  <c r="E72" i="7"/>
  <c r="D72" i="7"/>
  <c r="C72" i="7"/>
  <c r="B72" i="7"/>
  <c r="D68" i="7"/>
  <c r="C68" i="7"/>
  <c r="AW67" i="7"/>
  <c r="AT67" i="7"/>
  <c r="AO67" i="7"/>
  <c r="L319" i="7" s="1"/>
  <c r="G66" i="7"/>
  <c r="E66" i="7"/>
  <c r="G65" i="7"/>
  <c r="E65" i="7"/>
  <c r="I63" i="7"/>
  <c r="H63" i="7"/>
  <c r="E63" i="7"/>
  <c r="D63" i="7"/>
  <c r="C63" i="7"/>
  <c r="B63" i="7"/>
  <c r="E61" i="7"/>
  <c r="D61" i="7"/>
  <c r="C61" i="7"/>
  <c r="B61" i="7"/>
  <c r="D57" i="7"/>
  <c r="C57" i="7"/>
  <c r="A30" i="7"/>
  <c r="A28" i="7"/>
  <c r="CN25" i="7"/>
  <c r="F19" i="7"/>
  <c r="F17" i="7"/>
  <c r="CO9" i="7"/>
  <c r="F9" i="7"/>
  <c r="CO7" i="7"/>
  <c r="F7" i="7"/>
  <c r="A1" i="7"/>
  <c r="L175" i="7" l="1"/>
  <c r="J272" i="7"/>
  <c r="L368" i="7"/>
  <c r="L365" i="7" s="1"/>
  <c r="J110" i="7"/>
  <c r="J237" i="7"/>
  <c r="J239" i="7"/>
  <c r="J63" i="7"/>
  <c r="J238" i="7"/>
  <c r="J261" i="7"/>
  <c r="J152" i="7"/>
  <c r="J227" i="7"/>
  <c r="J92" i="7"/>
  <c r="L321" i="7"/>
  <c r="L317" i="7" s="1"/>
  <c r="A1" i="4"/>
  <c r="A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1" i="3"/>
  <c r="Y1" i="3"/>
  <c r="CV1" i="3" s="1"/>
  <c r="CU1" i="3"/>
  <c r="CX1" i="3"/>
  <c r="CY1" i="3"/>
  <c r="CZ1" i="3"/>
  <c r="DB1" i="3" s="1"/>
  <c r="DA1" i="3"/>
  <c r="DC1" i="3"/>
  <c r="A2" i="3"/>
  <c r="Y2" i="3"/>
  <c r="CW2" i="3" s="1"/>
  <c r="V28" i="1" s="1"/>
  <c r="CX2" i="3"/>
  <c r="DF2" i="3" s="1"/>
  <c r="CY2" i="3"/>
  <c r="CZ2" i="3"/>
  <c r="DB2" i="3" s="1"/>
  <c r="DA2" i="3"/>
  <c r="DC2" i="3"/>
  <c r="DH2" i="3"/>
  <c r="A3" i="3"/>
  <c r="Y3" i="3"/>
  <c r="CW3" i="3"/>
  <c r="CX3" i="3"/>
  <c r="CY3" i="3"/>
  <c r="CZ3" i="3"/>
  <c r="DA3" i="3"/>
  <c r="DB3" i="3"/>
  <c r="DC3" i="3"/>
  <c r="A4" i="3"/>
  <c r="Y4" i="3"/>
  <c r="CX4" i="3" s="1"/>
  <c r="DG4" i="3" s="1"/>
  <c r="CY4" i="3"/>
  <c r="CZ4" i="3"/>
  <c r="DA4" i="3"/>
  <c r="DB4" i="3"/>
  <c r="DC4" i="3"/>
  <c r="A5" i="3"/>
  <c r="Y5" i="3"/>
  <c r="CY5" i="3"/>
  <c r="CZ5" i="3"/>
  <c r="DA5" i="3"/>
  <c r="DB5" i="3"/>
  <c r="DC5" i="3"/>
  <c r="A6" i="3"/>
  <c r="Y6" i="3"/>
  <c r="CY6" i="3"/>
  <c r="CZ6" i="3"/>
  <c r="DA6" i="3"/>
  <c r="DB6" i="3"/>
  <c r="DC6" i="3"/>
  <c r="A7" i="3"/>
  <c r="Y7" i="3"/>
  <c r="CV7" i="3" s="1"/>
  <c r="CU7" i="3"/>
  <c r="CX7" i="3"/>
  <c r="CY7" i="3"/>
  <c r="CZ7" i="3"/>
  <c r="DA7" i="3"/>
  <c r="DB7" i="3"/>
  <c r="DC7" i="3"/>
  <c r="A8" i="3"/>
  <c r="Y8" i="3"/>
  <c r="CY8" i="3"/>
  <c r="CZ8" i="3"/>
  <c r="DA8" i="3"/>
  <c r="DB8" i="3"/>
  <c r="DC8" i="3"/>
  <c r="A9" i="3"/>
  <c r="Y9" i="3"/>
  <c r="CW9" i="3" s="1"/>
  <c r="CX9" i="3"/>
  <c r="CY9" i="3"/>
  <c r="CZ9" i="3"/>
  <c r="DA9" i="3"/>
  <c r="DB9" i="3"/>
  <c r="DC9" i="3"/>
  <c r="A10" i="3"/>
  <c r="Y10" i="3"/>
  <c r="CX10" i="3" s="1"/>
  <c r="CY10" i="3"/>
  <c r="CZ10" i="3"/>
  <c r="DA10" i="3"/>
  <c r="DB10" i="3"/>
  <c r="DC10" i="3"/>
  <c r="A11" i="3"/>
  <c r="Y11" i="3"/>
  <c r="CY11" i="3"/>
  <c r="CZ11" i="3"/>
  <c r="DB11" i="3" s="1"/>
  <c r="DA11" i="3"/>
  <c r="DC11" i="3"/>
  <c r="A12" i="3"/>
  <c r="Y12" i="3"/>
  <c r="CY12" i="3"/>
  <c r="CZ12" i="3"/>
  <c r="DB12" i="3" s="1"/>
  <c r="DA12" i="3"/>
  <c r="DC12" i="3"/>
  <c r="A13" i="3"/>
  <c r="Y13" i="3"/>
  <c r="CY13" i="3"/>
  <c r="CZ13" i="3"/>
  <c r="DA13" i="3"/>
  <c r="DB13" i="3"/>
  <c r="DC13" i="3"/>
  <c r="A14" i="3"/>
  <c r="Y14" i="3"/>
  <c r="CY14" i="3"/>
  <c r="CZ14" i="3"/>
  <c r="DA14" i="3"/>
  <c r="DB14" i="3"/>
  <c r="DC14" i="3"/>
  <c r="A15" i="3"/>
  <c r="Y15" i="3"/>
  <c r="CY15" i="3"/>
  <c r="CZ15" i="3"/>
  <c r="DB15" i="3" s="1"/>
  <c r="DA15" i="3"/>
  <c r="DC15" i="3"/>
  <c r="A16" i="3"/>
  <c r="Y16" i="3"/>
  <c r="CY16" i="3"/>
  <c r="CZ16" i="3"/>
  <c r="DB16" i="3" s="1"/>
  <c r="DA16" i="3"/>
  <c r="DC16" i="3"/>
  <c r="A17" i="3"/>
  <c r="Y17" i="3"/>
  <c r="CY17" i="3"/>
  <c r="CZ17" i="3"/>
  <c r="DB17" i="3" s="1"/>
  <c r="DA17" i="3"/>
  <c r="DC17" i="3"/>
  <c r="A18" i="3"/>
  <c r="Y18" i="3"/>
  <c r="CY18" i="3"/>
  <c r="CZ18" i="3"/>
  <c r="DB18" i="3" s="1"/>
  <c r="DA18" i="3"/>
  <c r="DC18" i="3"/>
  <c r="A19" i="3"/>
  <c r="Y19" i="3"/>
  <c r="CY19" i="3"/>
  <c r="CZ19" i="3"/>
  <c r="DB19" i="3" s="1"/>
  <c r="DA19" i="3"/>
  <c r="DC19" i="3"/>
  <c r="A20" i="3"/>
  <c r="Y20" i="3"/>
  <c r="CY20" i="3"/>
  <c r="CZ20" i="3"/>
  <c r="DB20" i="3" s="1"/>
  <c r="DA20" i="3"/>
  <c r="DC20" i="3"/>
  <c r="A21" i="3"/>
  <c r="Y21" i="3"/>
  <c r="CY21" i="3"/>
  <c r="CZ21" i="3"/>
  <c r="DB21" i="3" s="1"/>
  <c r="DA21" i="3"/>
  <c r="DC21" i="3"/>
  <c r="A22" i="3"/>
  <c r="Y22" i="3"/>
  <c r="CY22" i="3"/>
  <c r="CZ22" i="3"/>
  <c r="DA22" i="3"/>
  <c r="DB22" i="3"/>
  <c r="DC22" i="3"/>
  <c r="A23" i="3"/>
  <c r="Y23" i="3"/>
  <c r="CY23" i="3"/>
  <c r="CZ23" i="3"/>
  <c r="DB23" i="3" s="1"/>
  <c r="DA23" i="3"/>
  <c r="DC23" i="3"/>
  <c r="A24" i="3"/>
  <c r="Y24" i="3"/>
  <c r="CY24" i="3"/>
  <c r="CZ24" i="3"/>
  <c r="DB24" i="3" s="1"/>
  <c r="DA24" i="3"/>
  <c r="DC24" i="3"/>
  <c r="A25" i="3"/>
  <c r="Y25" i="3"/>
  <c r="CY25" i="3"/>
  <c r="CZ25" i="3"/>
  <c r="DB25" i="3" s="1"/>
  <c r="DA25" i="3"/>
  <c r="DC25" i="3"/>
  <c r="A26" i="3"/>
  <c r="Y26" i="3"/>
  <c r="CY26" i="3"/>
  <c r="CZ26" i="3"/>
  <c r="DB26" i="3" s="1"/>
  <c r="DA26" i="3"/>
  <c r="DC26" i="3"/>
  <c r="A27" i="3"/>
  <c r="Y27" i="3"/>
  <c r="CY27" i="3"/>
  <c r="CZ27" i="3"/>
  <c r="DB27" i="3" s="1"/>
  <c r="DA27" i="3"/>
  <c r="DC27" i="3"/>
  <c r="A28" i="3"/>
  <c r="Y28" i="3"/>
  <c r="CY28" i="3"/>
  <c r="CZ28" i="3"/>
  <c r="DB28" i="3" s="1"/>
  <c r="DA28" i="3"/>
  <c r="DC28" i="3"/>
  <c r="A29" i="3"/>
  <c r="Y29" i="3"/>
  <c r="CY29" i="3"/>
  <c r="CZ29" i="3"/>
  <c r="DB29" i="3" s="1"/>
  <c r="DA29" i="3"/>
  <c r="DC29" i="3"/>
  <c r="A30" i="3"/>
  <c r="Y30" i="3"/>
  <c r="CY30" i="3"/>
  <c r="CZ30" i="3"/>
  <c r="DA30" i="3"/>
  <c r="DB30" i="3"/>
  <c r="DC30" i="3"/>
  <c r="A31" i="3"/>
  <c r="Y31" i="3"/>
  <c r="CY31" i="3"/>
  <c r="CZ31" i="3"/>
  <c r="DA31" i="3"/>
  <c r="DB31" i="3"/>
  <c r="DC31" i="3"/>
  <c r="A32" i="3"/>
  <c r="Y32" i="3"/>
  <c r="CY32" i="3"/>
  <c r="CZ32" i="3"/>
  <c r="DB32" i="3" s="1"/>
  <c r="DA32" i="3"/>
  <c r="DC32" i="3"/>
  <c r="A33" i="3"/>
  <c r="Y33" i="3"/>
  <c r="CY33" i="3"/>
  <c r="CZ33" i="3"/>
  <c r="DB33" i="3" s="1"/>
  <c r="DA33" i="3"/>
  <c r="DC33" i="3"/>
  <c r="A34" i="3"/>
  <c r="Y34" i="3"/>
  <c r="CY34" i="3"/>
  <c r="CZ34" i="3"/>
  <c r="DB34" i="3" s="1"/>
  <c r="DA34" i="3"/>
  <c r="DC34" i="3"/>
  <c r="A35" i="3"/>
  <c r="Y35" i="3"/>
  <c r="CY35" i="3"/>
  <c r="CZ35" i="3"/>
  <c r="DB35" i="3" s="1"/>
  <c r="DA35" i="3"/>
  <c r="DC35" i="3"/>
  <c r="A36" i="3"/>
  <c r="Y36" i="3"/>
  <c r="CY36" i="3"/>
  <c r="CZ36" i="3"/>
  <c r="DA36" i="3"/>
  <c r="DB36" i="3"/>
  <c r="DC36" i="3"/>
  <c r="A37" i="3"/>
  <c r="Y37" i="3"/>
  <c r="CY37" i="3"/>
  <c r="CZ37" i="3"/>
  <c r="DB37" i="3" s="1"/>
  <c r="DA37" i="3"/>
  <c r="DC37" i="3"/>
  <c r="A38" i="3"/>
  <c r="Y38" i="3"/>
  <c r="CY38" i="3"/>
  <c r="CZ38" i="3"/>
  <c r="DB38" i="3" s="1"/>
  <c r="DA38" i="3"/>
  <c r="DC38" i="3"/>
  <c r="A39" i="3"/>
  <c r="Y39" i="3"/>
  <c r="CY39" i="3"/>
  <c r="CZ39" i="3"/>
  <c r="DA39" i="3"/>
  <c r="DB39" i="3"/>
  <c r="DC39" i="3"/>
  <c r="A40" i="3"/>
  <c r="Y40" i="3"/>
  <c r="CY40" i="3"/>
  <c r="CZ40" i="3"/>
  <c r="DB40" i="3" s="1"/>
  <c r="DA40" i="3"/>
  <c r="DC40" i="3"/>
  <c r="A41" i="3"/>
  <c r="Y41" i="3"/>
  <c r="CY41" i="3"/>
  <c r="CZ41" i="3"/>
  <c r="DB41" i="3" s="1"/>
  <c r="DA41" i="3"/>
  <c r="DC41" i="3"/>
  <c r="A42" i="3"/>
  <c r="Y42" i="3"/>
  <c r="CY42" i="3"/>
  <c r="CZ42" i="3"/>
  <c r="DA42" i="3"/>
  <c r="DB42" i="3"/>
  <c r="DC42" i="3"/>
  <c r="A43" i="3"/>
  <c r="Y43" i="3"/>
  <c r="CY43" i="3"/>
  <c r="CZ43" i="3"/>
  <c r="DA43" i="3"/>
  <c r="DB43" i="3"/>
  <c r="DC43" i="3"/>
  <c r="A44" i="3"/>
  <c r="Y44" i="3"/>
  <c r="CY44" i="3"/>
  <c r="CZ44" i="3"/>
  <c r="DB44" i="3" s="1"/>
  <c r="DA44" i="3"/>
  <c r="DC44" i="3"/>
  <c r="A45" i="3"/>
  <c r="Y45" i="3"/>
  <c r="CY45" i="3"/>
  <c r="CZ45" i="3"/>
  <c r="DA45" i="3"/>
  <c r="DB45" i="3"/>
  <c r="DC45" i="3"/>
  <c r="A46" i="3"/>
  <c r="Y46" i="3"/>
  <c r="CY46" i="3"/>
  <c r="CZ46" i="3"/>
  <c r="DA46" i="3"/>
  <c r="DB46" i="3"/>
  <c r="DC46" i="3"/>
  <c r="A47" i="3"/>
  <c r="Y47" i="3"/>
  <c r="CY47" i="3"/>
  <c r="CZ47" i="3"/>
  <c r="DB47" i="3" s="1"/>
  <c r="DA47" i="3"/>
  <c r="DC47" i="3"/>
  <c r="A48" i="3"/>
  <c r="Y48" i="3"/>
  <c r="CY48" i="3"/>
  <c r="CZ48" i="3"/>
  <c r="DB48" i="3" s="1"/>
  <c r="DA48" i="3"/>
  <c r="DC48" i="3"/>
  <c r="A49" i="3"/>
  <c r="Y49" i="3"/>
  <c r="CY49" i="3"/>
  <c r="CZ49" i="3"/>
  <c r="DA49" i="3"/>
  <c r="DB49" i="3"/>
  <c r="DC49" i="3"/>
  <c r="A50" i="3"/>
  <c r="Y50" i="3"/>
  <c r="CY50" i="3"/>
  <c r="CZ50" i="3"/>
  <c r="DB50" i="3" s="1"/>
  <c r="DA50" i="3"/>
  <c r="DC50" i="3"/>
  <c r="A51" i="3"/>
  <c r="Y51" i="3"/>
  <c r="CY51" i="3"/>
  <c r="CZ51" i="3"/>
  <c r="DB51" i="3" s="1"/>
  <c r="DA51" i="3"/>
  <c r="DC51" i="3"/>
  <c r="A52" i="3"/>
  <c r="Y52" i="3"/>
  <c r="CY52" i="3"/>
  <c r="CZ52" i="3"/>
  <c r="DB52" i="3" s="1"/>
  <c r="DA52" i="3"/>
  <c r="DC52" i="3"/>
  <c r="A53" i="3"/>
  <c r="Y53" i="3"/>
  <c r="CY53" i="3"/>
  <c r="CZ53" i="3"/>
  <c r="DB53" i="3" s="1"/>
  <c r="DA53" i="3"/>
  <c r="DC53" i="3"/>
  <c r="A54" i="3"/>
  <c r="Y54" i="3"/>
  <c r="CY54" i="3"/>
  <c r="CZ54" i="3"/>
  <c r="DA54" i="3"/>
  <c r="DB54" i="3"/>
  <c r="DC54" i="3"/>
  <c r="A55" i="3"/>
  <c r="Y55" i="3"/>
  <c r="CY55" i="3"/>
  <c r="CZ55" i="3"/>
  <c r="DA55" i="3"/>
  <c r="DB55" i="3"/>
  <c r="DC55" i="3"/>
  <c r="A56" i="3"/>
  <c r="Y56" i="3"/>
  <c r="CY56" i="3"/>
  <c r="CZ56" i="3"/>
  <c r="DA56" i="3"/>
  <c r="DC56" i="3"/>
  <c r="A57" i="3"/>
  <c r="Y57" i="3"/>
  <c r="CY57" i="3"/>
  <c r="CZ57" i="3"/>
  <c r="DB57" i="3" s="1"/>
  <c r="DA57" i="3"/>
  <c r="DC57" i="3"/>
  <c r="A58" i="3"/>
  <c r="Y58" i="3"/>
  <c r="CY58" i="3"/>
  <c r="CZ58" i="3"/>
  <c r="J71" i="7" s="1"/>
  <c r="DA58" i="3"/>
  <c r="DB58" i="3"/>
  <c r="DC58" i="3"/>
  <c r="A59" i="3"/>
  <c r="Y59" i="3"/>
  <c r="CY59" i="3"/>
  <c r="CZ59" i="3"/>
  <c r="DB59" i="3" s="1"/>
  <c r="DA59" i="3"/>
  <c r="DC59" i="3"/>
  <c r="A60" i="3"/>
  <c r="Y60" i="3"/>
  <c r="CY60" i="3"/>
  <c r="CZ60" i="3"/>
  <c r="J82" i="7" s="1"/>
  <c r="DA60" i="3"/>
  <c r="DC60" i="3"/>
  <c r="A61" i="3"/>
  <c r="Y61" i="3"/>
  <c r="CY61" i="3"/>
  <c r="CZ61" i="3"/>
  <c r="DB61" i="3" s="1"/>
  <c r="DA61" i="3"/>
  <c r="DC61" i="3"/>
  <c r="A62" i="3"/>
  <c r="Y62" i="3"/>
  <c r="CY62" i="3"/>
  <c r="CZ62" i="3"/>
  <c r="DA62" i="3"/>
  <c r="DC62" i="3"/>
  <c r="A63" i="3"/>
  <c r="Y63" i="3"/>
  <c r="CY63" i="3"/>
  <c r="CZ63" i="3"/>
  <c r="J88" i="7" s="1"/>
  <c r="DA63" i="3"/>
  <c r="DC63" i="3"/>
  <c r="A64" i="3"/>
  <c r="Y64" i="3"/>
  <c r="CY64" i="3"/>
  <c r="CZ64" i="3"/>
  <c r="DA64" i="3"/>
  <c r="DC64" i="3"/>
  <c r="A65" i="3"/>
  <c r="Y65" i="3"/>
  <c r="CY65" i="3"/>
  <c r="CZ65" i="3"/>
  <c r="DA65" i="3"/>
  <c r="DC65" i="3"/>
  <c r="A66" i="3"/>
  <c r="Y66" i="3"/>
  <c r="CY66" i="3"/>
  <c r="CZ66" i="3"/>
  <c r="DA66" i="3"/>
  <c r="DB66" i="3"/>
  <c r="DC66" i="3"/>
  <c r="A67" i="3"/>
  <c r="Y67" i="3"/>
  <c r="CY67" i="3"/>
  <c r="CZ67" i="3"/>
  <c r="DA67" i="3"/>
  <c r="DC67" i="3"/>
  <c r="A68" i="3"/>
  <c r="Y68" i="3"/>
  <c r="CY68" i="3"/>
  <c r="CZ68" i="3"/>
  <c r="DB68" i="3" s="1"/>
  <c r="DA68" i="3"/>
  <c r="DC68" i="3"/>
  <c r="A69" i="3"/>
  <c r="Y69" i="3"/>
  <c r="CY69" i="3"/>
  <c r="CZ69" i="3"/>
  <c r="H103" i="7" s="1"/>
  <c r="J103" i="7" s="1"/>
  <c r="DA69" i="3"/>
  <c r="DB69" i="3"/>
  <c r="DC69" i="3"/>
  <c r="A70" i="3"/>
  <c r="Y70" i="3"/>
  <c r="CY70" i="3"/>
  <c r="CZ70" i="3"/>
  <c r="DA70" i="3"/>
  <c r="DC70" i="3"/>
  <c r="A71" i="3"/>
  <c r="Y71" i="3"/>
  <c r="CY71" i="3"/>
  <c r="CZ71" i="3"/>
  <c r="H107" i="7" s="1"/>
  <c r="J107" i="7" s="1"/>
  <c r="DA71" i="3"/>
  <c r="DC71" i="3"/>
  <c r="A72" i="3"/>
  <c r="Y72" i="3"/>
  <c r="CY72" i="3"/>
  <c r="CZ72" i="3"/>
  <c r="H108" i="7" s="1"/>
  <c r="J108" i="7" s="1"/>
  <c r="DA72" i="3"/>
  <c r="DB72" i="3"/>
  <c r="DC72" i="3"/>
  <c r="A73" i="3"/>
  <c r="Y73" i="3"/>
  <c r="CY73" i="3"/>
  <c r="CZ73" i="3"/>
  <c r="DB73" i="3" s="1"/>
  <c r="DA73" i="3"/>
  <c r="DC73" i="3"/>
  <c r="A74" i="3"/>
  <c r="Y74" i="3"/>
  <c r="CY74" i="3"/>
  <c r="CZ74" i="3"/>
  <c r="J118" i="7" s="1"/>
  <c r="DA74" i="3"/>
  <c r="DC74" i="3"/>
  <c r="A75" i="3"/>
  <c r="Y75" i="3"/>
  <c r="CY75" i="3"/>
  <c r="CZ75" i="3"/>
  <c r="DA75" i="3"/>
  <c r="DB75" i="3"/>
  <c r="DC75" i="3"/>
  <c r="A76" i="3"/>
  <c r="Y76" i="3"/>
  <c r="CY76" i="3"/>
  <c r="CZ76" i="3"/>
  <c r="J121" i="7" s="1"/>
  <c r="DA76" i="3"/>
  <c r="DB76" i="3"/>
  <c r="DC76" i="3"/>
  <c r="A77" i="3"/>
  <c r="Y77" i="3"/>
  <c r="CY77" i="3"/>
  <c r="CZ77" i="3"/>
  <c r="DA77" i="3"/>
  <c r="DC77" i="3"/>
  <c r="A78" i="3"/>
  <c r="Y78" i="3"/>
  <c r="CY78" i="3"/>
  <c r="CZ78" i="3"/>
  <c r="J125" i="7" s="1"/>
  <c r="DA78" i="3"/>
  <c r="DB78" i="3"/>
  <c r="DC78" i="3"/>
  <c r="A79" i="3"/>
  <c r="Y79" i="3"/>
  <c r="CY79" i="3"/>
  <c r="CZ79" i="3"/>
  <c r="J127" i="7" s="1"/>
  <c r="DA79" i="3"/>
  <c r="DB79" i="3"/>
  <c r="DC79" i="3"/>
  <c r="A80" i="3"/>
  <c r="Y80" i="3"/>
  <c r="CY80" i="3"/>
  <c r="CZ80" i="3"/>
  <c r="DA80" i="3"/>
  <c r="DC80" i="3"/>
  <c r="A81" i="3"/>
  <c r="Y81" i="3"/>
  <c r="CY81" i="3"/>
  <c r="CZ81" i="3"/>
  <c r="DA81" i="3"/>
  <c r="DC81" i="3"/>
  <c r="A82" i="3"/>
  <c r="Y82" i="3"/>
  <c r="CY82" i="3"/>
  <c r="CZ82" i="3"/>
  <c r="DA82" i="3"/>
  <c r="DC82" i="3"/>
  <c r="A83" i="3"/>
  <c r="Y83" i="3"/>
  <c r="CY83" i="3"/>
  <c r="CZ83" i="3"/>
  <c r="H131" i="7" s="1"/>
  <c r="J131" i="7" s="1"/>
  <c r="DA83" i="3"/>
  <c r="DC83" i="3"/>
  <c r="A84" i="3"/>
  <c r="Y84" i="3"/>
  <c r="CY84" i="3"/>
  <c r="CZ84" i="3"/>
  <c r="DB84" i="3" s="1"/>
  <c r="DA84" i="3"/>
  <c r="DC84" i="3"/>
  <c r="A85" i="3"/>
  <c r="Y85" i="3"/>
  <c r="CY85" i="3"/>
  <c r="CZ85" i="3"/>
  <c r="DA85" i="3"/>
  <c r="DC85" i="3"/>
  <c r="A86" i="3"/>
  <c r="Y86" i="3"/>
  <c r="CY86" i="3"/>
  <c r="CZ86" i="3"/>
  <c r="J142" i="7" s="1"/>
  <c r="DA86" i="3"/>
  <c r="DC86" i="3"/>
  <c r="A87" i="3"/>
  <c r="Y87" i="3"/>
  <c r="CY87" i="3"/>
  <c r="CZ87" i="3"/>
  <c r="DA87" i="3"/>
  <c r="DC87" i="3"/>
  <c r="A88" i="3"/>
  <c r="Y88" i="3"/>
  <c r="CY88" i="3"/>
  <c r="CZ88" i="3"/>
  <c r="DB88" i="3" s="1"/>
  <c r="DA88" i="3"/>
  <c r="DC88" i="3"/>
  <c r="A89" i="3"/>
  <c r="Y89" i="3"/>
  <c r="CY89" i="3"/>
  <c r="CZ89" i="3"/>
  <c r="DA89" i="3"/>
  <c r="DC89" i="3"/>
  <c r="A90" i="3"/>
  <c r="Y90" i="3"/>
  <c r="CY90" i="3"/>
  <c r="CZ90" i="3"/>
  <c r="J149" i="7" s="1"/>
  <c r="DA90" i="3"/>
  <c r="DB90" i="3"/>
  <c r="DC90" i="3"/>
  <c r="A91" i="3"/>
  <c r="Y91" i="3"/>
  <c r="CY91" i="3"/>
  <c r="CZ91" i="3"/>
  <c r="DA91" i="3"/>
  <c r="DC91" i="3"/>
  <c r="A92" i="3"/>
  <c r="Y92" i="3"/>
  <c r="CY92" i="3"/>
  <c r="CZ92" i="3"/>
  <c r="DB92" i="3" s="1"/>
  <c r="DA92" i="3"/>
  <c r="DC92" i="3"/>
  <c r="A93" i="3"/>
  <c r="Y93" i="3"/>
  <c r="CY93" i="3"/>
  <c r="CZ93" i="3"/>
  <c r="DB93" i="3" s="1"/>
  <c r="DA93" i="3"/>
  <c r="DC93" i="3"/>
  <c r="A94" i="3"/>
  <c r="Y94" i="3"/>
  <c r="CY94" i="3"/>
  <c r="CZ94" i="3"/>
  <c r="DB94" i="3" s="1"/>
  <c r="DA94" i="3"/>
  <c r="DC94" i="3"/>
  <c r="A95" i="3"/>
  <c r="Y95" i="3"/>
  <c r="CY95" i="3"/>
  <c r="CZ95" i="3"/>
  <c r="DA95" i="3"/>
  <c r="DB95" i="3"/>
  <c r="DC95" i="3"/>
  <c r="A96" i="3"/>
  <c r="Y96" i="3"/>
  <c r="CY96" i="3"/>
  <c r="CZ96" i="3"/>
  <c r="DB96" i="3" s="1"/>
  <c r="DA96" i="3"/>
  <c r="DC96" i="3"/>
  <c r="A97" i="3"/>
  <c r="Y97" i="3"/>
  <c r="CY97" i="3"/>
  <c r="CZ97" i="3"/>
  <c r="DB97" i="3" s="1"/>
  <c r="DA97" i="3"/>
  <c r="DC97" i="3"/>
  <c r="A98" i="3"/>
  <c r="Y98" i="3"/>
  <c r="CY98" i="3"/>
  <c r="CZ98" i="3"/>
  <c r="DA98" i="3"/>
  <c r="DB98" i="3"/>
  <c r="DC98" i="3"/>
  <c r="A99" i="3"/>
  <c r="Y99" i="3"/>
  <c r="CY99" i="3"/>
  <c r="CZ99" i="3"/>
  <c r="DB99" i="3" s="1"/>
  <c r="DA99" i="3"/>
  <c r="DC99" i="3"/>
  <c r="A100" i="3"/>
  <c r="Y100" i="3"/>
  <c r="CY100" i="3"/>
  <c r="CZ100" i="3"/>
  <c r="DB100" i="3" s="1"/>
  <c r="DA100" i="3"/>
  <c r="DC100" i="3"/>
  <c r="A101" i="3"/>
  <c r="Y101" i="3"/>
  <c r="CY101" i="3"/>
  <c r="CZ101" i="3"/>
  <c r="DB101" i="3" s="1"/>
  <c r="DA101" i="3"/>
  <c r="DC101" i="3"/>
  <c r="A102" i="3"/>
  <c r="Y102" i="3"/>
  <c r="CY102" i="3"/>
  <c r="CZ102" i="3"/>
  <c r="DB102" i="3" s="1"/>
  <c r="DA102" i="3"/>
  <c r="DC102" i="3"/>
  <c r="A103" i="3"/>
  <c r="Y103" i="3"/>
  <c r="CY103" i="3"/>
  <c r="CZ103" i="3"/>
  <c r="DA103" i="3"/>
  <c r="DB103" i="3"/>
  <c r="DC103" i="3"/>
  <c r="A104" i="3"/>
  <c r="Y104" i="3"/>
  <c r="CY104" i="3"/>
  <c r="CZ104" i="3"/>
  <c r="DB104" i="3" s="1"/>
  <c r="DA104" i="3"/>
  <c r="DC104" i="3"/>
  <c r="A105" i="3"/>
  <c r="Y105" i="3"/>
  <c r="CY105" i="3"/>
  <c r="CZ105" i="3"/>
  <c r="DB105" i="3" s="1"/>
  <c r="DA105" i="3"/>
  <c r="DC105" i="3"/>
  <c r="A106" i="3"/>
  <c r="Y106" i="3"/>
  <c r="CY106" i="3"/>
  <c r="CZ106" i="3"/>
  <c r="DB106" i="3" s="1"/>
  <c r="DA106" i="3"/>
  <c r="DC106" i="3"/>
  <c r="A107" i="3"/>
  <c r="Y107" i="3"/>
  <c r="CY107" i="3"/>
  <c r="CZ107" i="3"/>
  <c r="DB107" i="3" s="1"/>
  <c r="DA107" i="3"/>
  <c r="DC107" i="3"/>
  <c r="A108" i="3"/>
  <c r="Y108" i="3"/>
  <c r="CY108" i="3"/>
  <c r="CZ108" i="3"/>
  <c r="DA108" i="3"/>
  <c r="DB108" i="3"/>
  <c r="DC108" i="3"/>
  <c r="A109" i="3"/>
  <c r="Y109" i="3"/>
  <c r="CY109" i="3"/>
  <c r="CZ109" i="3"/>
  <c r="DB109" i="3" s="1"/>
  <c r="DA109" i="3"/>
  <c r="DC109" i="3"/>
  <c r="A110" i="3"/>
  <c r="Y110" i="3"/>
  <c r="CY110" i="3"/>
  <c r="CZ110" i="3"/>
  <c r="DB110" i="3" s="1"/>
  <c r="DA110" i="3"/>
  <c r="DC110" i="3"/>
  <c r="A111" i="3"/>
  <c r="Y111" i="3"/>
  <c r="CY111" i="3"/>
  <c r="CZ111" i="3"/>
  <c r="DB111" i="3" s="1"/>
  <c r="DA111" i="3"/>
  <c r="DC111" i="3"/>
  <c r="A112" i="3"/>
  <c r="Y112" i="3"/>
  <c r="CY112" i="3"/>
  <c r="CZ112" i="3"/>
  <c r="DB112" i="3" s="1"/>
  <c r="DA112" i="3"/>
  <c r="DC112" i="3"/>
  <c r="A113" i="3"/>
  <c r="Y113" i="3"/>
  <c r="CY113" i="3"/>
  <c r="CZ113" i="3"/>
  <c r="DA113" i="3"/>
  <c r="DB113" i="3"/>
  <c r="DC113" i="3"/>
  <c r="A114" i="3"/>
  <c r="Y114" i="3"/>
  <c r="CY114" i="3"/>
  <c r="CZ114" i="3"/>
  <c r="DB114" i="3" s="1"/>
  <c r="DA114" i="3"/>
  <c r="DC114" i="3"/>
  <c r="A115" i="3"/>
  <c r="Y115" i="3"/>
  <c r="CY115" i="3"/>
  <c r="CZ115" i="3"/>
  <c r="DB115" i="3" s="1"/>
  <c r="DA115" i="3"/>
  <c r="DC115" i="3"/>
  <c r="A116" i="3"/>
  <c r="Y116" i="3"/>
  <c r="CY116" i="3"/>
  <c r="CZ116" i="3"/>
  <c r="DB116" i="3" s="1"/>
  <c r="DA116" i="3"/>
  <c r="DC116" i="3"/>
  <c r="A117" i="3"/>
  <c r="Y117" i="3"/>
  <c r="CY117" i="3"/>
  <c r="CZ117" i="3"/>
  <c r="DB117" i="3" s="1"/>
  <c r="DA117" i="3"/>
  <c r="DC117" i="3"/>
  <c r="A118" i="3"/>
  <c r="Y118" i="3"/>
  <c r="CY118" i="3"/>
  <c r="CZ118" i="3"/>
  <c r="DA118" i="3"/>
  <c r="DB118" i="3"/>
  <c r="DC118" i="3"/>
  <c r="A119" i="3"/>
  <c r="Y119" i="3"/>
  <c r="CY119" i="3"/>
  <c r="CZ119" i="3"/>
  <c r="DB119" i="3" s="1"/>
  <c r="DA119" i="3"/>
  <c r="DC119" i="3"/>
  <c r="A120" i="3"/>
  <c r="Y120" i="3"/>
  <c r="CY120" i="3"/>
  <c r="CZ120" i="3"/>
  <c r="DB120" i="3" s="1"/>
  <c r="DA120" i="3"/>
  <c r="DC120" i="3"/>
  <c r="A121" i="3"/>
  <c r="Y121" i="3"/>
  <c r="CY121" i="3"/>
  <c r="CZ121" i="3"/>
  <c r="DB121" i="3" s="1"/>
  <c r="DA121" i="3"/>
  <c r="DC121" i="3"/>
  <c r="A122" i="3"/>
  <c r="Y122" i="3"/>
  <c r="CY122" i="3"/>
  <c r="CZ122" i="3"/>
  <c r="DB122" i="3" s="1"/>
  <c r="DA122" i="3"/>
  <c r="DC122" i="3"/>
  <c r="A123" i="3"/>
  <c r="Y123" i="3"/>
  <c r="CY123" i="3"/>
  <c r="CZ123" i="3"/>
  <c r="DB123" i="3" s="1"/>
  <c r="DA123" i="3"/>
  <c r="DC123" i="3"/>
  <c r="A124" i="3"/>
  <c r="Y124" i="3"/>
  <c r="CY124" i="3"/>
  <c r="CZ124" i="3"/>
  <c r="DB124" i="3" s="1"/>
  <c r="DA124" i="3"/>
  <c r="DC124" i="3"/>
  <c r="A125" i="3"/>
  <c r="Y125" i="3"/>
  <c r="CY125" i="3"/>
  <c r="CZ125" i="3"/>
  <c r="DA125" i="3"/>
  <c r="DB125" i="3"/>
  <c r="DC125" i="3"/>
  <c r="A126" i="3"/>
  <c r="Y126" i="3"/>
  <c r="CY126" i="3"/>
  <c r="CZ126" i="3"/>
  <c r="DB126" i="3" s="1"/>
  <c r="DA126" i="3"/>
  <c r="DC126" i="3"/>
  <c r="A127" i="3"/>
  <c r="Y127" i="3"/>
  <c r="CY127" i="3"/>
  <c r="CZ127" i="3"/>
  <c r="DB127" i="3" s="1"/>
  <c r="DA127" i="3"/>
  <c r="DC127" i="3"/>
  <c r="A128" i="3"/>
  <c r="Y128" i="3"/>
  <c r="CY128" i="3"/>
  <c r="CZ128" i="3"/>
  <c r="DA128" i="3"/>
  <c r="DB128" i="3"/>
  <c r="DC128" i="3"/>
  <c r="A129" i="3"/>
  <c r="Y129" i="3"/>
  <c r="CY129" i="3"/>
  <c r="CZ129" i="3"/>
  <c r="DB129" i="3" s="1"/>
  <c r="DA129" i="3"/>
  <c r="DC129" i="3"/>
  <c r="A130" i="3"/>
  <c r="Y130" i="3"/>
  <c r="CY130" i="3"/>
  <c r="CZ130" i="3"/>
  <c r="DB130" i="3" s="1"/>
  <c r="DA130" i="3"/>
  <c r="DC130" i="3"/>
  <c r="A131" i="3"/>
  <c r="Y131" i="3"/>
  <c r="CY131" i="3"/>
  <c r="CZ131" i="3"/>
  <c r="DB131" i="3" s="1"/>
  <c r="DA131" i="3"/>
  <c r="DC131" i="3"/>
  <c r="A132" i="3"/>
  <c r="Y132" i="3"/>
  <c r="CY132" i="3"/>
  <c r="CZ132" i="3"/>
  <c r="DB132" i="3" s="1"/>
  <c r="DA132" i="3"/>
  <c r="DC132" i="3"/>
  <c r="A133" i="3"/>
  <c r="Y133" i="3"/>
  <c r="CY133" i="3"/>
  <c r="CZ133" i="3"/>
  <c r="DB133" i="3" s="1"/>
  <c r="DA133" i="3"/>
  <c r="DC133" i="3"/>
  <c r="A134" i="3"/>
  <c r="Y134" i="3"/>
  <c r="CY134" i="3"/>
  <c r="CZ134" i="3"/>
  <c r="DB134" i="3" s="1"/>
  <c r="DA134" i="3"/>
  <c r="DC134" i="3"/>
  <c r="A135" i="3"/>
  <c r="Y135" i="3"/>
  <c r="CY135" i="3"/>
  <c r="CZ135" i="3"/>
  <c r="DB135" i="3" s="1"/>
  <c r="DA135" i="3"/>
  <c r="DC135" i="3"/>
  <c r="A136" i="3"/>
  <c r="Y136" i="3"/>
  <c r="CY136" i="3"/>
  <c r="CZ136" i="3"/>
  <c r="DB136" i="3" s="1"/>
  <c r="DA136" i="3"/>
  <c r="DC136" i="3"/>
  <c r="A137" i="3"/>
  <c r="Y137" i="3"/>
  <c r="CY137" i="3"/>
  <c r="CZ137" i="3"/>
  <c r="DA137" i="3"/>
  <c r="DB137" i="3"/>
  <c r="DC137" i="3"/>
  <c r="A138" i="3"/>
  <c r="Y138" i="3"/>
  <c r="CY138" i="3"/>
  <c r="CZ138" i="3"/>
  <c r="DB138" i="3" s="1"/>
  <c r="DA138" i="3"/>
  <c r="DC138" i="3"/>
  <c r="A139" i="3"/>
  <c r="Y139" i="3"/>
  <c r="CY139" i="3"/>
  <c r="CZ139" i="3"/>
  <c r="DB139" i="3" s="1"/>
  <c r="DA139" i="3"/>
  <c r="DC139" i="3"/>
  <c r="A140" i="3"/>
  <c r="Y140" i="3"/>
  <c r="CY140" i="3"/>
  <c r="CZ140" i="3"/>
  <c r="DA140" i="3"/>
  <c r="DB140" i="3"/>
  <c r="DC140" i="3"/>
  <c r="A141" i="3"/>
  <c r="Y141" i="3"/>
  <c r="CY141" i="3"/>
  <c r="CZ141" i="3"/>
  <c r="DB141" i="3" s="1"/>
  <c r="DA141" i="3"/>
  <c r="DC141" i="3"/>
  <c r="A142" i="3"/>
  <c r="Y142" i="3"/>
  <c r="CY142" i="3"/>
  <c r="CZ142" i="3"/>
  <c r="DB142" i="3" s="1"/>
  <c r="DA142" i="3"/>
  <c r="DC142" i="3"/>
  <c r="A143" i="3"/>
  <c r="Y143" i="3"/>
  <c r="CY143" i="3"/>
  <c r="CZ143" i="3"/>
  <c r="DB143" i="3" s="1"/>
  <c r="DA143" i="3"/>
  <c r="DC143" i="3"/>
  <c r="A144" i="3"/>
  <c r="Y144" i="3"/>
  <c r="CY144" i="3"/>
  <c r="CZ144" i="3"/>
  <c r="DB144" i="3" s="1"/>
  <c r="DA144" i="3"/>
  <c r="DC144" i="3"/>
  <c r="A145" i="3"/>
  <c r="Y145" i="3"/>
  <c r="CY145" i="3"/>
  <c r="CZ145" i="3"/>
  <c r="DB145" i="3" s="1"/>
  <c r="DA145" i="3"/>
  <c r="DC145" i="3"/>
  <c r="A146" i="3"/>
  <c r="Y146" i="3"/>
  <c r="CY146" i="3"/>
  <c r="CZ146" i="3"/>
  <c r="DB146" i="3" s="1"/>
  <c r="DA146" i="3"/>
  <c r="DC146" i="3"/>
  <c r="A147" i="3"/>
  <c r="Y147" i="3"/>
  <c r="CY147" i="3"/>
  <c r="CZ147" i="3"/>
  <c r="DB147" i="3" s="1"/>
  <c r="DA147" i="3"/>
  <c r="DC147" i="3"/>
  <c r="A148" i="3"/>
  <c r="Y148" i="3"/>
  <c r="CY148" i="3"/>
  <c r="CZ148" i="3"/>
  <c r="DB148" i="3" s="1"/>
  <c r="DA148" i="3"/>
  <c r="DC148" i="3"/>
  <c r="A149" i="3"/>
  <c r="Y149" i="3"/>
  <c r="CY149" i="3"/>
  <c r="CZ149" i="3"/>
  <c r="DB149" i="3" s="1"/>
  <c r="DA149" i="3"/>
  <c r="DC149" i="3"/>
  <c r="A150" i="3"/>
  <c r="Y150" i="3"/>
  <c r="CY150" i="3"/>
  <c r="CZ150" i="3"/>
  <c r="DB150" i="3" s="1"/>
  <c r="DA150" i="3"/>
  <c r="DC150" i="3"/>
  <c r="A151" i="3"/>
  <c r="Y151" i="3"/>
  <c r="CY151" i="3"/>
  <c r="CZ151" i="3"/>
  <c r="DB151" i="3" s="1"/>
  <c r="DA151" i="3"/>
  <c r="DC151" i="3"/>
  <c r="A152" i="3"/>
  <c r="Y152" i="3"/>
  <c r="CY152" i="3"/>
  <c r="CZ152" i="3"/>
  <c r="DB152" i="3" s="1"/>
  <c r="DA152" i="3"/>
  <c r="DC152" i="3"/>
  <c r="A153" i="3"/>
  <c r="Y153" i="3"/>
  <c r="CY153" i="3"/>
  <c r="CZ153" i="3"/>
  <c r="DB153" i="3" s="1"/>
  <c r="DA153" i="3"/>
  <c r="DC153" i="3"/>
  <c r="A154" i="3"/>
  <c r="Y154" i="3"/>
  <c r="CY154" i="3"/>
  <c r="CZ154" i="3"/>
  <c r="DB154" i="3" s="1"/>
  <c r="DA154" i="3"/>
  <c r="DC154" i="3"/>
  <c r="A155" i="3"/>
  <c r="Y155" i="3"/>
  <c r="CY155" i="3"/>
  <c r="CZ155" i="3"/>
  <c r="DB155" i="3" s="1"/>
  <c r="DA155" i="3"/>
  <c r="DC155" i="3"/>
  <c r="A156" i="3"/>
  <c r="Y156" i="3"/>
  <c r="CY156" i="3"/>
  <c r="CZ156" i="3"/>
  <c r="DB156" i="3" s="1"/>
  <c r="DA156" i="3"/>
  <c r="DC156" i="3"/>
  <c r="A157" i="3"/>
  <c r="Y157" i="3"/>
  <c r="CY157" i="3"/>
  <c r="CZ157" i="3"/>
  <c r="DB157" i="3" s="1"/>
  <c r="DA157" i="3"/>
  <c r="DC157" i="3"/>
  <c r="A158" i="3"/>
  <c r="Y158" i="3"/>
  <c r="CY158" i="3"/>
  <c r="CZ158" i="3"/>
  <c r="DA158" i="3"/>
  <c r="DB158" i="3"/>
  <c r="DC158" i="3"/>
  <c r="A159" i="3"/>
  <c r="Y159" i="3"/>
  <c r="CY159" i="3"/>
  <c r="CZ159" i="3"/>
  <c r="DB159" i="3" s="1"/>
  <c r="DA159" i="3"/>
  <c r="DC159" i="3"/>
  <c r="A160" i="3"/>
  <c r="Y160" i="3"/>
  <c r="CY160" i="3"/>
  <c r="CZ160" i="3"/>
  <c r="DB160" i="3" s="1"/>
  <c r="DA160" i="3"/>
  <c r="DC160" i="3"/>
  <c r="A161" i="3"/>
  <c r="Y161" i="3"/>
  <c r="CY161" i="3"/>
  <c r="CZ161" i="3"/>
  <c r="DA161" i="3"/>
  <c r="DB161" i="3"/>
  <c r="DC161" i="3"/>
  <c r="A162" i="3"/>
  <c r="Y162" i="3"/>
  <c r="CY162" i="3"/>
  <c r="CZ162" i="3"/>
  <c r="DB162" i="3" s="1"/>
  <c r="DA162" i="3"/>
  <c r="DC162" i="3"/>
  <c r="A163" i="3"/>
  <c r="Y163" i="3"/>
  <c r="CY163" i="3"/>
  <c r="CZ163" i="3"/>
  <c r="DB163" i="3" s="1"/>
  <c r="DA163" i="3"/>
  <c r="DC163" i="3"/>
  <c r="A164" i="3"/>
  <c r="Y164" i="3"/>
  <c r="CY164" i="3"/>
  <c r="CZ164" i="3"/>
  <c r="DB164" i="3" s="1"/>
  <c r="DA164" i="3"/>
  <c r="DC164" i="3"/>
  <c r="A165" i="3"/>
  <c r="Y165" i="3"/>
  <c r="CY165" i="3"/>
  <c r="CZ165" i="3"/>
  <c r="DB165" i="3" s="1"/>
  <c r="DA165" i="3"/>
  <c r="DC165" i="3"/>
  <c r="A166" i="3"/>
  <c r="Y166" i="3"/>
  <c r="CY166" i="3"/>
  <c r="CZ166" i="3"/>
  <c r="DB166" i="3" s="1"/>
  <c r="DA166" i="3"/>
  <c r="DC166" i="3"/>
  <c r="A167" i="3"/>
  <c r="Y167" i="3"/>
  <c r="CY167" i="3"/>
  <c r="CZ167" i="3"/>
  <c r="DB167" i="3" s="1"/>
  <c r="DA167" i="3"/>
  <c r="DC167" i="3"/>
  <c r="A168" i="3"/>
  <c r="Y168" i="3"/>
  <c r="CY168" i="3"/>
  <c r="CZ168" i="3"/>
  <c r="DA168" i="3"/>
  <c r="DB168" i="3"/>
  <c r="DC168" i="3"/>
  <c r="A169" i="3"/>
  <c r="Y169" i="3"/>
  <c r="CY169" i="3"/>
  <c r="CZ169" i="3"/>
  <c r="DB169" i="3" s="1"/>
  <c r="DA169" i="3"/>
  <c r="DC169" i="3"/>
  <c r="A170" i="3"/>
  <c r="Y170" i="3"/>
  <c r="CY170" i="3"/>
  <c r="CZ170" i="3"/>
  <c r="DB170" i="3" s="1"/>
  <c r="DA170" i="3"/>
  <c r="DC170" i="3"/>
  <c r="A171" i="3"/>
  <c r="Y171" i="3"/>
  <c r="CY171" i="3"/>
  <c r="CZ171" i="3"/>
  <c r="DB171" i="3" s="1"/>
  <c r="DA171" i="3"/>
  <c r="DC171" i="3"/>
  <c r="A172" i="3"/>
  <c r="Y172" i="3"/>
  <c r="CY172" i="3"/>
  <c r="CZ172" i="3"/>
  <c r="DB172" i="3" s="1"/>
  <c r="DA172" i="3"/>
  <c r="DC172" i="3"/>
  <c r="A173" i="3"/>
  <c r="Y173" i="3"/>
  <c r="CY173" i="3"/>
  <c r="CZ173" i="3"/>
  <c r="DA173" i="3"/>
  <c r="DB173" i="3"/>
  <c r="DC173" i="3"/>
  <c r="A174" i="3"/>
  <c r="Y174" i="3"/>
  <c r="CY174" i="3"/>
  <c r="CZ174" i="3"/>
  <c r="DB174" i="3" s="1"/>
  <c r="DA174" i="3"/>
  <c r="DC174" i="3"/>
  <c r="A175" i="3"/>
  <c r="Y175" i="3"/>
  <c r="CY175" i="3"/>
  <c r="CZ175" i="3"/>
  <c r="DB175" i="3" s="1"/>
  <c r="DA175" i="3"/>
  <c r="DC175" i="3"/>
  <c r="A176" i="3"/>
  <c r="Y176" i="3"/>
  <c r="CY176" i="3"/>
  <c r="CZ176" i="3"/>
  <c r="DB176" i="3" s="1"/>
  <c r="DA176" i="3"/>
  <c r="DC176" i="3"/>
  <c r="A177" i="3"/>
  <c r="Y177" i="3"/>
  <c r="CY177" i="3"/>
  <c r="CZ177" i="3"/>
  <c r="DB177" i="3" s="1"/>
  <c r="DA177" i="3"/>
  <c r="DC177" i="3"/>
  <c r="A178" i="3"/>
  <c r="Y178" i="3"/>
  <c r="CY178" i="3"/>
  <c r="CZ178" i="3"/>
  <c r="DA178" i="3"/>
  <c r="DB178" i="3"/>
  <c r="DC178" i="3"/>
  <c r="A179" i="3"/>
  <c r="Y179" i="3"/>
  <c r="CY179" i="3"/>
  <c r="CZ179" i="3"/>
  <c r="DA179" i="3"/>
  <c r="DB179" i="3"/>
  <c r="DC179" i="3"/>
  <c r="A180" i="3"/>
  <c r="Y180" i="3"/>
  <c r="CY180" i="3"/>
  <c r="CZ180" i="3"/>
  <c r="DB180" i="3" s="1"/>
  <c r="DA180" i="3"/>
  <c r="DC180" i="3"/>
  <c r="A181" i="3"/>
  <c r="Y181" i="3"/>
  <c r="CY181" i="3"/>
  <c r="CZ181" i="3"/>
  <c r="DA181" i="3"/>
  <c r="DB181" i="3"/>
  <c r="DC181" i="3"/>
  <c r="A182" i="3"/>
  <c r="Y182" i="3"/>
  <c r="CY182" i="3"/>
  <c r="CZ182" i="3"/>
  <c r="DB182" i="3" s="1"/>
  <c r="DA182" i="3"/>
  <c r="DC182" i="3"/>
  <c r="A183" i="3"/>
  <c r="Y183" i="3"/>
  <c r="CY183" i="3"/>
  <c r="CZ183" i="3"/>
  <c r="DB183" i="3" s="1"/>
  <c r="DA183" i="3"/>
  <c r="DC183" i="3"/>
  <c r="A184" i="3"/>
  <c r="Y184" i="3"/>
  <c r="CY184" i="3"/>
  <c r="CZ184" i="3"/>
  <c r="DA184" i="3"/>
  <c r="DB184" i="3"/>
  <c r="DC184" i="3"/>
  <c r="A185" i="3"/>
  <c r="Y185" i="3"/>
  <c r="CY185" i="3"/>
  <c r="CZ185" i="3"/>
  <c r="DB185" i="3" s="1"/>
  <c r="DA185" i="3"/>
  <c r="DC185" i="3"/>
  <c r="A186" i="3"/>
  <c r="Y186" i="3"/>
  <c r="CY186" i="3"/>
  <c r="CZ186" i="3"/>
  <c r="DB186" i="3" s="1"/>
  <c r="DA186" i="3"/>
  <c r="DC186" i="3"/>
  <c r="A187" i="3"/>
  <c r="Y187" i="3"/>
  <c r="CY187" i="3"/>
  <c r="CZ187" i="3"/>
  <c r="DA187" i="3"/>
  <c r="DB187" i="3"/>
  <c r="DC187" i="3"/>
  <c r="A188" i="3"/>
  <c r="Y188" i="3"/>
  <c r="CY188" i="3"/>
  <c r="CZ188" i="3"/>
  <c r="DB188" i="3" s="1"/>
  <c r="DA188" i="3"/>
  <c r="DC188" i="3"/>
  <c r="A189" i="3"/>
  <c r="Y189" i="3"/>
  <c r="CY189" i="3"/>
  <c r="CZ189" i="3"/>
  <c r="DB189" i="3" s="1"/>
  <c r="DA189" i="3"/>
  <c r="DC189" i="3"/>
  <c r="A190" i="3"/>
  <c r="Y190" i="3"/>
  <c r="CY190" i="3"/>
  <c r="CZ190" i="3"/>
  <c r="DB190" i="3" s="1"/>
  <c r="DA190" i="3"/>
  <c r="DC190" i="3"/>
  <c r="A191" i="3"/>
  <c r="Y191" i="3"/>
  <c r="CY191" i="3"/>
  <c r="CZ191" i="3"/>
  <c r="DB191" i="3" s="1"/>
  <c r="DA191" i="3"/>
  <c r="DC191" i="3"/>
  <c r="A192" i="3"/>
  <c r="Y192" i="3"/>
  <c r="CY192" i="3"/>
  <c r="CZ192" i="3"/>
  <c r="DA192" i="3"/>
  <c r="DB192" i="3"/>
  <c r="DC192" i="3"/>
  <c r="A193" i="3"/>
  <c r="Y193" i="3"/>
  <c r="CY193" i="3"/>
  <c r="CZ193" i="3"/>
  <c r="DA193" i="3"/>
  <c r="DB193" i="3"/>
  <c r="DC193" i="3"/>
  <c r="A194" i="3"/>
  <c r="Y194" i="3"/>
  <c r="CY194" i="3"/>
  <c r="CZ194" i="3"/>
  <c r="DB194" i="3" s="1"/>
  <c r="DA194" i="3"/>
  <c r="DC194" i="3"/>
  <c r="A195" i="3"/>
  <c r="Y195" i="3"/>
  <c r="CY195" i="3"/>
  <c r="CZ195" i="3"/>
  <c r="DB195" i="3" s="1"/>
  <c r="DA195" i="3"/>
  <c r="DC195" i="3"/>
  <c r="A196" i="3"/>
  <c r="Y196" i="3"/>
  <c r="CY196" i="3"/>
  <c r="CZ196" i="3"/>
  <c r="DA196" i="3"/>
  <c r="DB196" i="3"/>
  <c r="DC196" i="3"/>
  <c r="A197" i="3"/>
  <c r="Y197" i="3"/>
  <c r="CY197" i="3"/>
  <c r="CZ197" i="3"/>
  <c r="DB197" i="3" s="1"/>
  <c r="DA197" i="3"/>
  <c r="DC197" i="3"/>
  <c r="A198" i="3"/>
  <c r="Y198" i="3"/>
  <c r="CY198" i="3"/>
  <c r="CZ198" i="3"/>
  <c r="DB198" i="3" s="1"/>
  <c r="DA198" i="3"/>
  <c r="DC198" i="3"/>
  <c r="A199" i="3"/>
  <c r="Y199" i="3"/>
  <c r="CY199" i="3"/>
  <c r="CZ199" i="3"/>
  <c r="DB199" i="3" s="1"/>
  <c r="DA199" i="3"/>
  <c r="DC199" i="3"/>
  <c r="A200" i="3"/>
  <c r="Y200" i="3"/>
  <c r="CY200" i="3"/>
  <c r="CZ200" i="3"/>
  <c r="DB200" i="3" s="1"/>
  <c r="DA200" i="3"/>
  <c r="DC200" i="3"/>
  <c r="A201" i="3"/>
  <c r="Y201" i="3"/>
  <c r="CY201" i="3"/>
  <c r="CZ201" i="3"/>
  <c r="DA201" i="3"/>
  <c r="DB201" i="3"/>
  <c r="DC201" i="3"/>
  <c r="A202" i="3"/>
  <c r="Y202" i="3"/>
  <c r="CY202" i="3"/>
  <c r="CZ202" i="3"/>
  <c r="DA202" i="3"/>
  <c r="DB202" i="3"/>
  <c r="DC202" i="3"/>
  <c r="A203" i="3"/>
  <c r="Y203" i="3"/>
  <c r="CY203" i="3"/>
  <c r="CZ203" i="3"/>
  <c r="DB203" i="3" s="1"/>
  <c r="DA203" i="3"/>
  <c r="DC203" i="3"/>
  <c r="A204" i="3"/>
  <c r="Y204" i="3"/>
  <c r="CY204" i="3"/>
  <c r="CZ204" i="3"/>
  <c r="DA204" i="3"/>
  <c r="DB204" i="3"/>
  <c r="DC204" i="3"/>
  <c r="A205" i="3"/>
  <c r="Y205" i="3"/>
  <c r="CY205" i="3"/>
  <c r="CZ205" i="3"/>
  <c r="DA205" i="3"/>
  <c r="DB205" i="3"/>
  <c r="DC205" i="3"/>
  <c r="A206" i="3"/>
  <c r="Y206" i="3"/>
  <c r="CY206" i="3"/>
  <c r="CZ206" i="3"/>
  <c r="DB206" i="3" s="1"/>
  <c r="DA206" i="3"/>
  <c r="DC206" i="3"/>
  <c r="A207" i="3"/>
  <c r="Y207" i="3"/>
  <c r="CY207" i="3"/>
  <c r="CZ207" i="3"/>
  <c r="DB207" i="3" s="1"/>
  <c r="DA207" i="3"/>
  <c r="DC207" i="3"/>
  <c r="A208" i="3"/>
  <c r="Y208" i="3"/>
  <c r="CY208" i="3"/>
  <c r="CZ208" i="3"/>
  <c r="DB208" i="3" s="1"/>
  <c r="DA208" i="3"/>
  <c r="DC208" i="3"/>
  <c r="A209" i="3"/>
  <c r="Y209" i="3"/>
  <c r="CY209" i="3"/>
  <c r="CZ209" i="3"/>
  <c r="DB209" i="3" s="1"/>
  <c r="DA209" i="3"/>
  <c r="DC209" i="3"/>
  <c r="A210" i="3"/>
  <c r="Y210" i="3"/>
  <c r="CY210" i="3"/>
  <c r="CZ210" i="3"/>
  <c r="DA210" i="3"/>
  <c r="DB210" i="3"/>
  <c r="DC210" i="3"/>
  <c r="A211" i="3"/>
  <c r="Y211" i="3"/>
  <c r="CY211" i="3"/>
  <c r="CZ211" i="3"/>
  <c r="DB211" i="3" s="1"/>
  <c r="DA211" i="3"/>
  <c r="DC211" i="3"/>
  <c r="A212" i="3"/>
  <c r="Y212" i="3"/>
  <c r="CY212" i="3"/>
  <c r="CZ212" i="3"/>
  <c r="DB212" i="3" s="1"/>
  <c r="DA212" i="3"/>
  <c r="DC212" i="3"/>
  <c r="A213" i="3"/>
  <c r="Y213" i="3"/>
  <c r="CY213" i="3"/>
  <c r="CZ213" i="3"/>
  <c r="DB213" i="3" s="1"/>
  <c r="DA213" i="3"/>
  <c r="DC213" i="3"/>
  <c r="A214" i="3"/>
  <c r="Y214" i="3"/>
  <c r="CY214" i="3"/>
  <c r="CZ214" i="3"/>
  <c r="DA214" i="3"/>
  <c r="DB214" i="3"/>
  <c r="DC214" i="3"/>
  <c r="A215" i="3"/>
  <c r="Y215" i="3"/>
  <c r="CY215" i="3"/>
  <c r="CZ215" i="3"/>
  <c r="DB215" i="3" s="1"/>
  <c r="DA215" i="3"/>
  <c r="DC215" i="3"/>
  <c r="A216" i="3"/>
  <c r="Y216" i="3"/>
  <c r="CY216" i="3"/>
  <c r="CZ216" i="3"/>
  <c r="DB216" i="3" s="1"/>
  <c r="DA216" i="3"/>
  <c r="DC216" i="3"/>
  <c r="A217" i="3"/>
  <c r="Y217" i="3"/>
  <c r="CY217" i="3"/>
  <c r="CZ217" i="3"/>
  <c r="DB217" i="3" s="1"/>
  <c r="DA217" i="3"/>
  <c r="DC217" i="3"/>
  <c r="A218" i="3"/>
  <c r="Y218" i="3"/>
  <c r="CY218" i="3"/>
  <c r="CZ218" i="3"/>
  <c r="DB218" i="3" s="1"/>
  <c r="DA218" i="3"/>
  <c r="DC218" i="3"/>
  <c r="A219" i="3"/>
  <c r="Y219" i="3"/>
  <c r="CY219" i="3"/>
  <c r="CZ219" i="3"/>
  <c r="DB219" i="3" s="1"/>
  <c r="DA219" i="3"/>
  <c r="DC219" i="3"/>
  <c r="A220" i="3"/>
  <c r="Y220" i="3"/>
  <c r="CY220" i="3"/>
  <c r="CZ220" i="3"/>
  <c r="DB220" i="3" s="1"/>
  <c r="DA220" i="3"/>
  <c r="DC220" i="3"/>
  <c r="A221" i="3"/>
  <c r="Y221" i="3"/>
  <c r="CY221" i="3"/>
  <c r="CZ221" i="3"/>
  <c r="DB221" i="3" s="1"/>
  <c r="DA221" i="3"/>
  <c r="DC221" i="3"/>
  <c r="A222" i="3"/>
  <c r="Y222" i="3"/>
  <c r="CY222" i="3"/>
  <c r="CZ222" i="3"/>
  <c r="DA222" i="3"/>
  <c r="DB222" i="3"/>
  <c r="DC222" i="3"/>
  <c r="A223" i="3"/>
  <c r="Y223" i="3"/>
  <c r="CY223" i="3"/>
  <c r="CZ223" i="3"/>
  <c r="DB223" i="3" s="1"/>
  <c r="DA223" i="3"/>
  <c r="DC223" i="3"/>
  <c r="A224" i="3"/>
  <c r="Y224" i="3"/>
  <c r="CY224" i="3"/>
  <c r="CZ224" i="3"/>
  <c r="DB224" i="3" s="1"/>
  <c r="DA224" i="3"/>
  <c r="DC224" i="3"/>
  <c r="A225" i="3"/>
  <c r="Y225" i="3"/>
  <c r="CY225" i="3"/>
  <c r="CZ225" i="3"/>
  <c r="DA225" i="3"/>
  <c r="DB225" i="3"/>
  <c r="DC225" i="3"/>
  <c r="A226" i="3"/>
  <c r="Y226" i="3"/>
  <c r="CY226" i="3"/>
  <c r="CZ226" i="3"/>
  <c r="DB226" i="3" s="1"/>
  <c r="DA226" i="3"/>
  <c r="DC226" i="3"/>
  <c r="A227" i="3"/>
  <c r="Y227" i="3"/>
  <c r="CY227" i="3"/>
  <c r="CZ227" i="3"/>
  <c r="DB227" i="3" s="1"/>
  <c r="DA227" i="3"/>
  <c r="DC227" i="3"/>
  <c r="A228" i="3"/>
  <c r="Y228" i="3"/>
  <c r="CY228" i="3"/>
  <c r="CZ228" i="3"/>
  <c r="DB228" i="3" s="1"/>
  <c r="DA228" i="3"/>
  <c r="DC228" i="3"/>
  <c r="A229" i="3"/>
  <c r="Y229" i="3"/>
  <c r="CY229" i="3"/>
  <c r="CZ229" i="3"/>
  <c r="DB229" i="3" s="1"/>
  <c r="DA229" i="3"/>
  <c r="DC229" i="3"/>
  <c r="A230" i="3"/>
  <c r="Y230" i="3"/>
  <c r="CY230" i="3"/>
  <c r="CZ230" i="3"/>
  <c r="DA230" i="3"/>
  <c r="DB230" i="3"/>
  <c r="DC230" i="3"/>
  <c r="A231" i="3"/>
  <c r="Y231" i="3"/>
  <c r="CY231" i="3"/>
  <c r="CZ231" i="3"/>
  <c r="DB231" i="3" s="1"/>
  <c r="DA231" i="3"/>
  <c r="DC231" i="3"/>
  <c r="A232" i="3"/>
  <c r="Y232" i="3"/>
  <c r="CY232" i="3"/>
  <c r="CZ232" i="3"/>
  <c r="DB232" i="3" s="1"/>
  <c r="DA232" i="3"/>
  <c r="DC232" i="3"/>
  <c r="A233" i="3"/>
  <c r="Y233" i="3"/>
  <c r="CY233" i="3"/>
  <c r="CZ233" i="3"/>
  <c r="DB233" i="3" s="1"/>
  <c r="DA233" i="3"/>
  <c r="DC233" i="3"/>
  <c r="A234" i="3"/>
  <c r="Y234" i="3"/>
  <c r="CY234" i="3"/>
  <c r="CZ234" i="3"/>
  <c r="DB234" i="3" s="1"/>
  <c r="DA234" i="3"/>
  <c r="DC234" i="3"/>
  <c r="A235" i="3"/>
  <c r="Y235" i="3"/>
  <c r="CY235" i="3"/>
  <c r="CZ235" i="3"/>
  <c r="DB235" i="3" s="1"/>
  <c r="DA235" i="3"/>
  <c r="DC235" i="3"/>
  <c r="A236" i="3"/>
  <c r="Y236" i="3"/>
  <c r="CY236" i="3"/>
  <c r="CZ236" i="3"/>
  <c r="DB236" i="3" s="1"/>
  <c r="DA236" i="3"/>
  <c r="DC236" i="3"/>
  <c r="A237" i="3"/>
  <c r="Y237" i="3"/>
  <c r="CY237" i="3"/>
  <c r="CZ237" i="3"/>
  <c r="DB237" i="3" s="1"/>
  <c r="DA237" i="3"/>
  <c r="DC237" i="3"/>
  <c r="A238" i="3"/>
  <c r="Y238" i="3"/>
  <c r="CY238" i="3"/>
  <c r="CZ238" i="3"/>
  <c r="DB238" i="3" s="1"/>
  <c r="DA238" i="3"/>
  <c r="DC238" i="3"/>
  <c r="A239" i="3"/>
  <c r="Y239" i="3"/>
  <c r="CY239" i="3"/>
  <c r="CZ239" i="3"/>
  <c r="DB239" i="3" s="1"/>
  <c r="DA239" i="3"/>
  <c r="DC239" i="3"/>
  <c r="A240" i="3"/>
  <c r="Y240" i="3"/>
  <c r="CY240" i="3"/>
  <c r="CZ240" i="3"/>
  <c r="DB240" i="3" s="1"/>
  <c r="DA240" i="3"/>
  <c r="DC240" i="3"/>
  <c r="A241" i="3"/>
  <c r="Y241" i="3"/>
  <c r="CY241" i="3"/>
  <c r="CZ241" i="3"/>
  <c r="DB241" i="3" s="1"/>
  <c r="DA241" i="3"/>
  <c r="DC241" i="3"/>
  <c r="A242" i="3"/>
  <c r="Y242" i="3"/>
  <c r="CY242" i="3"/>
  <c r="CZ242" i="3"/>
  <c r="DB242" i="3" s="1"/>
  <c r="DA242" i="3"/>
  <c r="DC242" i="3"/>
  <c r="A243" i="3"/>
  <c r="Y243" i="3"/>
  <c r="CY243" i="3"/>
  <c r="CZ243" i="3"/>
  <c r="DA243" i="3"/>
  <c r="DB243" i="3"/>
  <c r="DC243" i="3"/>
  <c r="A244" i="3"/>
  <c r="Y244" i="3"/>
  <c r="CY244" i="3"/>
  <c r="CZ244" i="3"/>
  <c r="DA244" i="3"/>
  <c r="DB244" i="3"/>
  <c r="DC244" i="3"/>
  <c r="A245" i="3"/>
  <c r="Y245" i="3"/>
  <c r="CY245" i="3"/>
  <c r="CZ245" i="3"/>
  <c r="DB245" i="3" s="1"/>
  <c r="DA245" i="3"/>
  <c r="DC245" i="3"/>
  <c r="A246" i="3"/>
  <c r="Y246" i="3"/>
  <c r="CY246" i="3"/>
  <c r="CZ246" i="3"/>
  <c r="DB246" i="3" s="1"/>
  <c r="DA246" i="3"/>
  <c r="DC246" i="3"/>
  <c r="A247" i="3"/>
  <c r="Y247" i="3"/>
  <c r="CY247" i="3"/>
  <c r="CZ247" i="3"/>
  <c r="DB247" i="3" s="1"/>
  <c r="DA247" i="3"/>
  <c r="DC247" i="3"/>
  <c r="A248" i="3"/>
  <c r="Y248" i="3"/>
  <c r="CY248" i="3"/>
  <c r="CZ248" i="3"/>
  <c r="DB248" i="3" s="1"/>
  <c r="DA248" i="3"/>
  <c r="DC248" i="3"/>
  <c r="A249" i="3"/>
  <c r="Y249" i="3"/>
  <c r="CY249" i="3"/>
  <c r="CZ249" i="3"/>
  <c r="DB249" i="3" s="1"/>
  <c r="DA249" i="3"/>
  <c r="DC249" i="3"/>
  <c r="A250" i="3"/>
  <c r="Y250" i="3"/>
  <c r="CY250" i="3"/>
  <c r="CZ250" i="3"/>
  <c r="DA250" i="3"/>
  <c r="DB250" i="3"/>
  <c r="DC250" i="3"/>
  <c r="A251" i="3"/>
  <c r="Y251" i="3"/>
  <c r="CY251" i="3"/>
  <c r="CZ251" i="3"/>
  <c r="DB251" i="3" s="1"/>
  <c r="DA251" i="3"/>
  <c r="DC251" i="3"/>
  <c r="A252" i="3"/>
  <c r="Y252" i="3"/>
  <c r="CY252" i="3"/>
  <c r="CZ252" i="3"/>
  <c r="DB252" i="3" s="1"/>
  <c r="DA252" i="3"/>
  <c r="DC252" i="3"/>
  <c r="A253" i="3"/>
  <c r="Y253" i="3"/>
  <c r="CY253" i="3"/>
  <c r="CZ253" i="3"/>
  <c r="DB253" i="3" s="1"/>
  <c r="DA253" i="3"/>
  <c r="DC253" i="3"/>
  <c r="A254" i="3"/>
  <c r="Y254" i="3"/>
  <c r="CY254" i="3"/>
  <c r="CZ254" i="3"/>
  <c r="DB254" i="3" s="1"/>
  <c r="DA254" i="3"/>
  <c r="DC254" i="3"/>
  <c r="A255" i="3"/>
  <c r="Y255" i="3"/>
  <c r="CY255" i="3"/>
  <c r="CZ255" i="3"/>
  <c r="DA255" i="3"/>
  <c r="DB255" i="3"/>
  <c r="DC255" i="3"/>
  <c r="A256" i="3"/>
  <c r="Y256" i="3"/>
  <c r="CY256" i="3"/>
  <c r="CZ256" i="3"/>
  <c r="DA256" i="3"/>
  <c r="DB256" i="3"/>
  <c r="DC256" i="3"/>
  <c r="A257" i="3"/>
  <c r="Y257" i="3"/>
  <c r="CY257" i="3"/>
  <c r="CZ257" i="3"/>
  <c r="DB257" i="3" s="1"/>
  <c r="DA257" i="3"/>
  <c r="DC257" i="3"/>
  <c r="A258" i="3"/>
  <c r="Y258" i="3"/>
  <c r="CY258" i="3"/>
  <c r="CZ258" i="3"/>
  <c r="DB258" i="3" s="1"/>
  <c r="DA258" i="3"/>
  <c r="DC258" i="3"/>
  <c r="A259" i="3"/>
  <c r="Y259" i="3"/>
  <c r="CY259" i="3"/>
  <c r="CZ259" i="3"/>
  <c r="DA259" i="3"/>
  <c r="DB259" i="3"/>
  <c r="DC259" i="3"/>
  <c r="A260" i="3"/>
  <c r="Y260" i="3"/>
  <c r="CY260" i="3"/>
  <c r="CZ260" i="3"/>
  <c r="DA260" i="3"/>
  <c r="DB260" i="3"/>
  <c r="DC260" i="3"/>
  <c r="A261" i="3"/>
  <c r="Y261" i="3"/>
  <c r="CY261" i="3"/>
  <c r="CZ261" i="3"/>
  <c r="DB261" i="3" s="1"/>
  <c r="DA261" i="3"/>
  <c r="DC261" i="3"/>
  <c r="A262" i="3"/>
  <c r="Y262" i="3"/>
  <c r="CY262" i="3"/>
  <c r="CZ262" i="3"/>
  <c r="DB262" i="3" s="1"/>
  <c r="DA262" i="3"/>
  <c r="DC262" i="3"/>
  <c r="A263" i="3"/>
  <c r="Y263" i="3"/>
  <c r="CY263" i="3"/>
  <c r="CZ263" i="3"/>
  <c r="DA263" i="3"/>
  <c r="DB263" i="3"/>
  <c r="DC263" i="3"/>
  <c r="A264" i="3"/>
  <c r="Y264" i="3"/>
  <c r="CY264" i="3"/>
  <c r="CZ264" i="3"/>
  <c r="DB264" i="3" s="1"/>
  <c r="DA264" i="3"/>
  <c r="DC264" i="3"/>
  <c r="A265" i="3"/>
  <c r="Y265" i="3"/>
  <c r="CY265" i="3"/>
  <c r="CZ265" i="3"/>
  <c r="DA265" i="3"/>
  <c r="DB265" i="3"/>
  <c r="DC265" i="3"/>
  <c r="A266" i="3"/>
  <c r="Y266" i="3"/>
  <c r="CY266" i="3"/>
  <c r="CZ266" i="3"/>
  <c r="DA266" i="3"/>
  <c r="DB266" i="3"/>
  <c r="DC266" i="3"/>
  <c r="A267" i="3"/>
  <c r="Y267" i="3"/>
  <c r="CY267" i="3"/>
  <c r="CZ267" i="3"/>
  <c r="DB267" i="3" s="1"/>
  <c r="DA267" i="3"/>
  <c r="DC267" i="3"/>
  <c r="A268" i="3"/>
  <c r="Y268" i="3"/>
  <c r="CY268" i="3"/>
  <c r="CZ268" i="3"/>
  <c r="DA268" i="3"/>
  <c r="DB268" i="3"/>
  <c r="DC268" i="3"/>
  <c r="A269" i="3"/>
  <c r="Y269" i="3"/>
  <c r="CY269" i="3"/>
  <c r="CZ269" i="3"/>
  <c r="DB269" i="3" s="1"/>
  <c r="DA269" i="3"/>
  <c r="DC269" i="3"/>
  <c r="A270" i="3"/>
  <c r="Y270" i="3"/>
  <c r="CY270" i="3"/>
  <c r="CZ270" i="3"/>
  <c r="DB270" i="3" s="1"/>
  <c r="DA270" i="3"/>
  <c r="DC270" i="3"/>
  <c r="A271" i="3"/>
  <c r="Y271" i="3"/>
  <c r="CY271" i="3"/>
  <c r="CZ271" i="3"/>
  <c r="DA271" i="3"/>
  <c r="DB271" i="3"/>
  <c r="DC271" i="3"/>
  <c r="A272" i="3"/>
  <c r="Y272" i="3"/>
  <c r="CY272" i="3"/>
  <c r="CZ272" i="3"/>
  <c r="DA272" i="3"/>
  <c r="DB272" i="3"/>
  <c r="DC272" i="3"/>
  <c r="A273" i="3"/>
  <c r="Y273" i="3"/>
  <c r="CY273" i="3"/>
  <c r="CZ273" i="3"/>
  <c r="DB273" i="3" s="1"/>
  <c r="DA273" i="3"/>
  <c r="DC273" i="3"/>
  <c r="A274" i="3"/>
  <c r="Y274" i="3"/>
  <c r="CY274" i="3"/>
  <c r="CZ274" i="3"/>
  <c r="DB274" i="3" s="1"/>
  <c r="DA274" i="3"/>
  <c r="DC274" i="3"/>
  <c r="A275" i="3"/>
  <c r="Y275" i="3"/>
  <c r="CY275" i="3"/>
  <c r="CZ275" i="3"/>
  <c r="DB275" i="3" s="1"/>
  <c r="DA275" i="3"/>
  <c r="DC275" i="3"/>
  <c r="A276" i="3"/>
  <c r="Y276" i="3"/>
  <c r="CY276" i="3"/>
  <c r="CZ276" i="3"/>
  <c r="DB276" i="3" s="1"/>
  <c r="DA276" i="3"/>
  <c r="DC276" i="3"/>
  <c r="A277" i="3"/>
  <c r="Y277" i="3"/>
  <c r="CY277" i="3"/>
  <c r="CZ277" i="3"/>
  <c r="DB277" i="3" s="1"/>
  <c r="DA277" i="3"/>
  <c r="DC277" i="3"/>
  <c r="A278" i="3"/>
  <c r="Y278" i="3"/>
  <c r="CY278" i="3"/>
  <c r="CZ278" i="3"/>
  <c r="DB278" i="3" s="1"/>
  <c r="DA278" i="3"/>
  <c r="DC278" i="3"/>
  <c r="A279" i="3"/>
  <c r="Y279" i="3"/>
  <c r="CY279" i="3"/>
  <c r="CZ279" i="3"/>
  <c r="DA279" i="3"/>
  <c r="DB279" i="3"/>
  <c r="DC279" i="3"/>
  <c r="A280" i="3"/>
  <c r="Y280" i="3"/>
  <c r="CY280" i="3"/>
  <c r="CZ280" i="3"/>
  <c r="DB280" i="3" s="1"/>
  <c r="DA280" i="3"/>
  <c r="DC280" i="3"/>
  <c r="A281" i="3"/>
  <c r="Y281" i="3"/>
  <c r="CY281" i="3"/>
  <c r="CZ281" i="3"/>
  <c r="DB281" i="3" s="1"/>
  <c r="DA281" i="3"/>
  <c r="DC281" i="3"/>
  <c r="A282" i="3"/>
  <c r="Y282" i="3"/>
  <c r="CY282" i="3"/>
  <c r="CZ282" i="3"/>
  <c r="DA282" i="3"/>
  <c r="DB282" i="3"/>
  <c r="DC282" i="3"/>
  <c r="A283" i="3"/>
  <c r="Y283" i="3"/>
  <c r="CY283" i="3"/>
  <c r="CZ283" i="3"/>
  <c r="DB283" i="3" s="1"/>
  <c r="DA283" i="3"/>
  <c r="DC283" i="3"/>
  <c r="A284" i="3"/>
  <c r="Y284" i="3"/>
  <c r="CY284" i="3"/>
  <c r="CZ284" i="3"/>
  <c r="DB284" i="3" s="1"/>
  <c r="DA284" i="3"/>
  <c r="DC284" i="3"/>
  <c r="A285" i="3"/>
  <c r="Y285" i="3"/>
  <c r="CY285" i="3"/>
  <c r="CZ285" i="3"/>
  <c r="DB285" i="3" s="1"/>
  <c r="DA285" i="3"/>
  <c r="DC285" i="3"/>
  <c r="A286" i="3"/>
  <c r="Y286" i="3"/>
  <c r="CY286" i="3"/>
  <c r="CZ286" i="3"/>
  <c r="DB286" i="3" s="1"/>
  <c r="DA286" i="3"/>
  <c r="DC286" i="3"/>
  <c r="A287" i="3"/>
  <c r="Y287" i="3"/>
  <c r="CY287" i="3"/>
  <c r="CZ287" i="3"/>
  <c r="DB287" i="3" s="1"/>
  <c r="DA287" i="3"/>
  <c r="DC287" i="3"/>
  <c r="A288" i="3"/>
  <c r="Y288" i="3"/>
  <c r="CY288" i="3"/>
  <c r="CZ288" i="3"/>
  <c r="DB288" i="3" s="1"/>
  <c r="DA288" i="3"/>
  <c r="DC288" i="3"/>
  <c r="A289" i="3"/>
  <c r="Y289" i="3"/>
  <c r="CY289" i="3"/>
  <c r="CZ289" i="3"/>
  <c r="DB289" i="3" s="1"/>
  <c r="DA289" i="3"/>
  <c r="DC289" i="3"/>
  <c r="A290" i="3"/>
  <c r="Y290" i="3"/>
  <c r="CY290" i="3"/>
  <c r="CZ290" i="3"/>
  <c r="DA290" i="3"/>
  <c r="DB290" i="3"/>
  <c r="DC290" i="3"/>
  <c r="A291" i="3"/>
  <c r="Y291" i="3"/>
  <c r="CY291" i="3"/>
  <c r="CZ291" i="3"/>
  <c r="DB291" i="3" s="1"/>
  <c r="DA291" i="3"/>
  <c r="DC291" i="3"/>
  <c r="A292" i="3"/>
  <c r="Y292" i="3"/>
  <c r="CY292" i="3"/>
  <c r="CZ292" i="3"/>
  <c r="DA292" i="3"/>
  <c r="DB292" i="3"/>
  <c r="DC292" i="3"/>
  <c r="A293" i="3"/>
  <c r="Y293" i="3"/>
  <c r="CY293" i="3"/>
  <c r="CZ293" i="3"/>
  <c r="DB293" i="3" s="1"/>
  <c r="DA293" i="3"/>
  <c r="DC293" i="3"/>
  <c r="A294" i="3"/>
  <c r="Y294" i="3"/>
  <c r="CY294" i="3"/>
  <c r="CZ294" i="3"/>
  <c r="DB294" i="3" s="1"/>
  <c r="DA294" i="3"/>
  <c r="DC294" i="3"/>
  <c r="A295" i="3"/>
  <c r="Y295" i="3"/>
  <c r="CY295" i="3"/>
  <c r="CZ295" i="3"/>
  <c r="DA295" i="3"/>
  <c r="DB295" i="3"/>
  <c r="DC295" i="3"/>
  <c r="A296" i="3"/>
  <c r="Y296" i="3"/>
  <c r="CY296" i="3"/>
  <c r="CZ296" i="3"/>
  <c r="DB296" i="3" s="1"/>
  <c r="DA296" i="3"/>
  <c r="DC296" i="3"/>
  <c r="A297" i="3"/>
  <c r="Y297" i="3"/>
  <c r="CY297" i="3"/>
  <c r="CZ297" i="3"/>
  <c r="DB297" i="3" s="1"/>
  <c r="DA297" i="3"/>
  <c r="DC297" i="3"/>
  <c r="A298" i="3"/>
  <c r="Y298" i="3"/>
  <c r="CY298" i="3"/>
  <c r="CZ298" i="3"/>
  <c r="DB298" i="3" s="1"/>
  <c r="DA298" i="3"/>
  <c r="DC298" i="3"/>
  <c r="A299" i="3"/>
  <c r="Y299" i="3"/>
  <c r="CY299" i="3"/>
  <c r="CZ299" i="3"/>
  <c r="DB299" i="3" s="1"/>
  <c r="DA299" i="3"/>
  <c r="DC299" i="3"/>
  <c r="A300" i="3"/>
  <c r="Y300" i="3"/>
  <c r="CY300" i="3"/>
  <c r="CZ300" i="3"/>
  <c r="DB300" i="3" s="1"/>
  <c r="DA300" i="3"/>
  <c r="DC300" i="3"/>
  <c r="A301" i="3"/>
  <c r="Y301" i="3"/>
  <c r="CY301" i="3"/>
  <c r="CZ301" i="3"/>
  <c r="DB301" i="3" s="1"/>
  <c r="DA301" i="3"/>
  <c r="DC301" i="3"/>
  <c r="A302" i="3"/>
  <c r="Y302" i="3"/>
  <c r="CY302" i="3"/>
  <c r="CZ302" i="3"/>
  <c r="DB302" i="3" s="1"/>
  <c r="DA302" i="3"/>
  <c r="DC302" i="3"/>
  <c r="A303" i="3"/>
  <c r="Y303" i="3"/>
  <c r="CY303" i="3"/>
  <c r="CZ303" i="3"/>
  <c r="DA303" i="3"/>
  <c r="DB303" i="3"/>
  <c r="DC303" i="3"/>
  <c r="A304" i="3"/>
  <c r="Y304" i="3"/>
  <c r="CY304" i="3"/>
  <c r="CZ304" i="3"/>
  <c r="DB304" i="3" s="1"/>
  <c r="DA304" i="3"/>
  <c r="DC304" i="3"/>
  <c r="A305" i="3"/>
  <c r="Y305" i="3"/>
  <c r="CY305" i="3"/>
  <c r="CZ305" i="3"/>
  <c r="DA305" i="3"/>
  <c r="DB305" i="3"/>
  <c r="DC305" i="3"/>
  <c r="A306" i="3"/>
  <c r="Y306" i="3"/>
  <c r="CY306" i="3"/>
  <c r="CZ306" i="3"/>
  <c r="DB306" i="3" s="1"/>
  <c r="DA306" i="3"/>
  <c r="DC306" i="3"/>
  <c r="A307" i="3"/>
  <c r="Y307" i="3"/>
  <c r="CY307" i="3"/>
  <c r="CZ307" i="3"/>
  <c r="DB307" i="3" s="1"/>
  <c r="DA307" i="3"/>
  <c r="DC307" i="3"/>
  <c r="A308" i="3"/>
  <c r="Y308" i="3"/>
  <c r="CY308" i="3"/>
  <c r="CZ308" i="3"/>
  <c r="DA308" i="3"/>
  <c r="DB308" i="3"/>
  <c r="DC308" i="3"/>
  <c r="A309" i="3"/>
  <c r="Y309" i="3"/>
  <c r="CY309" i="3"/>
  <c r="CZ309" i="3"/>
  <c r="DB309" i="3" s="1"/>
  <c r="DA309" i="3"/>
  <c r="DC309" i="3"/>
  <c r="A310" i="3"/>
  <c r="Y310" i="3"/>
  <c r="CY310" i="3"/>
  <c r="CZ310" i="3"/>
  <c r="DB310" i="3" s="1"/>
  <c r="DA310" i="3"/>
  <c r="DC310" i="3"/>
  <c r="A311" i="3"/>
  <c r="Y311" i="3"/>
  <c r="CY311" i="3"/>
  <c r="CZ311" i="3"/>
  <c r="DB311" i="3" s="1"/>
  <c r="DA311" i="3"/>
  <c r="DC311" i="3"/>
  <c r="A312" i="3"/>
  <c r="Y312" i="3"/>
  <c r="CY312" i="3"/>
  <c r="CZ312" i="3"/>
  <c r="DB312" i="3" s="1"/>
  <c r="DA312" i="3"/>
  <c r="DC312" i="3"/>
  <c r="A313" i="3"/>
  <c r="Y313" i="3"/>
  <c r="CY313" i="3"/>
  <c r="CZ313" i="3"/>
  <c r="DA313" i="3"/>
  <c r="DB313" i="3"/>
  <c r="DC313" i="3"/>
  <c r="A314" i="3"/>
  <c r="Y314" i="3"/>
  <c r="CY314" i="3"/>
  <c r="CZ314" i="3"/>
  <c r="DB314" i="3" s="1"/>
  <c r="DA314" i="3"/>
  <c r="DC314" i="3"/>
  <c r="A315" i="3"/>
  <c r="Y315" i="3"/>
  <c r="CY315" i="3"/>
  <c r="CZ315" i="3"/>
  <c r="DB315" i="3" s="1"/>
  <c r="DA315" i="3"/>
  <c r="DC315" i="3"/>
  <c r="A316" i="3"/>
  <c r="Y316" i="3"/>
  <c r="CY316" i="3"/>
  <c r="CZ316" i="3"/>
  <c r="DB316" i="3" s="1"/>
  <c r="DA316" i="3"/>
  <c r="DC316" i="3"/>
  <c r="A317" i="3"/>
  <c r="Y317" i="3"/>
  <c r="CY317" i="3"/>
  <c r="CZ317" i="3"/>
  <c r="DB317" i="3" s="1"/>
  <c r="DA317" i="3"/>
  <c r="DC317" i="3"/>
  <c r="A318" i="3"/>
  <c r="Y318" i="3"/>
  <c r="CY318" i="3"/>
  <c r="CZ318" i="3"/>
  <c r="DB318" i="3" s="1"/>
  <c r="DA318" i="3"/>
  <c r="DC318" i="3"/>
  <c r="A319" i="3"/>
  <c r="Y319" i="3"/>
  <c r="CY319" i="3"/>
  <c r="CZ319" i="3"/>
  <c r="DB319" i="3" s="1"/>
  <c r="DA319" i="3"/>
  <c r="DC319" i="3"/>
  <c r="A320" i="3"/>
  <c r="Y320" i="3"/>
  <c r="CY320" i="3"/>
  <c r="CZ320" i="3"/>
  <c r="DB320" i="3" s="1"/>
  <c r="DA320" i="3"/>
  <c r="DC320" i="3"/>
  <c r="A321" i="3"/>
  <c r="Y321" i="3"/>
  <c r="CY321" i="3"/>
  <c r="CZ321" i="3"/>
  <c r="DA321" i="3"/>
  <c r="DB321" i="3"/>
  <c r="DC321" i="3"/>
  <c r="A322" i="3"/>
  <c r="Y322" i="3"/>
  <c r="CY322" i="3"/>
  <c r="CZ322" i="3"/>
  <c r="DB322" i="3" s="1"/>
  <c r="DA322" i="3"/>
  <c r="DC322" i="3"/>
  <c r="A323" i="3"/>
  <c r="Y323" i="3"/>
  <c r="CY323" i="3"/>
  <c r="CZ323" i="3"/>
  <c r="DA323" i="3"/>
  <c r="DB323" i="3"/>
  <c r="DC323" i="3"/>
  <c r="A324" i="3"/>
  <c r="Y324" i="3"/>
  <c r="CY324" i="3"/>
  <c r="CZ324" i="3"/>
  <c r="DB324" i="3" s="1"/>
  <c r="DA324" i="3"/>
  <c r="DC324" i="3"/>
  <c r="A325" i="3"/>
  <c r="Y325" i="3"/>
  <c r="CY325" i="3"/>
  <c r="CZ325" i="3"/>
  <c r="DB325" i="3" s="1"/>
  <c r="DA325" i="3"/>
  <c r="DC325" i="3"/>
  <c r="A326" i="3"/>
  <c r="Y326" i="3"/>
  <c r="CY326" i="3"/>
  <c r="CZ326" i="3"/>
  <c r="DB326" i="3" s="1"/>
  <c r="DA326" i="3"/>
  <c r="DC326" i="3"/>
  <c r="A327" i="3"/>
  <c r="Y327" i="3"/>
  <c r="CY327" i="3"/>
  <c r="CZ327" i="3"/>
  <c r="DB327" i="3" s="1"/>
  <c r="DA327" i="3"/>
  <c r="DC327" i="3"/>
  <c r="A328" i="3"/>
  <c r="Y328" i="3"/>
  <c r="CY328" i="3"/>
  <c r="CZ328" i="3"/>
  <c r="DA328" i="3"/>
  <c r="DB328" i="3"/>
  <c r="DC328" i="3"/>
  <c r="A329" i="3"/>
  <c r="Y329" i="3"/>
  <c r="CY329" i="3"/>
  <c r="CZ329" i="3"/>
  <c r="DB329" i="3" s="1"/>
  <c r="DA329" i="3"/>
  <c r="DC329" i="3"/>
  <c r="A330" i="3"/>
  <c r="Y330" i="3"/>
  <c r="CY330" i="3"/>
  <c r="CZ330" i="3"/>
  <c r="DB330" i="3" s="1"/>
  <c r="DA330" i="3"/>
  <c r="DC330" i="3"/>
  <c r="A331" i="3"/>
  <c r="Y331" i="3"/>
  <c r="CY331" i="3"/>
  <c r="CZ331" i="3"/>
  <c r="DA331" i="3"/>
  <c r="DB331" i="3"/>
  <c r="DC331" i="3"/>
  <c r="A332" i="3"/>
  <c r="Y332" i="3"/>
  <c r="CY332" i="3"/>
  <c r="CZ332" i="3"/>
  <c r="DB332" i="3" s="1"/>
  <c r="DA332" i="3"/>
  <c r="DC332" i="3"/>
  <c r="A333" i="3"/>
  <c r="Y333" i="3"/>
  <c r="CY333" i="3"/>
  <c r="CZ333" i="3"/>
  <c r="DB333" i="3" s="1"/>
  <c r="DA333" i="3"/>
  <c r="DC333" i="3"/>
  <c r="A334" i="3"/>
  <c r="Y334" i="3"/>
  <c r="CY334" i="3"/>
  <c r="CZ334" i="3"/>
  <c r="DB334" i="3" s="1"/>
  <c r="DA334" i="3"/>
  <c r="DC334" i="3"/>
  <c r="A335" i="3"/>
  <c r="Y335" i="3"/>
  <c r="CY335" i="3"/>
  <c r="CZ335" i="3"/>
  <c r="DB335" i="3" s="1"/>
  <c r="DA335" i="3"/>
  <c r="DC335" i="3"/>
  <c r="A336" i="3"/>
  <c r="Y336" i="3"/>
  <c r="CY336" i="3"/>
  <c r="CZ336" i="3"/>
  <c r="DA336" i="3"/>
  <c r="DB336" i="3"/>
  <c r="DC336" i="3"/>
  <c r="A337" i="3"/>
  <c r="Y337" i="3"/>
  <c r="CY337" i="3"/>
  <c r="CZ337" i="3"/>
  <c r="DB337" i="3" s="1"/>
  <c r="DA337" i="3"/>
  <c r="DC337" i="3"/>
  <c r="A338" i="3"/>
  <c r="Y338" i="3"/>
  <c r="CY338" i="3"/>
  <c r="CZ338" i="3"/>
  <c r="DB338" i="3" s="1"/>
  <c r="DA338" i="3"/>
  <c r="DC338" i="3"/>
  <c r="A339" i="3"/>
  <c r="Y339" i="3"/>
  <c r="CY339" i="3"/>
  <c r="CZ339" i="3"/>
  <c r="DA339" i="3"/>
  <c r="DB339" i="3"/>
  <c r="DC339" i="3"/>
  <c r="A340" i="3"/>
  <c r="Y340" i="3"/>
  <c r="CY340" i="3"/>
  <c r="CZ340" i="3"/>
  <c r="DB340" i="3" s="1"/>
  <c r="DA340" i="3"/>
  <c r="DC340" i="3"/>
  <c r="A341" i="3"/>
  <c r="Y341" i="3"/>
  <c r="CY341" i="3"/>
  <c r="CZ341" i="3"/>
  <c r="DB341" i="3" s="1"/>
  <c r="DA341" i="3"/>
  <c r="DC341" i="3"/>
  <c r="A342" i="3"/>
  <c r="Y342" i="3"/>
  <c r="CY342" i="3"/>
  <c r="CZ342" i="3"/>
  <c r="DB342" i="3" s="1"/>
  <c r="DA342" i="3"/>
  <c r="DC342" i="3"/>
  <c r="A343" i="3"/>
  <c r="Y343" i="3"/>
  <c r="CY343" i="3"/>
  <c r="CZ343" i="3"/>
  <c r="DB343" i="3" s="1"/>
  <c r="DA343" i="3"/>
  <c r="DC343" i="3"/>
  <c r="A344" i="3"/>
  <c r="Y344" i="3"/>
  <c r="CY344" i="3"/>
  <c r="CZ344" i="3"/>
  <c r="DA344" i="3"/>
  <c r="DB344" i="3"/>
  <c r="DC344" i="3"/>
  <c r="A345" i="3"/>
  <c r="Y345" i="3"/>
  <c r="CY345" i="3"/>
  <c r="CZ345" i="3"/>
  <c r="DA345" i="3"/>
  <c r="DC345" i="3"/>
  <c r="A346" i="3"/>
  <c r="Y346" i="3"/>
  <c r="CY346" i="3"/>
  <c r="CZ346" i="3"/>
  <c r="DB346" i="3" s="1"/>
  <c r="DA346" i="3"/>
  <c r="DC346" i="3"/>
  <c r="A347" i="3"/>
  <c r="Y347" i="3"/>
  <c r="CY347" i="3"/>
  <c r="CZ347" i="3"/>
  <c r="DA347" i="3"/>
  <c r="DC347" i="3"/>
  <c r="A348" i="3"/>
  <c r="Y348" i="3"/>
  <c r="CY348" i="3"/>
  <c r="CZ348" i="3"/>
  <c r="DA348" i="3"/>
  <c r="DC348" i="3"/>
  <c r="A349" i="3"/>
  <c r="Y349" i="3"/>
  <c r="CY349" i="3"/>
  <c r="CZ349" i="3"/>
  <c r="H201" i="7" s="1"/>
  <c r="J201" i="7" s="1"/>
  <c r="DA349" i="3"/>
  <c r="DB349" i="3"/>
  <c r="DC349" i="3"/>
  <c r="A350" i="3"/>
  <c r="Y350" i="3"/>
  <c r="CY350" i="3"/>
  <c r="CZ350" i="3"/>
  <c r="DA350" i="3"/>
  <c r="DC350" i="3"/>
  <c r="A351" i="3"/>
  <c r="Y351" i="3"/>
  <c r="CY351" i="3"/>
  <c r="CZ351" i="3"/>
  <c r="DB351" i="3" s="1"/>
  <c r="DA351" i="3"/>
  <c r="DC351" i="3"/>
  <c r="A352" i="3"/>
  <c r="Y352" i="3"/>
  <c r="CY352" i="3"/>
  <c r="CZ352" i="3"/>
  <c r="J212" i="7" s="1"/>
  <c r="DA352" i="3"/>
  <c r="DB352" i="3"/>
  <c r="DC352" i="3"/>
  <c r="A353" i="3"/>
  <c r="Y353" i="3"/>
  <c r="CY353" i="3"/>
  <c r="CZ353" i="3"/>
  <c r="DB353" i="3" s="1"/>
  <c r="DA353" i="3"/>
  <c r="DC353" i="3"/>
  <c r="A354" i="3"/>
  <c r="Y354" i="3"/>
  <c r="CY354" i="3"/>
  <c r="CZ354" i="3"/>
  <c r="J215" i="7" s="1"/>
  <c r="DA354" i="3"/>
  <c r="DB354" i="3"/>
  <c r="DC354" i="3"/>
  <c r="A355" i="3"/>
  <c r="Y355" i="3"/>
  <c r="CY355" i="3"/>
  <c r="CZ355" i="3"/>
  <c r="DA355" i="3"/>
  <c r="DC355" i="3"/>
  <c r="A356" i="3"/>
  <c r="Y356" i="3"/>
  <c r="CY356" i="3"/>
  <c r="CZ356" i="3"/>
  <c r="DA356" i="3"/>
  <c r="DC356" i="3"/>
  <c r="A357" i="3"/>
  <c r="Y357" i="3"/>
  <c r="CY357" i="3"/>
  <c r="CZ357" i="3"/>
  <c r="DA357" i="3"/>
  <c r="DC357" i="3"/>
  <c r="A358" i="3"/>
  <c r="Y358" i="3"/>
  <c r="CY358" i="3"/>
  <c r="CZ358" i="3"/>
  <c r="DA358" i="3"/>
  <c r="DC358" i="3"/>
  <c r="A359" i="3"/>
  <c r="Y359" i="3"/>
  <c r="CY359" i="3"/>
  <c r="CZ359" i="3"/>
  <c r="DA359" i="3"/>
  <c r="DC359" i="3"/>
  <c r="A360" i="3"/>
  <c r="Y360" i="3"/>
  <c r="CY360" i="3"/>
  <c r="CZ360" i="3"/>
  <c r="DA360" i="3"/>
  <c r="DC360" i="3"/>
  <c r="A361" i="3"/>
  <c r="Y361" i="3"/>
  <c r="CY361" i="3"/>
  <c r="CZ361" i="3"/>
  <c r="DA361" i="3"/>
  <c r="DC361" i="3"/>
  <c r="A362" i="3"/>
  <c r="Y362" i="3"/>
  <c r="CY362" i="3"/>
  <c r="CZ362" i="3"/>
  <c r="DB362" i="3" s="1"/>
  <c r="DA362" i="3"/>
  <c r="DC362" i="3"/>
  <c r="A363" i="3"/>
  <c r="Y363" i="3"/>
  <c r="CY363" i="3"/>
  <c r="CZ363" i="3"/>
  <c r="DA363" i="3"/>
  <c r="DC363" i="3"/>
  <c r="A364" i="3"/>
  <c r="Y364" i="3"/>
  <c r="CY364" i="3"/>
  <c r="CZ364" i="3"/>
  <c r="DB364" i="3" s="1"/>
  <c r="DA364" i="3"/>
  <c r="DC364" i="3"/>
  <c r="A365" i="3"/>
  <c r="Y365" i="3"/>
  <c r="CY365" i="3"/>
  <c r="CZ365" i="3"/>
  <c r="DB365" i="3" s="1"/>
  <c r="DA365" i="3"/>
  <c r="DC365" i="3"/>
  <c r="A366" i="3"/>
  <c r="Y366" i="3"/>
  <c r="CY366" i="3"/>
  <c r="CZ366" i="3"/>
  <c r="DA366" i="3"/>
  <c r="DB366" i="3"/>
  <c r="DC366" i="3"/>
  <c r="A367" i="3"/>
  <c r="Y367" i="3"/>
  <c r="CY367" i="3"/>
  <c r="CZ367" i="3"/>
  <c r="DA367" i="3"/>
  <c r="DC367" i="3"/>
  <c r="A368" i="3"/>
  <c r="Y368" i="3"/>
  <c r="CY368" i="3"/>
  <c r="CZ368" i="3"/>
  <c r="DB368" i="3" s="1"/>
  <c r="DA368" i="3"/>
  <c r="DC368" i="3"/>
  <c r="A369" i="3"/>
  <c r="Y369" i="3"/>
  <c r="CY369" i="3"/>
  <c r="CZ369" i="3"/>
  <c r="DA369" i="3"/>
  <c r="DC369" i="3"/>
  <c r="A370" i="3"/>
  <c r="Y370" i="3"/>
  <c r="CY370" i="3"/>
  <c r="CZ370" i="3"/>
  <c r="DB370" i="3" s="1"/>
  <c r="DA370" i="3"/>
  <c r="DC370" i="3"/>
  <c r="A371" i="3"/>
  <c r="Y371" i="3"/>
  <c r="CY371" i="3"/>
  <c r="CZ371" i="3"/>
  <c r="DA371" i="3"/>
  <c r="DC371" i="3"/>
  <c r="A372" i="3"/>
  <c r="Y372" i="3"/>
  <c r="CY372" i="3"/>
  <c r="CZ372" i="3"/>
  <c r="DA372" i="3"/>
  <c r="DB372" i="3"/>
  <c r="DC372" i="3"/>
  <c r="D12" i="1"/>
  <c r="E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D18" i="1"/>
  <c r="DE18" i="1"/>
  <c r="DF18" i="1"/>
  <c r="DG18" i="1"/>
  <c r="DH18" i="1"/>
  <c r="DI18" i="1"/>
  <c r="DJ18" i="1"/>
  <c r="DK18" i="1"/>
  <c r="DL18" i="1"/>
  <c r="DM18" i="1"/>
  <c r="DN18" i="1"/>
  <c r="DO18" i="1"/>
  <c r="DP18" i="1"/>
  <c r="DQ18" i="1"/>
  <c r="DR18" i="1"/>
  <c r="DS18" i="1"/>
  <c r="DT18" i="1"/>
  <c r="DU18" i="1"/>
  <c r="DV18" i="1"/>
  <c r="DW18" i="1"/>
  <c r="DX18" i="1"/>
  <c r="DY18" i="1"/>
  <c r="DZ18" i="1"/>
  <c r="EA18" i="1"/>
  <c r="EB18" i="1"/>
  <c r="EC18" i="1"/>
  <c r="ED18" i="1"/>
  <c r="EE18" i="1"/>
  <c r="EF18" i="1"/>
  <c r="EG18" i="1"/>
  <c r="EH18" i="1"/>
  <c r="EI18" i="1"/>
  <c r="EJ18" i="1"/>
  <c r="EK18" i="1"/>
  <c r="EL18" i="1"/>
  <c r="EM18" i="1"/>
  <c r="EN18" i="1"/>
  <c r="EO18" i="1"/>
  <c r="EP18" i="1"/>
  <c r="EQ18" i="1"/>
  <c r="ER18" i="1"/>
  <c r="ES18" i="1"/>
  <c r="ET18" i="1"/>
  <c r="EU18" i="1"/>
  <c r="EV18" i="1"/>
  <c r="EW18" i="1"/>
  <c r="EX18" i="1"/>
  <c r="EY18" i="1"/>
  <c r="EZ18" i="1"/>
  <c r="FA18" i="1"/>
  <c r="FB18" i="1"/>
  <c r="FC18" i="1"/>
  <c r="FD18" i="1"/>
  <c r="FE18" i="1"/>
  <c r="FF18" i="1"/>
  <c r="FG18" i="1"/>
  <c r="FH18" i="1"/>
  <c r="FI18" i="1"/>
  <c r="FJ18" i="1"/>
  <c r="FK18" i="1"/>
  <c r="FL18" i="1"/>
  <c r="FM18" i="1"/>
  <c r="FN18" i="1"/>
  <c r="FO18" i="1"/>
  <c r="FP18" i="1"/>
  <c r="FQ18" i="1"/>
  <c r="FR18" i="1"/>
  <c r="FS18" i="1"/>
  <c r="FT18" i="1"/>
  <c r="FU18" i="1"/>
  <c r="FV18" i="1"/>
  <c r="FW18" i="1"/>
  <c r="FX18" i="1"/>
  <c r="FY18" i="1"/>
  <c r="FZ18" i="1"/>
  <c r="GA18" i="1"/>
  <c r="GB18" i="1"/>
  <c r="GC18" i="1"/>
  <c r="GD18" i="1"/>
  <c r="GE18" i="1"/>
  <c r="GF18" i="1"/>
  <c r="GG18" i="1"/>
  <c r="GH18" i="1"/>
  <c r="GI18" i="1"/>
  <c r="GJ18" i="1"/>
  <c r="GK18" i="1"/>
  <c r="GL18" i="1"/>
  <c r="GM18" i="1"/>
  <c r="GN18" i="1"/>
  <c r="GO18" i="1"/>
  <c r="GP18" i="1"/>
  <c r="GQ18" i="1"/>
  <c r="GR18" i="1"/>
  <c r="GS18" i="1"/>
  <c r="GT18" i="1"/>
  <c r="GU18" i="1"/>
  <c r="GV18" i="1"/>
  <c r="GW18" i="1"/>
  <c r="GX18" i="1"/>
  <c r="D20" i="1"/>
  <c r="E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EF22" i="1"/>
  <c r="EG22" i="1"/>
  <c r="EH22" i="1"/>
  <c r="EI22" i="1"/>
  <c r="EJ22" i="1"/>
  <c r="EK22" i="1"/>
  <c r="EL22" i="1"/>
  <c r="EM22" i="1"/>
  <c r="EN22" i="1"/>
  <c r="EO22" i="1"/>
  <c r="EP22" i="1"/>
  <c r="EQ22" i="1"/>
  <c r="ER22" i="1"/>
  <c r="ES22" i="1"/>
  <c r="ET22" i="1"/>
  <c r="EU22" i="1"/>
  <c r="EV22" i="1"/>
  <c r="EW22" i="1"/>
  <c r="EX22" i="1"/>
  <c r="EY22" i="1"/>
  <c r="EZ22" i="1"/>
  <c r="FA22" i="1"/>
  <c r="FB22" i="1"/>
  <c r="FC22" i="1"/>
  <c r="FD22" i="1"/>
  <c r="FE22" i="1"/>
  <c r="FF22" i="1"/>
  <c r="FG22" i="1"/>
  <c r="FH22" i="1"/>
  <c r="FI22" i="1"/>
  <c r="FJ22" i="1"/>
  <c r="FK22" i="1"/>
  <c r="FL22" i="1"/>
  <c r="FM22" i="1"/>
  <c r="FN22" i="1"/>
  <c r="FO22" i="1"/>
  <c r="FP22" i="1"/>
  <c r="FQ22" i="1"/>
  <c r="FR22" i="1"/>
  <c r="FS22" i="1"/>
  <c r="FT22" i="1"/>
  <c r="FU22" i="1"/>
  <c r="FV22" i="1"/>
  <c r="FW22" i="1"/>
  <c r="FX22" i="1"/>
  <c r="FY22" i="1"/>
  <c r="FZ22" i="1"/>
  <c r="GA22" i="1"/>
  <c r="GB22" i="1"/>
  <c r="GC22" i="1"/>
  <c r="GD22" i="1"/>
  <c r="GE22" i="1"/>
  <c r="GF22" i="1"/>
  <c r="GG22" i="1"/>
  <c r="GH22" i="1"/>
  <c r="GI22" i="1"/>
  <c r="GJ22" i="1"/>
  <c r="GK22" i="1"/>
  <c r="GL22" i="1"/>
  <c r="GM22" i="1"/>
  <c r="GN22" i="1"/>
  <c r="GO22" i="1"/>
  <c r="GP22" i="1"/>
  <c r="GQ22" i="1"/>
  <c r="GR22" i="1"/>
  <c r="GS22" i="1"/>
  <c r="GT22" i="1"/>
  <c r="GU22" i="1"/>
  <c r="GV22" i="1"/>
  <c r="GW22" i="1"/>
  <c r="GX22" i="1"/>
  <c r="D24" i="1"/>
  <c r="E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DB26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EE26" i="1"/>
  <c r="EF26" i="1"/>
  <c r="EG26" i="1"/>
  <c r="EH26" i="1"/>
  <c r="EI26" i="1"/>
  <c r="EJ26" i="1"/>
  <c r="EK26" i="1"/>
  <c r="EL26" i="1"/>
  <c r="EM26" i="1"/>
  <c r="EN26" i="1"/>
  <c r="EO26" i="1"/>
  <c r="EP26" i="1"/>
  <c r="EQ26" i="1"/>
  <c r="ER26" i="1"/>
  <c r="ES26" i="1"/>
  <c r="ET26" i="1"/>
  <c r="EU26" i="1"/>
  <c r="EV26" i="1"/>
  <c r="EW26" i="1"/>
  <c r="EX26" i="1"/>
  <c r="EY26" i="1"/>
  <c r="EZ26" i="1"/>
  <c r="FA26" i="1"/>
  <c r="FB26" i="1"/>
  <c r="FC26" i="1"/>
  <c r="FD26" i="1"/>
  <c r="FE26" i="1"/>
  <c r="FF26" i="1"/>
  <c r="FG26" i="1"/>
  <c r="FH26" i="1"/>
  <c r="FI26" i="1"/>
  <c r="FJ26" i="1"/>
  <c r="FK26" i="1"/>
  <c r="FL26" i="1"/>
  <c r="FM26" i="1"/>
  <c r="FN26" i="1"/>
  <c r="FO26" i="1"/>
  <c r="FP26" i="1"/>
  <c r="FQ26" i="1"/>
  <c r="FR26" i="1"/>
  <c r="FS26" i="1"/>
  <c r="FT26" i="1"/>
  <c r="FU26" i="1"/>
  <c r="FV26" i="1"/>
  <c r="FW26" i="1"/>
  <c r="FX26" i="1"/>
  <c r="FY26" i="1"/>
  <c r="FZ26" i="1"/>
  <c r="GA26" i="1"/>
  <c r="GB26" i="1"/>
  <c r="GC26" i="1"/>
  <c r="GD26" i="1"/>
  <c r="GE26" i="1"/>
  <c r="GF26" i="1"/>
  <c r="GG26" i="1"/>
  <c r="GH26" i="1"/>
  <c r="GI26" i="1"/>
  <c r="GJ26" i="1"/>
  <c r="GK26" i="1"/>
  <c r="GL26" i="1"/>
  <c r="GM26" i="1"/>
  <c r="GN26" i="1"/>
  <c r="GO26" i="1"/>
  <c r="GP26" i="1"/>
  <c r="GQ26" i="1"/>
  <c r="GR26" i="1"/>
  <c r="GS26" i="1"/>
  <c r="GT26" i="1"/>
  <c r="GU26" i="1"/>
  <c r="GV26" i="1"/>
  <c r="GW26" i="1"/>
  <c r="GX26" i="1"/>
  <c r="C28" i="1"/>
  <c r="D28" i="1"/>
  <c r="U28" i="1"/>
  <c r="AC28" i="1"/>
  <c r="AE28" i="1"/>
  <c r="AD28" i="1" s="1"/>
  <c r="AF28" i="1"/>
  <c r="AG28" i="1"/>
  <c r="AH28" i="1"/>
  <c r="AI28" i="1"/>
  <c r="AJ28" i="1"/>
  <c r="CQ28" i="1"/>
  <c r="CR28" i="1"/>
  <c r="CS28" i="1"/>
  <c r="CT28" i="1"/>
  <c r="CU28" i="1"/>
  <c r="T28" i="1" s="1"/>
  <c r="CV28" i="1"/>
  <c r="CW28" i="1"/>
  <c r="CX28" i="1"/>
  <c r="W28" i="1" s="1"/>
  <c r="GL28" i="1"/>
  <c r="GO28" i="1"/>
  <c r="GP28" i="1"/>
  <c r="GV28" i="1"/>
  <c r="HC28" i="1"/>
  <c r="GX28" i="1" s="1"/>
  <c r="I29" i="1"/>
  <c r="AC29" i="1"/>
  <c r="AE29" i="1"/>
  <c r="AD29" i="1" s="1"/>
  <c r="AB29" i="1" s="1"/>
  <c r="AF29" i="1"/>
  <c r="AG29" i="1"/>
  <c r="AH29" i="1"/>
  <c r="CV29" i="1" s="1"/>
  <c r="U29" i="1" s="1"/>
  <c r="AI29" i="1"/>
  <c r="CW29" i="1" s="1"/>
  <c r="V29" i="1" s="1"/>
  <c r="AJ29" i="1"/>
  <c r="CX29" i="1" s="1"/>
  <c r="W29" i="1" s="1"/>
  <c r="CQ29" i="1"/>
  <c r="CR29" i="1"/>
  <c r="Q29" i="1" s="1"/>
  <c r="CS29" i="1"/>
  <c r="R29" i="1" s="1"/>
  <c r="CZ29" i="1" s="1"/>
  <c r="Y29" i="1" s="1"/>
  <c r="CT29" i="1"/>
  <c r="S29" i="1" s="1"/>
  <c r="CU29" i="1"/>
  <c r="T29" i="1" s="1"/>
  <c r="GL29" i="1"/>
  <c r="GO29" i="1"/>
  <c r="GP29" i="1"/>
  <c r="GV29" i="1"/>
  <c r="HC29" i="1"/>
  <c r="GX29" i="1" s="1"/>
  <c r="C30" i="1"/>
  <c r="D30" i="1"/>
  <c r="I30" i="1"/>
  <c r="K31" i="1" s="1"/>
  <c r="V30" i="1"/>
  <c r="AC30" i="1"/>
  <c r="AE30" i="1"/>
  <c r="AD30" i="1" s="1"/>
  <c r="AF30" i="1"/>
  <c r="AG30" i="1"/>
  <c r="CU30" i="1" s="1"/>
  <c r="T30" i="1" s="1"/>
  <c r="AH30" i="1"/>
  <c r="AI30" i="1"/>
  <c r="AJ30" i="1"/>
  <c r="CX30" i="1" s="1"/>
  <c r="W30" i="1" s="1"/>
  <c r="CQ30" i="1"/>
  <c r="CR30" i="1"/>
  <c r="CS30" i="1"/>
  <c r="CT30" i="1"/>
  <c r="CV30" i="1"/>
  <c r="CW30" i="1"/>
  <c r="GL30" i="1"/>
  <c r="GO30" i="1"/>
  <c r="GP30" i="1"/>
  <c r="GV30" i="1"/>
  <c r="HC30" i="1"/>
  <c r="GX30" i="1" s="1"/>
  <c r="I31" i="1"/>
  <c r="I32" i="1" s="1"/>
  <c r="O31" i="1"/>
  <c r="P31" i="1"/>
  <c r="Q31" i="1"/>
  <c r="R31" i="1"/>
  <c r="S31" i="1"/>
  <c r="T31" i="1"/>
  <c r="U31" i="1"/>
  <c r="V31" i="1"/>
  <c r="W31" i="1"/>
  <c r="X31" i="1"/>
  <c r="Y31" i="1"/>
  <c r="AB31" i="1"/>
  <c r="CP31" i="1" s="1"/>
  <c r="GM31" i="1" s="1"/>
  <c r="AC31" i="1"/>
  <c r="AD31" i="1"/>
  <c r="AE31" i="1"/>
  <c r="AF31" i="1"/>
  <c r="AG31" i="1"/>
  <c r="AH31" i="1"/>
  <c r="AI31" i="1"/>
  <c r="AJ31" i="1"/>
  <c r="GL31" i="1"/>
  <c r="GO31" i="1"/>
  <c r="GP31" i="1"/>
  <c r="GV31" i="1"/>
  <c r="GX31" i="1"/>
  <c r="K32" i="1"/>
  <c r="O32" i="1"/>
  <c r="P32" i="1"/>
  <c r="Q32" i="1"/>
  <c r="R32" i="1"/>
  <c r="S32" i="1"/>
  <c r="T32" i="1"/>
  <c r="U32" i="1"/>
  <c r="V32" i="1"/>
  <c r="W32" i="1"/>
  <c r="X32" i="1"/>
  <c r="Y32" i="1"/>
  <c r="AB32" i="1"/>
  <c r="CP32" i="1" s="1"/>
  <c r="GM32" i="1" s="1"/>
  <c r="AC32" i="1"/>
  <c r="AD32" i="1"/>
  <c r="AE32" i="1"/>
  <c r="AF32" i="1"/>
  <c r="AG32" i="1"/>
  <c r="AH32" i="1"/>
  <c r="AI32" i="1"/>
  <c r="AJ32" i="1"/>
  <c r="GL32" i="1"/>
  <c r="GO32" i="1"/>
  <c r="GP32" i="1"/>
  <c r="GV32" i="1"/>
  <c r="GX32" i="1"/>
  <c r="B34" i="1"/>
  <c r="B26" i="1" s="1"/>
  <c r="C34" i="1"/>
  <c r="C26" i="1" s="1"/>
  <c r="D34" i="1"/>
  <c r="D26" i="1" s="1"/>
  <c r="F34" i="1"/>
  <c r="F26" i="1" s="1"/>
  <c r="G34" i="1"/>
  <c r="G26" i="1" s="1"/>
  <c r="AO34" i="1"/>
  <c r="AO26" i="1" s="1"/>
  <c r="AP34" i="1"/>
  <c r="AP26" i="1" s="1"/>
  <c r="AQ34" i="1"/>
  <c r="AQ26" i="1" s="1"/>
  <c r="AR34" i="1"/>
  <c r="AR26" i="1" s="1"/>
  <c r="AS34" i="1"/>
  <c r="AS26" i="1" s="1"/>
  <c r="AT34" i="1"/>
  <c r="AT26" i="1" s="1"/>
  <c r="AU34" i="1"/>
  <c r="AU26" i="1" s="1"/>
  <c r="AV34" i="1"/>
  <c r="AW34" i="1"/>
  <c r="AW26" i="1" s="1"/>
  <c r="AX34" i="1"/>
  <c r="AY34" i="1"/>
  <c r="AZ34" i="1"/>
  <c r="AZ26" i="1" s="1"/>
  <c r="BA34" i="1"/>
  <c r="BA26" i="1" s="1"/>
  <c r="BB34" i="1"/>
  <c r="F47" i="1" s="1"/>
  <c r="BC34" i="1"/>
  <c r="F50" i="1" s="1"/>
  <c r="BD34" i="1"/>
  <c r="F36" i="1"/>
  <c r="F37" i="1"/>
  <c r="F38" i="1"/>
  <c r="F40" i="1"/>
  <c r="F45" i="1"/>
  <c r="F46" i="1"/>
  <c r="F48" i="1"/>
  <c r="F49" i="1"/>
  <c r="F51" i="1"/>
  <c r="F53" i="1"/>
  <c r="F54" i="1"/>
  <c r="F55" i="1"/>
  <c r="F56" i="1"/>
  <c r="F57" i="1"/>
  <c r="F58" i="1"/>
  <c r="F60" i="1"/>
  <c r="F61" i="1"/>
  <c r="F62" i="1"/>
  <c r="D64" i="1"/>
  <c r="E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BE66" i="1"/>
  <c r="BF66" i="1"/>
  <c r="BG66" i="1"/>
  <c r="BH66" i="1"/>
  <c r="BI66" i="1"/>
  <c r="BJ66" i="1"/>
  <c r="BK66" i="1"/>
  <c r="BL66" i="1"/>
  <c r="BM66" i="1"/>
  <c r="BN66" i="1"/>
  <c r="BO66" i="1"/>
  <c r="BP66" i="1"/>
  <c r="BQ66" i="1"/>
  <c r="BR66" i="1"/>
  <c r="BS66" i="1"/>
  <c r="BT66" i="1"/>
  <c r="BU66" i="1"/>
  <c r="BV66" i="1"/>
  <c r="BW66" i="1"/>
  <c r="BX66" i="1"/>
  <c r="BY66" i="1"/>
  <c r="BZ66" i="1"/>
  <c r="CA66" i="1"/>
  <c r="CB66" i="1"/>
  <c r="CC66" i="1"/>
  <c r="CD66" i="1"/>
  <c r="CE66" i="1"/>
  <c r="CF66" i="1"/>
  <c r="CG66" i="1"/>
  <c r="CH66" i="1"/>
  <c r="CI66" i="1"/>
  <c r="CJ66" i="1"/>
  <c r="CK66" i="1"/>
  <c r="CL66" i="1"/>
  <c r="CM66" i="1"/>
  <c r="CN66" i="1"/>
  <c r="CO66" i="1"/>
  <c r="CP66" i="1"/>
  <c r="CQ66" i="1"/>
  <c r="CR66" i="1"/>
  <c r="CS66" i="1"/>
  <c r="CT66" i="1"/>
  <c r="CU66" i="1"/>
  <c r="CV66" i="1"/>
  <c r="CW66" i="1"/>
  <c r="CX66" i="1"/>
  <c r="CY66" i="1"/>
  <c r="CZ66" i="1"/>
  <c r="DA66" i="1"/>
  <c r="DB66" i="1"/>
  <c r="DC66" i="1"/>
  <c r="DD66" i="1"/>
  <c r="DE66" i="1"/>
  <c r="DF66" i="1"/>
  <c r="DG66" i="1"/>
  <c r="DH66" i="1"/>
  <c r="DI66" i="1"/>
  <c r="DJ66" i="1"/>
  <c r="DK66" i="1"/>
  <c r="DL66" i="1"/>
  <c r="DM66" i="1"/>
  <c r="DN66" i="1"/>
  <c r="DO66" i="1"/>
  <c r="DP66" i="1"/>
  <c r="DQ66" i="1"/>
  <c r="DR66" i="1"/>
  <c r="DS66" i="1"/>
  <c r="DT66" i="1"/>
  <c r="DU66" i="1"/>
  <c r="DV66" i="1"/>
  <c r="DW66" i="1"/>
  <c r="DX66" i="1"/>
  <c r="DY66" i="1"/>
  <c r="DZ66" i="1"/>
  <c r="EA66" i="1"/>
  <c r="EB66" i="1"/>
  <c r="EC66" i="1"/>
  <c r="ED66" i="1"/>
  <c r="EE66" i="1"/>
  <c r="EF66" i="1"/>
  <c r="EG66" i="1"/>
  <c r="EH66" i="1"/>
  <c r="EI66" i="1"/>
  <c r="EJ66" i="1"/>
  <c r="EK66" i="1"/>
  <c r="EL66" i="1"/>
  <c r="EM66" i="1"/>
  <c r="EN66" i="1"/>
  <c r="EO66" i="1"/>
  <c r="EP66" i="1"/>
  <c r="EQ66" i="1"/>
  <c r="ER66" i="1"/>
  <c r="ES66" i="1"/>
  <c r="ET66" i="1"/>
  <c r="EU66" i="1"/>
  <c r="EV66" i="1"/>
  <c r="EW66" i="1"/>
  <c r="EX66" i="1"/>
  <c r="EY66" i="1"/>
  <c r="EZ66" i="1"/>
  <c r="FA66" i="1"/>
  <c r="FB66" i="1"/>
  <c r="FC66" i="1"/>
  <c r="FD66" i="1"/>
  <c r="FE66" i="1"/>
  <c r="FF66" i="1"/>
  <c r="FG66" i="1"/>
  <c r="FH66" i="1"/>
  <c r="FI66" i="1"/>
  <c r="FJ66" i="1"/>
  <c r="FK66" i="1"/>
  <c r="FL66" i="1"/>
  <c r="FM66" i="1"/>
  <c r="FN66" i="1"/>
  <c r="FO66" i="1"/>
  <c r="FP66" i="1"/>
  <c r="FQ66" i="1"/>
  <c r="FR66" i="1"/>
  <c r="FS66" i="1"/>
  <c r="FT66" i="1"/>
  <c r="FU66" i="1"/>
  <c r="FV66" i="1"/>
  <c r="FW66" i="1"/>
  <c r="FX66" i="1"/>
  <c r="FY66" i="1"/>
  <c r="FZ66" i="1"/>
  <c r="GA66" i="1"/>
  <c r="GB66" i="1"/>
  <c r="GC66" i="1"/>
  <c r="GD66" i="1"/>
  <c r="GE66" i="1"/>
  <c r="GF66" i="1"/>
  <c r="GG66" i="1"/>
  <c r="GH66" i="1"/>
  <c r="GI66" i="1"/>
  <c r="GJ66" i="1"/>
  <c r="GK66" i="1"/>
  <c r="GL66" i="1"/>
  <c r="GM66" i="1"/>
  <c r="GN66" i="1"/>
  <c r="GO66" i="1"/>
  <c r="GP66" i="1"/>
  <c r="GQ66" i="1"/>
  <c r="GR66" i="1"/>
  <c r="GS66" i="1"/>
  <c r="GT66" i="1"/>
  <c r="GU66" i="1"/>
  <c r="GV66" i="1"/>
  <c r="GW66" i="1"/>
  <c r="GX66" i="1"/>
  <c r="C68" i="1"/>
  <c r="D68" i="1"/>
  <c r="U68" i="1"/>
  <c r="AC68" i="1"/>
  <c r="AE68" i="1"/>
  <c r="AD68" i="1" s="1"/>
  <c r="AF68" i="1"/>
  <c r="AG68" i="1"/>
  <c r="AH68" i="1"/>
  <c r="AI68" i="1"/>
  <c r="AJ68" i="1"/>
  <c r="CX68" i="1" s="1"/>
  <c r="W68" i="1" s="1"/>
  <c r="CQ68" i="1"/>
  <c r="CR68" i="1"/>
  <c r="CS68" i="1"/>
  <c r="CT68" i="1"/>
  <c r="CU68" i="1"/>
  <c r="T68" i="1" s="1"/>
  <c r="CV68" i="1"/>
  <c r="CW68" i="1"/>
  <c r="GL68" i="1"/>
  <c r="GO68" i="1"/>
  <c r="GP68" i="1"/>
  <c r="GV68" i="1"/>
  <c r="HC68" i="1" s="1"/>
  <c r="GX68" i="1" s="1"/>
  <c r="I69" i="1"/>
  <c r="K70" i="1" s="1"/>
  <c r="AC69" i="1"/>
  <c r="AD69" i="1"/>
  <c r="AE69" i="1"/>
  <c r="AF69" i="1"/>
  <c r="AG69" i="1"/>
  <c r="AH69" i="1"/>
  <c r="AI69" i="1"/>
  <c r="AJ69" i="1"/>
  <c r="CX69" i="1" s="1"/>
  <c r="W69" i="1" s="1"/>
  <c r="CQ69" i="1"/>
  <c r="P69" i="1" s="1"/>
  <c r="CR69" i="1"/>
  <c r="Q69" i="1" s="1"/>
  <c r="CS69" i="1"/>
  <c r="CT69" i="1"/>
  <c r="CU69" i="1"/>
  <c r="T69" i="1" s="1"/>
  <c r="CV69" i="1"/>
  <c r="U69" i="1" s="1"/>
  <c r="CW69" i="1"/>
  <c r="GL69" i="1"/>
  <c r="GO69" i="1"/>
  <c r="GP69" i="1"/>
  <c r="GV69" i="1"/>
  <c r="HC69" i="1" s="1"/>
  <c r="C70" i="1"/>
  <c r="D70" i="1"/>
  <c r="I70" i="1"/>
  <c r="I71" i="1" s="1"/>
  <c r="V70" i="1"/>
  <c r="AC70" i="1"/>
  <c r="AD70" i="1"/>
  <c r="AE70" i="1"/>
  <c r="AF70" i="1"/>
  <c r="AG70" i="1"/>
  <c r="CU70" i="1" s="1"/>
  <c r="T70" i="1" s="1"/>
  <c r="AH70" i="1"/>
  <c r="AI70" i="1"/>
  <c r="AJ70" i="1"/>
  <c r="CX70" i="1" s="1"/>
  <c r="CQ70" i="1"/>
  <c r="CR70" i="1"/>
  <c r="CS70" i="1"/>
  <c r="CT70" i="1"/>
  <c r="CV70" i="1"/>
  <c r="CW70" i="1"/>
  <c r="GL70" i="1"/>
  <c r="GO70" i="1"/>
  <c r="GP70" i="1"/>
  <c r="GV70" i="1"/>
  <c r="HC70" i="1" s="1"/>
  <c r="GX70" i="1"/>
  <c r="K71" i="1"/>
  <c r="O71" i="1"/>
  <c r="P71" i="1"/>
  <c r="Q71" i="1"/>
  <c r="R71" i="1"/>
  <c r="S71" i="1"/>
  <c r="T71" i="1"/>
  <c r="U71" i="1"/>
  <c r="V71" i="1"/>
  <c r="W71" i="1"/>
  <c r="X71" i="1"/>
  <c r="Y71" i="1"/>
  <c r="AB71" i="1"/>
  <c r="CP71" i="1" s="1"/>
  <c r="AC71" i="1"/>
  <c r="AD71" i="1"/>
  <c r="AE71" i="1"/>
  <c r="AF71" i="1"/>
  <c r="AG71" i="1"/>
  <c r="AH71" i="1"/>
  <c r="AI71" i="1"/>
  <c r="AJ71" i="1"/>
  <c r="GL71" i="1"/>
  <c r="GO71" i="1"/>
  <c r="GP71" i="1"/>
  <c r="GV71" i="1"/>
  <c r="GX71" i="1"/>
  <c r="O72" i="1"/>
  <c r="P72" i="1"/>
  <c r="Q72" i="1"/>
  <c r="R72" i="1"/>
  <c r="S72" i="1"/>
  <c r="T72" i="1"/>
  <c r="U72" i="1"/>
  <c r="V72" i="1"/>
  <c r="W72" i="1"/>
  <c r="X72" i="1"/>
  <c r="Y72" i="1"/>
  <c r="AB72" i="1"/>
  <c r="CP72" i="1" s="1"/>
  <c r="AC72" i="1"/>
  <c r="AD72" i="1"/>
  <c r="AE72" i="1"/>
  <c r="AF72" i="1"/>
  <c r="AG72" i="1"/>
  <c r="AH72" i="1"/>
  <c r="AI72" i="1"/>
  <c r="AJ72" i="1"/>
  <c r="GL72" i="1"/>
  <c r="GO72" i="1"/>
  <c r="GP72" i="1"/>
  <c r="GV72" i="1"/>
  <c r="GX72" i="1"/>
  <c r="B74" i="1"/>
  <c r="B66" i="1" s="1"/>
  <c r="C74" i="1"/>
  <c r="C66" i="1" s="1"/>
  <c r="D74" i="1"/>
  <c r="D66" i="1" s="1"/>
  <c r="F74" i="1"/>
  <c r="F66" i="1" s="1"/>
  <c r="G74" i="1"/>
  <c r="G66" i="1" s="1"/>
  <c r="AO74" i="1"/>
  <c r="AO66" i="1" s="1"/>
  <c r="AP74" i="1"/>
  <c r="AP66" i="1" s="1"/>
  <c r="AQ74" i="1"/>
  <c r="AQ66" i="1" s="1"/>
  <c r="AR74" i="1"/>
  <c r="AS74" i="1"/>
  <c r="AS66" i="1" s="1"/>
  <c r="AT74" i="1"/>
  <c r="AT66" i="1" s="1"/>
  <c r="AU74" i="1"/>
  <c r="AU66" i="1" s="1"/>
  <c r="AV74" i="1"/>
  <c r="AW74" i="1"/>
  <c r="AW66" i="1" s="1"/>
  <c r="AX74" i="1"/>
  <c r="AX66" i="1" s="1"/>
  <c r="AY74" i="1"/>
  <c r="AY66" i="1" s="1"/>
  <c r="AZ74" i="1"/>
  <c r="BA74" i="1"/>
  <c r="BB74" i="1"/>
  <c r="BB66" i="1" s="1"/>
  <c r="BC74" i="1"/>
  <c r="BC66" i="1" s="1"/>
  <c r="BD74" i="1"/>
  <c r="F76" i="1"/>
  <c r="F77" i="1"/>
  <c r="F81" i="1"/>
  <c r="F82" i="1"/>
  <c r="F83" i="1"/>
  <c r="F84" i="1"/>
  <c r="F86" i="1"/>
  <c r="F87" i="1"/>
  <c r="F88" i="1"/>
  <c r="F89" i="1"/>
  <c r="F90" i="1"/>
  <c r="F91" i="1"/>
  <c r="F92" i="1"/>
  <c r="F95" i="1"/>
  <c r="F96" i="1"/>
  <c r="F97" i="1"/>
  <c r="F98" i="1"/>
  <c r="F100" i="1"/>
  <c r="F101" i="1"/>
  <c r="D104" i="1"/>
  <c r="E106" i="1"/>
  <c r="O106" i="1"/>
  <c r="P106" i="1"/>
  <c r="Q106" i="1"/>
  <c r="R106" i="1"/>
  <c r="S106" i="1"/>
  <c r="T106" i="1"/>
  <c r="U106" i="1"/>
  <c r="V106" i="1"/>
  <c r="W106" i="1"/>
  <c r="X106" i="1"/>
  <c r="Y106" i="1"/>
  <c r="Z106" i="1"/>
  <c r="AA106" i="1"/>
  <c r="AB106" i="1"/>
  <c r="AC106" i="1"/>
  <c r="AD106" i="1"/>
  <c r="AE106" i="1"/>
  <c r="AF106" i="1"/>
  <c r="AG106" i="1"/>
  <c r="AH106" i="1"/>
  <c r="AI106" i="1"/>
  <c r="AJ106" i="1"/>
  <c r="AK106" i="1"/>
  <c r="AL106" i="1"/>
  <c r="AM106" i="1"/>
  <c r="AN106" i="1"/>
  <c r="BE106" i="1"/>
  <c r="BF106" i="1"/>
  <c r="BG106" i="1"/>
  <c r="BH106" i="1"/>
  <c r="BI106" i="1"/>
  <c r="BJ106" i="1"/>
  <c r="BK106" i="1"/>
  <c r="BL106" i="1"/>
  <c r="BM106" i="1"/>
  <c r="BN106" i="1"/>
  <c r="BO106" i="1"/>
  <c r="BP106" i="1"/>
  <c r="BQ106" i="1"/>
  <c r="BR106" i="1"/>
  <c r="BS106" i="1"/>
  <c r="BT106" i="1"/>
  <c r="BU106" i="1"/>
  <c r="BV106" i="1"/>
  <c r="BW106" i="1"/>
  <c r="BX106" i="1"/>
  <c r="BY106" i="1"/>
  <c r="BZ106" i="1"/>
  <c r="CA106" i="1"/>
  <c r="CB106" i="1"/>
  <c r="CC106" i="1"/>
  <c r="CD106" i="1"/>
  <c r="CE106" i="1"/>
  <c r="CF106" i="1"/>
  <c r="CG106" i="1"/>
  <c r="CH106" i="1"/>
  <c r="CI106" i="1"/>
  <c r="CJ106" i="1"/>
  <c r="CK106" i="1"/>
  <c r="CL106" i="1"/>
  <c r="CM106" i="1"/>
  <c r="CN106" i="1"/>
  <c r="CO106" i="1"/>
  <c r="CP106" i="1"/>
  <c r="CQ106" i="1"/>
  <c r="CR106" i="1"/>
  <c r="CS106" i="1"/>
  <c r="CT106" i="1"/>
  <c r="CU106" i="1"/>
  <c r="CV106" i="1"/>
  <c r="CW106" i="1"/>
  <c r="CX106" i="1"/>
  <c r="CY106" i="1"/>
  <c r="CZ106" i="1"/>
  <c r="DA106" i="1"/>
  <c r="DB106" i="1"/>
  <c r="DC106" i="1"/>
  <c r="DD106" i="1"/>
  <c r="DE106" i="1"/>
  <c r="DF106" i="1"/>
  <c r="DG106" i="1"/>
  <c r="DH106" i="1"/>
  <c r="DI106" i="1"/>
  <c r="DJ106" i="1"/>
  <c r="DK106" i="1"/>
  <c r="DL106" i="1"/>
  <c r="DM106" i="1"/>
  <c r="DN106" i="1"/>
  <c r="DO106" i="1"/>
  <c r="DP106" i="1"/>
  <c r="DQ106" i="1"/>
  <c r="DR106" i="1"/>
  <c r="DS106" i="1"/>
  <c r="DT106" i="1"/>
  <c r="DU106" i="1"/>
  <c r="DV106" i="1"/>
  <c r="DW106" i="1"/>
  <c r="DX106" i="1"/>
  <c r="DY106" i="1"/>
  <c r="DZ106" i="1"/>
  <c r="EA106" i="1"/>
  <c r="EB106" i="1"/>
  <c r="EC106" i="1"/>
  <c r="ED106" i="1"/>
  <c r="EE106" i="1"/>
  <c r="EF106" i="1"/>
  <c r="EG106" i="1"/>
  <c r="EH106" i="1"/>
  <c r="EI106" i="1"/>
  <c r="EJ106" i="1"/>
  <c r="EK106" i="1"/>
  <c r="EL106" i="1"/>
  <c r="EM106" i="1"/>
  <c r="EN106" i="1"/>
  <c r="EO106" i="1"/>
  <c r="EP106" i="1"/>
  <c r="EQ106" i="1"/>
  <c r="ER106" i="1"/>
  <c r="ES106" i="1"/>
  <c r="ET106" i="1"/>
  <c r="EU106" i="1"/>
  <c r="EV106" i="1"/>
  <c r="EW106" i="1"/>
  <c r="EX106" i="1"/>
  <c r="EY106" i="1"/>
  <c r="EZ106" i="1"/>
  <c r="FA106" i="1"/>
  <c r="FB106" i="1"/>
  <c r="FC106" i="1"/>
  <c r="FD106" i="1"/>
  <c r="FE106" i="1"/>
  <c r="FF106" i="1"/>
  <c r="FG106" i="1"/>
  <c r="FH106" i="1"/>
  <c r="FI106" i="1"/>
  <c r="FJ106" i="1"/>
  <c r="FK106" i="1"/>
  <c r="FL106" i="1"/>
  <c r="FM106" i="1"/>
  <c r="FN106" i="1"/>
  <c r="FO106" i="1"/>
  <c r="FP106" i="1"/>
  <c r="FQ106" i="1"/>
  <c r="FR106" i="1"/>
  <c r="FS106" i="1"/>
  <c r="FT106" i="1"/>
  <c r="FU106" i="1"/>
  <c r="FV106" i="1"/>
  <c r="FW106" i="1"/>
  <c r="FX106" i="1"/>
  <c r="FY106" i="1"/>
  <c r="FZ106" i="1"/>
  <c r="GA106" i="1"/>
  <c r="GB106" i="1"/>
  <c r="GC106" i="1"/>
  <c r="GD106" i="1"/>
  <c r="GE106" i="1"/>
  <c r="GF106" i="1"/>
  <c r="GG106" i="1"/>
  <c r="GH106" i="1"/>
  <c r="GI106" i="1"/>
  <c r="GJ106" i="1"/>
  <c r="GK106" i="1"/>
  <c r="GL106" i="1"/>
  <c r="GM106" i="1"/>
  <c r="GN106" i="1"/>
  <c r="GO106" i="1"/>
  <c r="GP106" i="1"/>
  <c r="GQ106" i="1"/>
  <c r="GR106" i="1"/>
  <c r="GS106" i="1"/>
  <c r="GT106" i="1"/>
  <c r="GU106" i="1"/>
  <c r="GV106" i="1"/>
  <c r="GW106" i="1"/>
  <c r="GX106" i="1"/>
  <c r="C108" i="1"/>
  <c r="D108" i="1"/>
  <c r="I108" i="1"/>
  <c r="K108" i="1"/>
  <c r="V108" i="1"/>
  <c r="AC108" i="1"/>
  <c r="AD108" i="1"/>
  <c r="AE108" i="1"/>
  <c r="AF108" i="1"/>
  <c r="AG108" i="1"/>
  <c r="CU108" i="1" s="1"/>
  <c r="T108" i="1" s="1"/>
  <c r="AH108" i="1"/>
  <c r="AI108" i="1"/>
  <c r="AJ108" i="1"/>
  <c r="CQ108" i="1"/>
  <c r="CR108" i="1"/>
  <c r="CS108" i="1"/>
  <c r="CT108" i="1"/>
  <c r="CV108" i="1"/>
  <c r="CW108" i="1"/>
  <c r="CX108" i="1"/>
  <c r="GL108" i="1"/>
  <c r="GO108" i="1"/>
  <c r="GP108" i="1"/>
  <c r="GV108" i="1"/>
  <c r="HC108" i="1"/>
  <c r="GX108" i="1" s="1"/>
  <c r="I109" i="1"/>
  <c r="AC109" i="1"/>
  <c r="AE109" i="1"/>
  <c r="AD109" i="1" s="1"/>
  <c r="AB109" i="1" s="1"/>
  <c r="AF109" i="1"/>
  <c r="AG109" i="1"/>
  <c r="CU109" i="1" s="1"/>
  <c r="AH109" i="1"/>
  <c r="CV109" i="1" s="1"/>
  <c r="U109" i="1" s="1"/>
  <c r="AI109" i="1"/>
  <c r="CW109" i="1" s="1"/>
  <c r="V109" i="1" s="1"/>
  <c r="AJ109" i="1"/>
  <c r="CX109" i="1" s="1"/>
  <c r="CQ109" i="1"/>
  <c r="CR109" i="1"/>
  <c r="Q109" i="1" s="1"/>
  <c r="CS109" i="1"/>
  <c r="R109" i="1" s="1"/>
  <c r="CT109" i="1"/>
  <c r="GL109" i="1"/>
  <c r="GO109" i="1"/>
  <c r="GP109" i="1"/>
  <c r="GV109" i="1"/>
  <c r="HC109" i="1" s="1"/>
  <c r="GX109" i="1"/>
  <c r="C110" i="1"/>
  <c r="D110" i="1"/>
  <c r="I110" i="1"/>
  <c r="I111" i="1" s="1"/>
  <c r="S111" i="1" s="1"/>
  <c r="K110" i="1"/>
  <c r="AC110" i="1"/>
  <c r="AE110" i="1"/>
  <c r="AD110" i="1" s="1"/>
  <c r="AF110" i="1"/>
  <c r="AG110" i="1"/>
  <c r="AH110" i="1"/>
  <c r="AI110" i="1"/>
  <c r="AJ110" i="1"/>
  <c r="CQ110" i="1"/>
  <c r="CR110" i="1"/>
  <c r="CS110" i="1"/>
  <c r="CT110" i="1"/>
  <c r="CU110" i="1"/>
  <c r="CV110" i="1"/>
  <c r="CW110" i="1"/>
  <c r="CX110" i="1"/>
  <c r="W110" i="1" s="1"/>
  <c r="GL110" i="1"/>
  <c r="GN110" i="1"/>
  <c r="GP110" i="1"/>
  <c r="GV110" i="1"/>
  <c r="HC110" i="1" s="1"/>
  <c r="GX110" i="1" s="1"/>
  <c r="AC111" i="1"/>
  <c r="AB111" i="1" s="1"/>
  <c r="AE111" i="1"/>
  <c r="AD111" i="1" s="1"/>
  <c r="AF111" i="1"/>
  <c r="AG111" i="1"/>
  <c r="AH111" i="1"/>
  <c r="AI111" i="1"/>
  <c r="CW111" i="1" s="1"/>
  <c r="AJ111" i="1"/>
  <c r="CX111" i="1" s="1"/>
  <c r="W111" i="1" s="1"/>
  <c r="CQ111" i="1"/>
  <c r="CR111" i="1"/>
  <c r="Q111" i="1" s="1"/>
  <c r="CS111" i="1"/>
  <c r="CT111" i="1"/>
  <c r="CU111" i="1"/>
  <c r="CV111" i="1"/>
  <c r="U111" i="1" s="1"/>
  <c r="GL111" i="1"/>
  <c r="GN111" i="1"/>
  <c r="GP111" i="1"/>
  <c r="GV111" i="1"/>
  <c r="HC111" i="1"/>
  <c r="C112" i="1"/>
  <c r="D112" i="1"/>
  <c r="I112" i="1"/>
  <c r="K112" i="1"/>
  <c r="AC112" i="1"/>
  <c r="AE112" i="1"/>
  <c r="AD112" i="1" s="1"/>
  <c r="AF112" i="1"/>
  <c r="AG112" i="1"/>
  <c r="AH112" i="1"/>
  <c r="AI112" i="1"/>
  <c r="AJ112" i="1"/>
  <c r="CQ112" i="1"/>
  <c r="CR112" i="1"/>
  <c r="CS112" i="1"/>
  <c r="CT112" i="1"/>
  <c r="CU112" i="1"/>
  <c r="T112" i="1" s="1"/>
  <c r="CV112" i="1"/>
  <c r="CW112" i="1"/>
  <c r="CX112" i="1"/>
  <c r="W112" i="1" s="1"/>
  <c r="GL112" i="1"/>
  <c r="GN112" i="1"/>
  <c r="GP112" i="1"/>
  <c r="GV112" i="1"/>
  <c r="HC112" i="1" s="1"/>
  <c r="GX112" i="1" s="1"/>
  <c r="I113" i="1"/>
  <c r="AC113" i="1"/>
  <c r="AE113" i="1"/>
  <c r="AD113" i="1" s="1"/>
  <c r="AF113" i="1"/>
  <c r="AG113" i="1"/>
  <c r="AH113" i="1"/>
  <c r="CV113" i="1" s="1"/>
  <c r="U113" i="1" s="1"/>
  <c r="AI113" i="1"/>
  <c r="AJ113" i="1"/>
  <c r="CQ113" i="1"/>
  <c r="CR113" i="1"/>
  <c r="Q113" i="1" s="1"/>
  <c r="CS113" i="1"/>
  <c r="R113" i="1" s="1"/>
  <c r="CT113" i="1"/>
  <c r="CU113" i="1"/>
  <c r="T113" i="1" s="1"/>
  <c r="CW113" i="1"/>
  <c r="V113" i="1" s="1"/>
  <c r="CX113" i="1"/>
  <c r="W113" i="1" s="1"/>
  <c r="GL113" i="1"/>
  <c r="GN113" i="1"/>
  <c r="GP113" i="1"/>
  <c r="GV113" i="1"/>
  <c r="HC113" i="1" s="1"/>
  <c r="GX113" i="1" s="1"/>
  <c r="C114" i="1"/>
  <c r="D114" i="1"/>
  <c r="I114" i="1"/>
  <c r="I115" i="1" s="1"/>
  <c r="K114" i="1"/>
  <c r="AC114" i="1"/>
  <c r="AE114" i="1"/>
  <c r="AD114" i="1" s="1"/>
  <c r="AF114" i="1"/>
  <c r="AG114" i="1"/>
  <c r="AH114" i="1"/>
  <c r="AI114" i="1"/>
  <c r="AJ114" i="1"/>
  <c r="CQ114" i="1"/>
  <c r="CR114" i="1"/>
  <c r="CS114" i="1"/>
  <c r="CT114" i="1"/>
  <c r="CU114" i="1"/>
  <c r="CV114" i="1"/>
  <c r="CW114" i="1"/>
  <c r="CX114" i="1"/>
  <c r="W114" i="1" s="1"/>
  <c r="GL114" i="1"/>
  <c r="GN114" i="1"/>
  <c r="GP114" i="1"/>
  <c r="GV114" i="1"/>
  <c r="HC114" i="1" s="1"/>
  <c r="GX114" i="1" s="1"/>
  <c r="AC115" i="1"/>
  <c r="AE115" i="1"/>
  <c r="AD115" i="1" s="1"/>
  <c r="AF115" i="1"/>
  <c r="AG115" i="1"/>
  <c r="CU115" i="1" s="1"/>
  <c r="AH115" i="1"/>
  <c r="CV115" i="1" s="1"/>
  <c r="AI115" i="1"/>
  <c r="AJ115" i="1"/>
  <c r="CQ115" i="1"/>
  <c r="CR115" i="1"/>
  <c r="CS115" i="1"/>
  <c r="R115" i="1" s="1"/>
  <c r="CT115" i="1"/>
  <c r="S115" i="1" s="1"/>
  <c r="CW115" i="1"/>
  <c r="CX115" i="1"/>
  <c r="GL115" i="1"/>
  <c r="GN115" i="1"/>
  <c r="GP115" i="1"/>
  <c r="GV115" i="1"/>
  <c r="HC115" i="1" s="1"/>
  <c r="B117" i="1"/>
  <c r="B106" i="1" s="1"/>
  <c r="C117" i="1"/>
  <c r="C106" i="1" s="1"/>
  <c r="D117" i="1"/>
  <c r="D106" i="1" s="1"/>
  <c r="F117" i="1"/>
  <c r="F106" i="1" s="1"/>
  <c r="G117" i="1"/>
  <c r="G106" i="1" s="1"/>
  <c r="AO117" i="1"/>
  <c r="AP117" i="1"/>
  <c r="AP106" i="1" s="1"/>
  <c r="AQ117" i="1"/>
  <c r="AQ106" i="1" s="1"/>
  <c r="AR117" i="1"/>
  <c r="AR106" i="1" s="1"/>
  <c r="AS117" i="1"/>
  <c r="AS106" i="1" s="1"/>
  <c r="AT117" i="1"/>
  <c r="AT106" i="1" s="1"/>
  <c r="AU117" i="1"/>
  <c r="AU106" i="1" s="1"/>
  <c r="AV117" i="1"/>
  <c r="AW117" i="1"/>
  <c r="AX117" i="1"/>
  <c r="AX106" i="1" s="1"/>
  <c r="AY117" i="1"/>
  <c r="AY106" i="1" s="1"/>
  <c r="AZ117" i="1"/>
  <c r="AZ106" i="1" s="1"/>
  <c r="BA117" i="1"/>
  <c r="BA106" i="1" s="1"/>
  <c r="BB117" i="1"/>
  <c r="F130" i="1" s="1"/>
  <c r="BC117" i="1"/>
  <c r="BC106" i="1" s="1"/>
  <c r="BD117" i="1"/>
  <c r="F119" i="1"/>
  <c r="F120" i="1"/>
  <c r="F124" i="1"/>
  <c r="F126" i="1"/>
  <c r="F129" i="1"/>
  <c r="F131" i="1"/>
  <c r="F132" i="1"/>
  <c r="F134" i="1"/>
  <c r="F135" i="1"/>
  <c r="F137" i="1"/>
  <c r="F138" i="1"/>
  <c r="F139" i="1"/>
  <c r="F140" i="1"/>
  <c r="F141" i="1"/>
  <c r="F143" i="1"/>
  <c r="F144" i="1"/>
  <c r="D147" i="1"/>
  <c r="E149" i="1"/>
  <c r="F149" i="1"/>
  <c r="O149" i="1"/>
  <c r="P149" i="1"/>
  <c r="Q149" i="1"/>
  <c r="R149" i="1"/>
  <c r="S149" i="1"/>
  <c r="T149" i="1"/>
  <c r="U149" i="1"/>
  <c r="V149" i="1"/>
  <c r="W149" i="1"/>
  <c r="X149" i="1"/>
  <c r="Y149" i="1"/>
  <c r="Z149" i="1"/>
  <c r="AA149" i="1"/>
  <c r="AB149" i="1"/>
  <c r="AC149" i="1"/>
  <c r="AD149" i="1"/>
  <c r="AE149" i="1"/>
  <c r="AF149" i="1"/>
  <c r="AG149" i="1"/>
  <c r="AH149" i="1"/>
  <c r="AI149" i="1"/>
  <c r="AJ149" i="1"/>
  <c r="AK149" i="1"/>
  <c r="AL149" i="1"/>
  <c r="AM149" i="1"/>
  <c r="AN149" i="1"/>
  <c r="BE149" i="1"/>
  <c r="BF149" i="1"/>
  <c r="BG149" i="1"/>
  <c r="BH149" i="1"/>
  <c r="BI149" i="1"/>
  <c r="BJ149" i="1"/>
  <c r="BK149" i="1"/>
  <c r="BL149" i="1"/>
  <c r="BM149" i="1"/>
  <c r="BN149" i="1"/>
  <c r="BO149" i="1"/>
  <c r="BP149" i="1"/>
  <c r="BQ149" i="1"/>
  <c r="BR149" i="1"/>
  <c r="BS149" i="1"/>
  <c r="BT149" i="1"/>
  <c r="BU149" i="1"/>
  <c r="BV149" i="1"/>
  <c r="BW149" i="1"/>
  <c r="BX149" i="1"/>
  <c r="BY149" i="1"/>
  <c r="BZ149" i="1"/>
  <c r="CA149" i="1"/>
  <c r="CB149" i="1"/>
  <c r="CC149" i="1"/>
  <c r="CD149" i="1"/>
  <c r="CE149" i="1"/>
  <c r="CF149" i="1"/>
  <c r="CG149" i="1"/>
  <c r="CH149" i="1"/>
  <c r="CI149" i="1"/>
  <c r="CJ149" i="1"/>
  <c r="CK149" i="1"/>
  <c r="CL149" i="1"/>
  <c r="CM149" i="1"/>
  <c r="CN149" i="1"/>
  <c r="CO149" i="1"/>
  <c r="CP149" i="1"/>
  <c r="CQ149" i="1"/>
  <c r="CR149" i="1"/>
  <c r="CS149" i="1"/>
  <c r="CT149" i="1"/>
  <c r="CU149" i="1"/>
  <c r="CV149" i="1"/>
  <c r="CW149" i="1"/>
  <c r="CX149" i="1"/>
  <c r="CY149" i="1"/>
  <c r="CZ149" i="1"/>
  <c r="DA149" i="1"/>
  <c r="DB149" i="1"/>
  <c r="DC149" i="1"/>
  <c r="DD149" i="1"/>
  <c r="DE149" i="1"/>
  <c r="DF149" i="1"/>
  <c r="DG149" i="1"/>
  <c r="DH149" i="1"/>
  <c r="DI149" i="1"/>
  <c r="DJ149" i="1"/>
  <c r="DK149" i="1"/>
  <c r="DL149" i="1"/>
  <c r="DM149" i="1"/>
  <c r="DN149" i="1"/>
  <c r="DO149" i="1"/>
  <c r="DP149" i="1"/>
  <c r="DQ149" i="1"/>
  <c r="DR149" i="1"/>
  <c r="DS149" i="1"/>
  <c r="DT149" i="1"/>
  <c r="DU149" i="1"/>
  <c r="DV149" i="1"/>
  <c r="DW149" i="1"/>
  <c r="DX149" i="1"/>
  <c r="DY149" i="1"/>
  <c r="DZ149" i="1"/>
  <c r="EA149" i="1"/>
  <c r="EB149" i="1"/>
  <c r="EC149" i="1"/>
  <c r="ED149" i="1"/>
  <c r="EE149" i="1"/>
  <c r="EF149" i="1"/>
  <c r="EG149" i="1"/>
  <c r="EH149" i="1"/>
  <c r="EI149" i="1"/>
  <c r="EJ149" i="1"/>
  <c r="EK149" i="1"/>
  <c r="EL149" i="1"/>
  <c r="EM149" i="1"/>
  <c r="EN149" i="1"/>
  <c r="EO149" i="1"/>
  <c r="EP149" i="1"/>
  <c r="EQ149" i="1"/>
  <c r="ER149" i="1"/>
  <c r="ES149" i="1"/>
  <c r="ET149" i="1"/>
  <c r="EU149" i="1"/>
  <c r="EV149" i="1"/>
  <c r="EW149" i="1"/>
  <c r="EX149" i="1"/>
  <c r="EY149" i="1"/>
  <c r="EZ149" i="1"/>
  <c r="FA149" i="1"/>
  <c r="FB149" i="1"/>
  <c r="FC149" i="1"/>
  <c r="FD149" i="1"/>
  <c r="FE149" i="1"/>
  <c r="FF149" i="1"/>
  <c r="FG149" i="1"/>
  <c r="FH149" i="1"/>
  <c r="FI149" i="1"/>
  <c r="FJ149" i="1"/>
  <c r="FK149" i="1"/>
  <c r="FL149" i="1"/>
  <c r="FM149" i="1"/>
  <c r="FN149" i="1"/>
  <c r="FO149" i="1"/>
  <c r="FP149" i="1"/>
  <c r="FQ149" i="1"/>
  <c r="FR149" i="1"/>
  <c r="FS149" i="1"/>
  <c r="FT149" i="1"/>
  <c r="FU149" i="1"/>
  <c r="FV149" i="1"/>
  <c r="FW149" i="1"/>
  <c r="FX149" i="1"/>
  <c r="FY149" i="1"/>
  <c r="FZ149" i="1"/>
  <c r="GA149" i="1"/>
  <c r="GB149" i="1"/>
  <c r="GC149" i="1"/>
  <c r="GD149" i="1"/>
  <c r="GE149" i="1"/>
  <c r="GF149" i="1"/>
  <c r="GG149" i="1"/>
  <c r="GH149" i="1"/>
  <c r="GI149" i="1"/>
  <c r="GJ149" i="1"/>
  <c r="GK149" i="1"/>
  <c r="GL149" i="1"/>
  <c r="GM149" i="1"/>
  <c r="GN149" i="1"/>
  <c r="GO149" i="1"/>
  <c r="GP149" i="1"/>
  <c r="GQ149" i="1"/>
  <c r="GR149" i="1"/>
  <c r="GS149" i="1"/>
  <c r="GT149" i="1"/>
  <c r="GU149" i="1"/>
  <c r="GV149" i="1"/>
  <c r="GW149" i="1"/>
  <c r="GX149" i="1"/>
  <c r="C151" i="1"/>
  <c r="D151" i="1"/>
  <c r="I151" i="1"/>
  <c r="K151" i="1"/>
  <c r="V151" i="1"/>
  <c r="AC151" i="1"/>
  <c r="AE151" i="1"/>
  <c r="AD151" i="1" s="1"/>
  <c r="AF151" i="1"/>
  <c r="AG151" i="1"/>
  <c r="AH151" i="1"/>
  <c r="AI151" i="1"/>
  <c r="AJ151" i="1"/>
  <c r="CQ151" i="1"/>
  <c r="CR151" i="1"/>
  <c r="CS151" i="1"/>
  <c r="CT151" i="1"/>
  <c r="CU151" i="1"/>
  <c r="T151" i="1" s="1"/>
  <c r="CV151" i="1"/>
  <c r="CW151" i="1"/>
  <c r="CX151" i="1"/>
  <c r="W151" i="1" s="1"/>
  <c r="GL151" i="1"/>
  <c r="GO151" i="1"/>
  <c r="GP151" i="1"/>
  <c r="GV151" i="1"/>
  <c r="HC151" i="1"/>
  <c r="GX151" i="1" s="1"/>
  <c r="I152" i="1"/>
  <c r="AC152" i="1"/>
  <c r="AE152" i="1"/>
  <c r="AD152" i="1" s="1"/>
  <c r="AF152" i="1"/>
  <c r="AG152" i="1"/>
  <c r="AH152" i="1"/>
  <c r="AI152" i="1"/>
  <c r="CW152" i="1" s="1"/>
  <c r="AJ152" i="1"/>
  <c r="CX152" i="1" s="1"/>
  <c r="CQ152" i="1"/>
  <c r="CR152" i="1"/>
  <c r="CS152" i="1"/>
  <c r="CT152" i="1"/>
  <c r="CU152" i="1"/>
  <c r="CV152" i="1"/>
  <c r="GL152" i="1"/>
  <c r="GO152" i="1"/>
  <c r="GP152" i="1"/>
  <c r="GV152" i="1"/>
  <c r="HC152" i="1"/>
  <c r="C153" i="1"/>
  <c r="D153" i="1"/>
  <c r="I153" i="1"/>
  <c r="I154" i="1" s="1"/>
  <c r="P154" i="1" s="1"/>
  <c r="K153" i="1"/>
  <c r="V153" i="1"/>
  <c r="AC153" i="1"/>
  <c r="AE153" i="1"/>
  <c r="AD153" i="1" s="1"/>
  <c r="AF153" i="1"/>
  <c r="AG153" i="1"/>
  <c r="AH153" i="1"/>
  <c r="AI153" i="1"/>
  <c r="AJ153" i="1"/>
  <c r="CQ153" i="1"/>
  <c r="CR153" i="1"/>
  <c r="CS153" i="1"/>
  <c r="CT153" i="1"/>
  <c r="CU153" i="1"/>
  <c r="CV153" i="1"/>
  <c r="CW153" i="1"/>
  <c r="CX153" i="1"/>
  <c r="W153" i="1" s="1"/>
  <c r="GL153" i="1"/>
  <c r="GO153" i="1"/>
  <c r="GP153" i="1"/>
  <c r="GV153" i="1"/>
  <c r="HC153" i="1" s="1"/>
  <c r="GX153" i="1" s="1"/>
  <c r="AC154" i="1"/>
  <c r="AE154" i="1"/>
  <c r="AD154" i="1" s="1"/>
  <c r="AF154" i="1"/>
  <c r="AG154" i="1"/>
  <c r="AH154" i="1"/>
  <c r="CV154" i="1" s="1"/>
  <c r="AI154" i="1"/>
  <c r="CW154" i="1" s="1"/>
  <c r="AJ154" i="1"/>
  <c r="CQ154" i="1"/>
  <c r="CR154" i="1"/>
  <c r="CS154" i="1"/>
  <c r="CT154" i="1"/>
  <c r="CU154" i="1"/>
  <c r="CX154" i="1"/>
  <c r="GL154" i="1"/>
  <c r="GO154" i="1"/>
  <c r="GP154" i="1"/>
  <c r="GV154" i="1"/>
  <c r="HC154" i="1" s="1"/>
  <c r="C155" i="1"/>
  <c r="D155" i="1"/>
  <c r="I155" i="1"/>
  <c r="K155" i="1"/>
  <c r="AC155" i="1"/>
  <c r="AE155" i="1"/>
  <c r="AD155" i="1" s="1"/>
  <c r="AF155" i="1"/>
  <c r="AG155" i="1"/>
  <c r="AH155" i="1"/>
  <c r="AI155" i="1"/>
  <c r="AJ155" i="1"/>
  <c r="CQ155" i="1"/>
  <c r="CR155" i="1"/>
  <c r="CS155" i="1"/>
  <c r="CT155" i="1"/>
  <c r="CU155" i="1"/>
  <c r="T155" i="1" s="1"/>
  <c r="CV155" i="1"/>
  <c r="CW155" i="1"/>
  <c r="CX155" i="1"/>
  <c r="W155" i="1" s="1"/>
  <c r="GL155" i="1"/>
  <c r="GN155" i="1"/>
  <c r="GP155" i="1"/>
  <c r="GV155" i="1"/>
  <c r="HC155" i="1" s="1"/>
  <c r="GX155" i="1" s="1"/>
  <c r="I156" i="1"/>
  <c r="S156" i="1" s="1"/>
  <c r="AC156" i="1"/>
  <c r="AE156" i="1"/>
  <c r="AD156" i="1" s="1"/>
  <c r="AF156" i="1"/>
  <c r="AG156" i="1"/>
  <c r="AH156" i="1"/>
  <c r="CV156" i="1" s="1"/>
  <c r="U156" i="1" s="1"/>
  <c r="AI156" i="1"/>
  <c r="AJ156" i="1"/>
  <c r="CQ156" i="1"/>
  <c r="P156" i="1" s="1"/>
  <c r="CR156" i="1"/>
  <c r="Q156" i="1" s="1"/>
  <c r="CS156" i="1"/>
  <c r="R156" i="1" s="1"/>
  <c r="CT156" i="1"/>
  <c r="CU156" i="1"/>
  <c r="CW156" i="1"/>
  <c r="V156" i="1" s="1"/>
  <c r="CX156" i="1"/>
  <c r="GL156" i="1"/>
  <c r="GN156" i="1"/>
  <c r="GP156" i="1"/>
  <c r="GV156" i="1"/>
  <c r="HC156" i="1" s="1"/>
  <c r="B158" i="1"/>
  <c r="B149" i="1" s="1"/>
  <c r="C158" i="1"/>
  <c r="C149" i="1" s="1"/>
  <c r="D158" i="1"/>
  <c r="D149" i="1" s="1"/>
  <c r="F158" i="1"/>
  <c r="G158" i="1"/>
  <c r="G149" i="1" s="1"/>
  <c r="AO158" i="1"/>
  <c r="AP158" i="1"/>
  <c r="AQ158" i="1"/>
  <c r="AQ149" i="1" s="1"/>
  <c r="AR158" i="1"/>
  <c r="AR149" i="1" s="1"/>
  <c r="AS158" i="1"/>
  <c r="AS149" i="1" s="1"/>
  <c r="AT158" i="1"/>
  <c r="AT149" i="1" s="1"/>
  <c r="AU158" i="1"/>
  <c r="AU149" i="1" s="1"/>
  <c r="AV158" i="1"/>
  <c r="AV149" i="1" s="1"/>
  <c r="AW158" i="1"/>
  <c r="AX158" i="1"/>
  <c r="F165" i="1" s="1"/>
  <c r="AY158" i="1"/>
  <c r="AY149" i="1" s="1"/>
  <c r="AZ158" i="1"/>
  <c r="AZ149" i="1" s="1"/>
  <c r="BA158" i="1"/>
  <c r="BA149" i="1" s="1"/>
  <c r="BB158" i="1"/>
  <c r="BC158" i="1"/>
  <c r="BC149" i="1" s="1"/>
  <c r="BD158" i="1"/>
  <c r="BD149" i="1" s="1"/>
  <c r="F160" i="1"/>
  <c r="F161" i="1"/>
  <c r="F168" i="1"/>
  <c r="F170" i="1"/>
  <c r="F172" i="1"/>
  <c r="F173" i="1"/>
  <c r="F174" i="1"/>
  <c r="F175" i="1"/>
  <c r="F179" i="1"/>
  <c r="F180" i="1"/>
  <c r="F181" i="1"/>
  <c r="F182" i="1"/>
  <c r="F183" i="1"/>
  <c r="F184" i="1"/>
  <c r="F185" i="1"/>
  <c r="F186" i="1"/>
  <c r="D188" i="1"/>
  <c r="E190" i="1"/>
  <c r="Z190" i="1"/>
  <c r="AA190" i="1"/>
  <c r="AM190" i="1"/>
  <c r="AN190" i="1"/>
  <c r="BE190" i="1"/>
  <c r="BF190" i="1"/>
  <c r="BG190" i="1"/>
  <c r="BH190" i="1"/>
  <c r="BI190" i="1"/>
  <c r="BJ190" i="1"/>
  <c r="BK190" i="1"/>
  <c r="BL190" i="1"/>
  <c r="BM190" i="1"/>
  <c r="BN190" i="1"/>
  <c r="BO190" i="1"/>
  <c r="BP190" i="1"/>
  <c r="BQ190" i="1"/>
  <c r="BR190" i="1"/>
  <c r="BS190" i="1"/>
  <c r="BT190" i="1"/>
  <c r="BU190" i="1"/>
  <c r="BV190" i="1"/>
  <c r="BW190" i="1"/>
  <c r="CN190" i="1"/>
  <c r="CO190" i="1"/>
  <c r="CP190" i="1"/>
  <c r="CQ190" i="1"/>
  <c r="CR190" i="1"/>
  <c r="CS190" i="1"/>
  <c r="CT190" i="1"/>
  <c r="CU190" i="1"/>
  <c r="CV190" i="1"/>
  <c r="CW190" i="1"/>
  <c r="CX190" i="1"/>
  <c r="CY190" i="1"/>
  <c r="CZ190" i="1"/>
  <c r="DA190" i="1"/>
  <c r="DB190" i="1"/>
  <c r="DC190" i="1"/>
  <c r="DD190" i="1"/>
  <c r="DE190" i="1"/>
  <c r="DF190" i="1"/>
  <c r="DG190" i="1"/>
  <c r="DH190" i="1"/>
  <c r="DI190" i="1"/>
  <c r="DJ190" i="1"/>
  <c r="DK190" i="1"/>
  <c r="DL190" i="1"/>
  <c r="DM190" i="1"/>
  <c r="DN190" i="1"/>
  <c r="DO190" i="1"/>
  <c r="DP190" i="1"/>
  <c r="DQ190" i="1"/>
  <c r="DR190" i="1"/>
  <c r="DS190" i="1"/>
  <c r="DT190" i="1"/>
  <c r="DU190" i="1"/>
  <c r="DV190" i="1"/>
  <c r="DW190" i="1"/>
  <c r="DX190" i="1"/>
  <c r="DY190" i="1"/>
  <c r="DZ190" i="1"/>
  <c r="EA190" i="1"/>
  <c r="EB190" i="1"/>
  <c r="EC190" i="1"/>
  <c r="ED190" i="1"/>
  <c r="EE190" i="1"/>
  <c r="EF190" i="1"/>
  <c r="EG190" i="1"/>
  <c r="EH190" i="1"/>
  <c r="EI190" i="1"/>
  <c r="EJ190" i="1"/>
  <c r="EK190" i="1"/>
  <c r="EL190" i="1"/>
  <c r="EM190" i="1"/>
  <c r="EN190" i="1"/>
  <c r="EO190" i="1"/>
  <c r="EP190" i="1"/>
  <c r="EQ190" i="1"/>
  <c r="ER190" i="1"/>
  <c r="ES190" i="1"/>
  <c r="ET190" i="1"/>
  <c r="EU190" i="1"/>
  <c r="EV190" i="1"/>
  <c r="EW190" i="1"/>
  <c r="EX190" i="1"/>
  <c r="EY190" i="1"/>
  <c r="EZ190" i="1"/>
  <c r="FA190" i="1"/>
  <c r="FB190" i="1"/>
  <c r="FC190" i="1"/>
  <c r="FD190" i="1"/>
  <c r="FE190" i="1"/>
  <c r="FF190" i="1"/>
  <c r="FG190" i="1"/>
  <c r="FH190" i="1"/>
  <c r="FI190" i="1"/>
  <c r="FJ190" i="1"/>
  <c r="FK190" i="1"/>
  <c r="FL190" i="1"/>
  <c r="FM190" i="1"/>
  <c r="FN190" i="1"/>
  <c r="FO190" i="1"/>
  <c r="FP190" i="1"/>
  <c r="FQ190" i="1"/>
  <c r="FR190" i="1"/>
  <c r="FS190" i="1"/>
  <c r="FT190" i="1"/>
  <c r="FU190" i="1"/>
  <c r="FV190" i="1"/>
  <c r="FW190" i="1"/>
  <c r="FX190" i="1"/>
  <c r="FY190" i="1"/>
  <c r="FZ190" i="1"/>
  <c r="GA190" i="1"/>
  <c r="GB190" i="1"/>
  <c r="GC190" i="1"/>
  <c r="GD190" i="1"/>
  <c r="GE190" i="1"/>
  <c r="GF190" i="1"/>
  <c r="GG190" i="1"/>
  <c r="GH190" i="1"/>
  <c r="GI190" i="1"/>
  <c r="GJ190" i="1"/>
  <c r="GK190" i="1"/>
  <c r="GL190" i="1"/>
  <c r="GM190" i="1"/>
  <c r="GN190" i="1"/>
  <c r="GO190" i="1"/>
  <c r="GP190" i="1"/>
  <c r="GQ190" i="1"/>
  <c r="GR190" i="1"/>
  <c r="GS190" i="1"/>
  <c r="GT190" i="1"/>
  <c r="GU190" i="1"/>
  <c r="GV190" i="1"/>
  <c r="GW190" i="1"/>
  <c r="GX190" i="1"/>
  <c r="C192" i="1"/>
  <c r="D192" i="1"/>
  <c r="I192" i="1"/>
  <c r="K192" i="1"/>
  <c r="E57" i="7" s="1"/>
  <c r="V192" i="1"/>
  <c r="AC192" i="1"/>
  <c r="AD192" i="1"/>
  <c r="AE192" i="1"/>
  <c r="AF192" i="1"/>
  <c r="AG192" i="1"/>
  <c r="AH192" i="1"/>
  <c r="AI192" i="1"/>
  <c r="AJ192" i="1"/>
  <c r="CQ192" i="1"/>
  <c r="CR192" i="1"/>
  <c r="CS192" i="1"/>
  <c r="CT192" i="1"/>
  <c r="CU192" i="1"/>
  <c r="CV192" i="1"/>
  <c r="CW192" i="1"/>
  <c r="CX192" i="1"/>
  <c r="GL192" i="1"/>
  <c r="GO192" i="1"/>
  <c r="GP192" i="1"/>
  <c r="GV192" i="1"/>
  <c r="HC192" i="1" s="1"/>
  <c r="AC193" i="1"/>
  <c r="AE193" i="1"/>
  <c r="AD193" i="1" s="1"/>
  <c r="AF193" i="1"/>
  <c r="AG193" i="1"/>
  <c r="CU193" i="1" s="1"/>
  <c r="AH193" i="1"/>
  <c r="CV193" i="1" s="1"/>
  <c r="AI193" i="1"/>
  <c r="CW193" i="1" s="1"/>
  <c r="AJ193" i="1"/>
  <c r="CQ193" i="1"/>
  <c r="CR193" i="1"/>
  <c r="CS193" i="1"/>
  <c r="CT193" i="1"/>
  <c r="CX193" i="1"/>
  <c r="GL193" i="1"/>
  <c r="GO193" i="1"/>
  <c r="GP193" i="1"/>
  <c r="GV193" i="1"/>
  <c r="HC193" i="1"/>
  <c r="C194" i="1"/>
  <c r="D194" i="1"/>
  <c r="I194" i="1"/>
  <c r="K194" i="1"/>
  <c r="E68" i="7" s="1"/>
  <c r="V194" i="1"/>
  <c r="AC194" i="1"/>
  <c r="AE194" i="1"/>
  <c r="AD194" i="1" s="1"/>
  <c r="AF194" i="1"/>
  <c r="AG194" i="1"/>
  <c r="AH194" i="1"/>
  <c r="AI194" i="1"/>
  <c r="AJ194" i="1"/>
  <c r="CX194" i="1" s="1"/>
  <c r="CQ194" i="1"/>
  <c r="CR194" i="1"/>
  <c r="CS194" i="1"/>
  <c r="CT194" i="1"/>
  <c r="CU194" i="1"/>
  <c r="T194" i="1" s="1"/>
  <c r="CV194" i="1"/>
  <c r="CW194" i="1"/>
  <c r="GL194" i="1"/>
  <c r="GO194" i="1"/>
  <c r="GP194" i="1"/>
  <c r="GV194" i="1"/>
  <c r="HC194" i="1" s="1"/>
  <c r="GX194" i="1" s="1"/>
  <c r="AC195" i="1"/>
  <c r="AE195" i="1"/>
  <c r="AD195" i="1" s="1"/>
  <c r="AB195" i="1" s="1"/>
  <c r="AF195" i="1"/>
  <c r="AG195" i="1"/>
  <c r="CU195" i="1" s="1"/>
  <c r="AH195" i="1"/>
  <c r="CV195" i="1" s="1"/>
  <c r="AI195" i="1"/>
  <c r="CW195" i="1" s="1"/>
  <c r="AJ195" i="1"/>
  <c r="CX195" i="1" s="1"/>
  <c r="CQ195" i="1"/>
  <c r="CR195" i="1"/>
  <c r="CS195" i="1"/>
  <c r="CT195" i="1"/>
  <c r="GL195" i="1"/>
  <c r="GO195" i="1"/>
  <c r="GP195" i="1"/>
  <c r="GV195" i="1"/>
  <c r="HC195" i="1"/>
  <c r="C196" i="1"/>
  <c r="D196" i="1"/>
  <c r="I196" i="1"/>
  <c r="K196" i="1"/>
  <c r="E79" i="7" s="1"/>
  <c r="AC196" i="1"/>
  <c r="AE196" i="1"/>
  <c r="AD196" i="1" s="1"/>
  <c r="AF196" i="1"/>
  <c r="AG196" i="1"/>
  <c r="CU196" i="1" s="1"/>
  <c r="T196" i="1" s="1"/>
  <c r="AH196" i="1"/>
  <c r="AI196" i="1"/>
  <c r="AJ196" i="1"/>
  <c r="CX196" i="1" s="1"/>
  <c r="W196" i="1" s="1"/>
  <c r="CQ196" i="1"/>
  <c r="CR196" i="1"/>
  <c r="CS196" i="1"/>
  <c r="CT196" i="1"/>
  <c r="CV196" i="1"/>
  <c r="CW196" i="1"/>
  <c r="GL196" i="1"/>
  <c r="GN196" i="1"/>
  <c r="GP196" i="1"/>
  <c r="GV196" i="1"/>
  <c r="HC196" i="1" s="1"/>
  <c r="GX196" i="1" s="1"/>
  <c r="I197" i="1"/>
  <c r="AC197" i="1"/>
  <c r="AD197" i="1"/>
  <c r="AE197" i="1"/>
  <c r="AF197" i="1"/>
  <c r="AG197" i="1"/>
  <c r="CU197" i="1" s="1"/>
  <c r="T197" i="1" s="1"/>
  <c r="AH197" i="1"/>
  <c r="CV197" i="1" s="1"/>
  <c r="U197" i="1" s="1"/>
  <c r="AI197" i="1"/>
  <c r="AJ197" i="1"/>
  <c r="CX197" i="1" s="1"/>
  <c r="CQ197" i="1"/>
  <c r="P197" i="1" s="1"/>
  <c r="L92" i="7" s="1"/>
  <c r="CR197" i="1"/>
  <c r="Q197" i="1" s="1"/>
  <c r="CS197" i="1"/>
  <c r="R197" i="1" s="1"/>
  <c r="CT197" i="1"/>
  <c r="CW197" i="1"/>
  <c r="V197" i="1" s="1"/>
  <c r="GL197" i="1"/>
  <c r="GN197" i="1"/>
  <c r="GP197" i="1"/>
  <c r="GV197" i="1"/>
  <c r="HC197" i="1" s="1"/>
  <c r="C198" i="1"/>
  <c r="D198" i="1"/>
  <c r="I198" i="1"/>
  <c r="K198" i="1"/>
  <c r="E97" i="7" s="1"/>
  <c r="AC198" i="1"/>
  <c r="AE198" i="1"/>
  <c r="AD198" i="1" s="1"/>
  <c r="AF198" i="1"/>
  <c r="AG198" i="1"/>
  <c r="CU198" i="1" s="1"/>
  <c r="AH198" i="1"/>
  <c r="AI198" i="1"/>
  <c r="AJ198" i="1"/>
  <c r="CQ198" i="1"/>
  <c r="CR198" i="1"/>
  <c r="CS198" i="1"/>
  <c r="CT198" i="1"/>
  <c r="CV198" i="1"/>
  <c r="CW198" i="1"/>
  <c r="CX198" i="1"/>
  <c r="W198" i="1" s="1"/>
  <c r="GL198" i="1"/>
  <c r="GN198" i="1"/>
  <c r="GP198" i="1"/>
  <c r="GV198" i="1"/>
  <c r="HC198" i="1" s="1"/>
  <c r="GX198" i="1" s="1"/>
  <c r="AC199" i="1"/>
  <c r="AD199" i="1"/>
  <c r="AE199" i="1"/>
  <c r="AF199" i="1"/>
  <c r="AG199" i="1"/>
  <c r="CU199" i="1" s="1"/>
  <c r="AH199" i="1"/>
  <c r="CV199" i="1" s="1"/>
  <c r="AI199" i="1"/>
  <c r="CW199" i="1" s="1"/>
  <c r="AJ199" i="1"/>
  <c r="CQ199" i="1"/>
  <c r="CR199" i="1"/>
  <c r="CS199" i="1"/>
  <c r="CT199" i="1"/>
  <c r="CX199" i="1"/>
  <c r="GL199" i="1"/>
  <c r="GN199" i="1"/>
  <c r="GP199" i="1"/>
  <c r="GV199" i="1"/>
  <c r="HC199" i="1" s="1"/>
  <c r="C200" i="1"/>
  <c r="D200" i="1"/>
  <c r="I200" i="1"/>
  <c r="K200" i="1"/>
  <c r="E115" i="7" s="1"/>
  <c r="AC200" i="1"/>
  <c r="AE200" i="1"/>
  <c r="AD200" i="1" s="1"/>
  <c r="AF200" i="1"/>
  <c r="AG200" i="1"/>
  <c r="AH200" i="1"/>
  <c r="AI200" i="1"/>
  <c r="AJ200" i="1"/>
  <c r="CQ200" i="1"/>
  <c r="CR200" i="1"/>
  <c r="CS200" i="1"/>
  <c r="CT200" i="1"/>
  <c r="CU200" i="1"/>
  <c r="T200" i="1" s="1"/>
  <c r="CV200" i="1"/>
  <c r="CW200" i="1"/>
  <c r="CX200" i="1"/>
  <c r="W200" i="1" s="1"/>
  <c r="GL200" i="1"/>
  <c r="GN200" i="1"/>
  <c r="GP200" i="1"/>
  <c r="GV200" i="1"/>
  <c r="HC200" i="1" s="1"/>
  <c r="GX200" i="1" s="1"/>
  <c r="AC201" i="1"/>
  <c r="AD201" i="1"/>
  <c r="AE201" i="1"/>
  <c r="AF201" i="1"/>
  <c r="AG201" i="1"/>
  <c r="AH201" i="1"/>
  <c r="AI201" i="1"/>
  <c r="CW201" i="1" s="1"/>
  <c r="AJ201" i="1"/>
  <c r="CQ201" i="1"/>
  <c r="CR201" i="1"/>
  <c r="CS201" i="1"/>
  <c r="CT201" i="1"/>
  <c r="CU201" i="1"/>
  <c r="CV201" i="1"/>
  <c r="CX201" i="1"/>
  <c r="GL201" i="1"/>
  <c r="GN201" i="1"/>
  <c r="GP201" i="1"/>
  <c r="GV201" i="1"/>
  <c r="HC201" i="1" s="1"/>
  <c r="C202" i="1"/>
  <c r="D202" i="1"/>
  <c r="I202" i="1"/>
  <c r="K202" i="1"/>
  <c r="E138" i="7" s="1"/>
  <c r="AC202" i="1"/>
  <c r="AE202" i="1"/>
  <c r="AD202" i="1" s="1"/>
  <c r="AF202" i="1"/>
  <c r="AG202" i="1"/>
  <c r="AH202" i="1"/>
  <c r="AI202" i="1"/>
  <c r="AJ202" i="1"/>
  <c r="CQ202" i="1"/>
  <c r="CR202" i="1"/>
  <c r="CS202" i="1"/>
  <c r="CT202" i="1"/>
  <c r="CU202" i="1"/>
  <c r="CV202" i="1"/>
  <c r="CW202" i="1"/>
  <c r="CX202" i="1"/>
  <c r="W202" i="1" s="1"/>
  <c r="GL202" i="1"/>
  <c r="GN202" i="1"/>
  <c r="GP202" i="1"/>
  <c r="GV202" i="1"/>
  <c r="HC202" i="1" s="1"/>
  <c r="GX202" i="1" s="1"/>
  <c r="AC203" i="1"/>
  <c r="AE203" i="1"/>
  <c r="AD203" i="1" s="1"/>
  <c r="AF203" i="1"/>
  <c r="AG203" i="1"/>
  <c r="AH203" i="1"/>
  <c r="AI203" i="1"/>
  <c r="CW203" i="1" s="1"/>
  <c r="AJ203" i="1"/>
  <c r="CX203" i="1" s="1"/>
  <c r="CQ203" i="1"/>
  <c r="CR203" i="1"/>
  <c r="CS203" i="1"/>
  <c r="CT203" i="1"/>
  <c r="CU203" i="1"/>
  <c r="CV203" i="1"/>
  <c r="GL203" i="1"/>
  <c r="GN203" i="1"/>
  <c r="GP203" i="1"/>
  <c r="GV203" i="1"/>
  <c r="HC203" i="1"/>
  <c r="B205" i="1"/>
  <c r="B190" i="1" s="1"/>
  <c r="C205" i="1"/>
  <c r="C190" i="1" s="1"/>
  <c r="D205" i="1"/>
  <c r="D190" i="1" s="1"/>
  <c r="F205" i="1"/>
  <c r="F190" i="1" s="1"/>
  <c r="G205" i="1"/>
  <c r="G190" i="1" s="1"/>
  <c r="BX205" i="1"/>
  <c r="BY205" i="1"/>
  <c r="CK205" i="1"/>
  <c r="CK190" i="1" s="1"/>
  <c r="CL205" i="1"/>
  <c r="BC205" i="1" s="1"/>
  <c r="CM205" i="1"/>
  <c r="CM190" i="1" s="1"/>
  <c r="D235" i="1"/>
  <c r="E237" i="1"/>
  <c r="O237" i="1"/>
  <c r="P237" i="1"/>
  <c r="Q237" i="1"/>
  <c r="R237" i="1"/>
  <c r="S237" i="1"/>
  <c r="T237" i="1"/>
  <c r="U237" i="1"/>
  <c r="V237" i="1"/>
  <c r="W237" i="1"/>
  <c r="X237" i="1"/>
  <c r="Y237" i="1"/>
  <c r="Z237" i="1"/>
  <c r="AA237" i="1"/>
  <c r="AB237" i="1"/>
  <c r="AC237" i="1"/>
  <c r="AD237" i="1"/>
  <c r="AE237" i="1"/>
  <c r="AF237" i="1"/>
  <c r="AG237" i="1"/>
  <c r="AH237" i="1"/>
  <c r="AI237" i="1"/>
  <c r="AJ237" i="1"/>
  <c r="AK237" i="1"/>
  <c r="AL237" i="1"/>
  <c r="AM237" i="1"/>
  <c r="AN237" i="1"/>
  <c r="AR237" i="1"/>
  <c r="AS237" i="1"/>
  <c r="BE237" i="1"/>
  <c r="BF237" i="1"/>
  <c r="BG237" i="1"/>
  <c r="BH237" i="1"/>
  <c r="BI237" i="1"/>
  <c r="BJ237" i="1"/>
  <c r="BK237" i="1"/>
  <c r="BL237" i="1"/>
  <c r="BM237" i="1"/>
  <c r="BN237" i="1"/>
  <c r="BO237" i="1"/>
  <c r="BP237" i="1"/>
  <c r="BQ237" i="1"/>
  <c r="BR237" i="1"/>
  <c r="BS237" i="1"/>
  <c r="BT237" i="1"/>
  <c r="BU237" i="1"/>
  <c r="BV237" i="1"/>
  <c r="BW237" i="1"/>
  <c r="BX237" i="1"/>
  <c r="BY237" i="1"/>
  <c r="BZ237" i="1"/>
  <c r="CA237" i="1"/>
  <c r="CB237" i="1"/>
  <c r="CC237" i="1"/>
  <c r="CD237" i="1"/>
  <c r="CE237" i="1"/>
  <c r="CF237" i="1"/>
  <c r="CG237" i="1"/>
  <c r="CH237" i="1"/>
  <c r="CI237" i="1"/>
  <c r="CJ237" i="1"/>
  <c r="CK237" i="1"/>
  <c r="CL237" i="1"/>
  <c r="CM237" i="1"/>
  <c r="CN237" i="1"/>
  <c r="CO237" i="1"/>
  <c r="CP237" i="1"/>
  <c r="CQ237" i="1"/>
  <c r="CR237" i="1"/>
  <c r="CS237" i="1"/>
  <c r="CT237" i="1"/>
  <c r="CU237" i="1"/>
  <c r="CV237" i="1"/>
  <c r="CW237" i="1"/>
  <c r="CX237" i="1"/>
  <c r="CY237" i="1"/>
  <c r="CZ237" i="1"/>
  <c r="DA237" i="1"/>
  <c r="DB237" i="1"/>
  <c r="DC237" i="1"/>
  <c r="DD237" i="1"/>
  <c r="DE237" i="1"/>
  <c r="DF237" i="1"/>
  <c r="DG237" i="1"/>
  <c r="DH237" i="1"/>
  <c r="DI237" i="1"/>
  <c r="DJ237" i="1"/>
  <c r="DK237" i="1"/>
  <c r="DL237" i="1"/>
  <c r="DM237" i="1"/>
  <c r="DN237" i="1"/>
  <c r="DO237" i="1"/>
  <c r="DP237" i="1"/>
  <c r="DQ237" i="1"/>
  <c r="DR237" i="1"/>
  <c r="DS237" i="1"/>
  <c r="DT237" i="1"/>
  <c r="DU237" i="1"/>
  <c r="DV237" i="1"/>
  <c r="DW237" i="1"/>
  <c r="DX237" i="1"/>
  <c r="DY237" i="1"/>
  <c r="DZ237" i="1"/>
  <c r="EA237" i="1"/>
  <c r="EB237" i="1"/>
  <c r="EC237" i="1"/>
  <c r="ED237" i="1"/>
  <c r="EE237" i="1"/>
  <c r="EF237" i="1"/>
  <c r="EG237" i="1"/>
  <c r="EH237" i="1"/>
  <c r="EI237" i="1"/>
  <c r="EJ237" i="1"/>
  <c r="EK237" i="1"/>
  <c r="EL237" i="1"/>
  <c r="EM237" i="1"/>
  <c r="EN237" i="1"/>
  <c r="EO237" i="1"/>
  <c r="EP237" i="1"/>
  <c r="EQ237" i="1"/>
  <c r="ER237" i="1"/>
  <c r="ES237" i="1"/>
  <c r="ET237" i="1"/>
  <c r="EU237" i="1"/>
  <c r="EV237" i="1"/>
  <c r="EW237" i="1"/>
  <c r="EX237" i="1"/>
  <c r="EY237" i="1"/>
  <c r="EZ237" i="1"/>
  <c r="FA237" i="1"/>
  <c r="FB237" i="1"/>
  <c r="FC237" i="1"/>
  <c r="FD237" i="1"/>
  <c r="FE237" i="1"/>
  <c r="FF237" i="1"/>
  <c r="FG237" i="1"/>
  <c r="FH237" i="1"/>
  <c r="FI237" i="1"/>
  <c r="FJ237" i="1"/>
  <c r="FK237" i="1"/>
  <c r="FL237" i="1"/>
  <c r="FM237" i="1"/>
  <c r="FN237" i="1"/>
  <c r="FO237" i="1"/>
  <c r="FP237" i="1"/>
  <c r="FQ237" i="1"/>
  <c r="FR237" i="1"/>
  <c r="FS237" i="1"/>
  <c r="FT237" i="1"/>
  <c r="FU237" i="1"/>
  <c r="FV237" i="1"/>
  <c r="FW237" i="1"/>
  <c r="FX237" i="1"/>
  <c r="FY237" i="1"/>
  <c r="FZ237" i="1"/>
  <c r="GA237" i="1"/>
  <c r="GB237" i="1"/>
  <c r="GC237" i="1"/>
  <c r="GD237" i="1"/>
  <c r="GE237" i="1"/>
  <c r="GF237" i="1"/>
  <c r="GG237" i="1"/>
  <c r="GH237" i="1"/>
  <c r="GI237" i="1"/>
  <c r="GJ237" i="1"/>
  <c r="GK237" i="1"/>
  <c r="GL237" i="1"/>
  <c r="GM237" i="1"/>
  <c r="GN237" i="1"/>
  <c r="GO237" i="1"/>
  <c r="GP237" i="1"/>
  <c r="GQ237" i="1"/>
  <c r="GR237" i="1"/>
  <c r="GS237" i="1"/>
  <c r="GT237" i="1"/>
  <c r="GU237" i="1"/>
  <c r="GV237" i="1"/>
  <c r="GW237" i="1"/>
  <c r="GX237" i="1"/>
  <c r="C239" i="1"/>
  <c r="D239" i="1"/>
  <c r="I239" i="1"/>
  <c r="K239" i="1"/>
  <c r="V239" i="1"/>
  <c r="AC239" i="1"/>
  <c r="AE239" i="1"/>
  <c r="AD239" i="1" s="1"/>
  <c r="AF239" i="1"/>
  <c r="AG239" i="1"/>
  <c r="AH239" i="1"/>
  <c r="AI239" i="1"/>
  <c r="AJ239" i="1"/>
  <c r="CQ239" i="1"/>
  <c r="CR239" i="1"/>
  <c r="CS239" i="1"/>
  <c r="CT239" i="1"/>
  <c r="CU239" i="1"/>
  <c r="CV239" i="1"/>
  <c r="CW239" i="1"/>
  <c r="CX239" i="1"/>
  <c r="W239" i="1" s="1"/>
  <c r="GL239" i="1"/>
  <c r="GO239" i="1"/>
  <c r="GP239" i="1"/>
  <c r="GV239" i="1"/>
  <c r="HC239" i="1" s="1"/>
  <c r="GX239" i="1" s="1"/>
  <c r="AC240" i="1"/>
  <c r="AE240" i="1"/>
  <c r="AD240" i="1" s="1"/>
  <c r="AF240" i="1"/>
  <c r="AG240" i="1"/>
  <c r="AH240" i="1"/>
  <c r="AI240" i="1"/>
  <c r="CW240" i="1" s="1"/>
  <c r="AJ240" i="1"/>
  <c r="CX240" i="1" s="1"/>
  <c r="CQ240" i="1"/>
  <c r="CR240" i="1"/>
  <c r="CS240" i="1"/>
  <c r="CT240" i="1"/>
  <c r="CU240" i="1"/>
  <c r="CV240" i="1"/>
  <c r="GL240" i="1"/>
  <c r="GO240" i="1"/>
  <c r="GP240" i="1"/>
  <c r="GV240" i="1"/>
  <c r="HC240" i="1"/>
  <c r="C241" i="1"/>
  <c r="D241" i="1"/>
  <c r="I241" i="1"/>
  <c r="K241" i="1"/>
  <c r="V241" i="1"/>
  <c r="AC241" i="1"/>
  <c r="AE241" i="1"/>
  <c r="AD241" i="1" s="1"/>
  <c r="AF241" i="1"/>
  <c r="AG241" i="1"/>
  <c r="AH241" i="1"/>
  <c r="AI241" i="1"/>
  <c r="AJ241" i="1"/>
  <c r="CQ241" i="1"/>
  <c r="CR241" i="1"/>
  <c r="CS241" i="1"/>
  <c r="CT241" i="1"/>
  <c r="CU241" i="1"/>
  <c r="T241" i="1" s="1"/>
  <c r="CV241" i="1"/>
  <c r="CW241" i="1"/>
  <c r="CX241" i="1"/>
  <c r="W241" i="1" s="1"/>
  <c r="GL241" i="1"/>
  <c r="GO241" i="1"/>
  <c r="GP241" i="1"/>
  <c r="GV241" i="1"/>
  <c r="HC241" i="1"/>
  <c r="GX241" i="1" s="1"/>
  <c r="I242" i="1"/>
  <c r="AC242" i="1"/>
  <c r="AE242" i="1"/>
  <c r="AD242" i="1" s="1"/>
  <c r="AF242" i="1"/>
  <c r="AG242" i="1"/>
  <c r="AH242" i="1"/>
  <c r="CV242" i="1" s="1"/>
  <c r="AI242" i="1"/>
  <c r="CW242" i="1" s="1"/>
  <c r="V242" i="1" s="1"/>
  <c r="AJ242" i="1"/>
  <c r="CQ242" i="1"/>
  <c r="P242" i="1" s="1"/>
  <c r="CR242" i="1"/>
  <c r="CS242" i="1"/>
  <c r="R242" i="1" s="1"/>
  <c r="CT242" i="1"/>
  <c r="CU242" i="1"/>
  <c r="CX242" i="1"/>
  <c r="GL242" i="1"/>
  <c r="GO242" i="1"/>
  <c r="GP242" i="1"/>
  <c r="GV242" i="1"/>
  <c r="HC242" i="1" s="1"/>
  <c r="GX242" i="1" s="1"/>
  <c r="C243" i="1"/>
  <c r="D243" i="1"/>
  <c r="I243" i="1"/>
  <c r="I244" i="1" s="1"/>
  <c r="K243" i="1"/>
  <c r="AC243" i="1"/>
  <c r="AE243" i="1"/>
  <c r="AD243" i="1" s="1"/>
  <c r="AF243" i="1"/>
  <c r="AG243" i="1"/>
  <c r="AH243" i="1"/>
  <c r="AI243" i="1"/>
  <c r="AJ243" i="1"/>
  <c r="CQ243" i="1"/>
  <c r="CR243" i="1"/>
  <c r="CS243" i="1"/>
  <c r="CT243" i="1"/>
  <c r="CU243" i="1"/>
  <c r="CV243" i="1"/>
  <c r="CW243" i="1"/>
  <c r="CX243" i="1"/>
  <c r="W243" i="1" s="1"/>
  <c r="GL243" i="1"/>
  <c r="GN243" i="1"/>
  <c r="GP243" i="1"/>
  <c r="GV243" i="1"/>
  <c r="HC243" i="1" s="1"/>
  <c r="GX243" i="1" s="1"/>
  <c r="AC244" i="1"/>
  <c r="AE244" i="1"/>
  <c r="AD244" i="1" s="1"/>
  <c r="AF244" i="1"/>
  <c r="AG244" i="1"/>
  <c r="AH244" i="1"/>
  <c r="CV244" i="1" s="1"/>
  <c r="AI244" i="1"/>
  <c r="CW244" i="1" s="1"/>
  <c r="V244" i="1" s="1"/>
  <c r="AJ244" i="1"/>
  <c r="CQ244" i="1"/>
  <c r="CR244" i="1"/>
  <c r="CS244" i="1"/>
  <c r="CT244" i="1"/>
  <c r="S244" i="1" s="1"/>
  <c r="CU244" i="1"/>
  <c r="CX244" i="1"/>
  <c r="W244" i="1" s="1"/>
  <c r="GL244" i="1"/>
  <c r="GN244" i="1"/>
  <c r="GP244" i="1"/>
  <c r="GV244" i="1"/>
  <c r="HC244" i="1" s="1"/>
  <c r="GX244" i="1" s="1"/>
  <c r="C245" i="1"/>
  <c r="D245" i="1"/>
  <c r="I245" i="1"/>
  <c r="I246" i="1" s="1"/>
  <c r="K245" i="1"/>
  <c r="AC245" i="1"/>
  <c r="AE245" i="1"/>
  <c r="AD245" i="1" s="1"/>
  <c r="AF245" i="1"/>
  <c r="AG245" i="1"/>
  <c r="AH245" i="1"/>
  <c r="AI245" i="1"/>
  <c r="AJ245" i="1"/>
  <c r="CX245" i="1" s="1"/>
  <c r="W245" i="1" s="1"/>
  <c r="CQ245" i="1"/>
  <c r="CR245" i="1"/>
  <c r="CS245" i="1"/>
  <c r="CT245" i="1"/>
  <c r="CU245" i="1"/>
  <c r="T245" i="1" s="1"/>
  <c r="CV245" i="1"/>
  <c r="CW245" i="1"/>
  <c r="GL245" i="1"/>
  <c r="GN245" i="1"/>
  <c r="GP245" i="1"/>
  <c r="GV245" i="1"/>
  <c r="HC245" i="1"/>
  <c r="GX245" i="1" s="1"/>
  <c r="AC246" i="1"/>
  <c r="AE246" i="1"/>
  <c r="AD246" i="1" s="1"/>
  <c r="AB246" i="1" s="1"/>
  <c r="AF246" i="1"/>
  <c r="AG246" i="1"/>
  <c r="AH246" i="1"/>
  <c r="CV246" i="1" s="1"/>
  <c r="U246" i="1" s="1"/>
  <c r="AI246" i="1"/>
  <c r="CW246" i="1" s="1"/>
  <c r="AJ246" i="1"/>
  <c r="CX246" i="1" s="1"/>
  <c r="CQ246" i="1"/>
  <c r="CR246" i="1"/>
  <c r="CS246" i="1"/>
  <c r="CT246" i="1"/>
  <c r="CU246" i="1"/>
  <c r="GL246" i="1"/>
  <c r="GN246" i="1"/>
  <c r="GP246" i="1"/>
  <c r="GV246" i="1"/>
  <c r="HC246" i="1"/>
  <c r="C247" i="1"/>
  <c r="D247" i="1"/>
  <c r="I247" i="1"/>
  <c r="K247" i="1"/>
  <c r="AC247" i="1"/>
  <c r="AE247" i="1"/>
  <c r="AD247" i="1" s="1"/>
  <c r="AF247" i="1"/>
  <c r="AG247" i="1"/>
  <c r="CU247" i="1" s="1"/>
  <c r="T247" i="1" s="1"/>
  <c r="AH247" i="1"/>
  <c r="AI247" i="1"/>
  <c r="AJ247" i="1"/>
  <c r="CX247" i="1" s="1"/>
  <c r="W247" i="1" s="1"/>
  <c r="CQ247" i="1"/>
  <c r="CR247" i="1"/>
  <c r="CS247" i="1"/>
  <c r="CT247" i="1"/>
  <c r="CV247" i="1"/>
  <c r="CW247" i="1"/>
  <c r="GL247" i="1"/>
  <c r="GN247" i="1"/>
  <c r="GP247" i="1"/>
  <c r="GV247" i="1"/>
  <c r="HC247" i="1"/>
  <c r="AC248" i="1"/>
  <c r="AE248" i="1"/>
  <c r="AD248" i="1" s="1"/>
  <c r="AB248" i="1" s="1"/>
  <c r="AF248" i="1"/>
  <c r="AG248" i="1"/>
  <c r="CU248" i="1" s="1"/>
  <c r="AH248" i="1"/>
  <c r="CV248" i="1" s="1"/>
  <c r="AI248" i="1"/>
  <c r="CW248" i="1" s="1"/>
  <c r="AJ248" i="1"/>
  <c r="CX248" i="1" s="1"/>
  <c r="CQ248" i="1"/>
  <c r="CR248" i="1"/>
  <c r="CS248" i="1"/>
  <c r="CT248" i="1"/>
  <c r="GL248" i="1"/>
  <c r="GN248" i="1"/>
  <c r="GP248" i="1"/>
  <c r="GV248" i="1"/>
  <c r="HC248" i="1"/>
  <c r="B250" i="1"/>
  <c r="B237" i="1" s="1"/>
  <c r="C250" i="1"/>
  <c r="C237" i="1" s="1"/>
  <c r="D250" i="1"/>
  <c r="D237" i="1" s="1"/>
  <c r="F250" i="1"/>
  <c r="F237" i="1" s="1"/>
  <c r="G250" i="1"/>
  <c r="G237" i="1" s="1"/>
  <c r="AO250" i="1"/>
  <c r="AO237" i="1" s="1"/>
  <c r="AP250" i="1"/>
  <c r="AQ250" i="1"/>
  <c r="AR250" i="1"/>
  <c r="AS250" i="1"/>
  <c r="AT250" i="1"/>
  <c r="AT237" i="1" s="1"/>
  <c r="AU250" i="1"/>
  <c r="AV250" i="1"/>
  <c r="AV237" i="1" s="1"/>
  <c r="AW250" i="1"/>
  <c r="F256" i="1" s="1"/>
  <c r="AX250" i="1"/>
  <c r="AY250" i="1"/>
  <c r="AZ250" i="1"/>
  <c r="AZ237" i="1" s="1"/>
  <c r="BA250" i="1"/>
  <c r="BA237" i="1" s="1"/>
  <c r="BB250" i="1"/>
  <c r="BB237" i="1" s="1"/>
  <c r="BC250" i="1"/>
  <c r="BD250" i="1"/>
  <c r="BD237" i="1" s="1"/>
  <c r="F252" i="1"/>
  <c r="F253" i="1"/>
  <c r="F254" i="1"/>
  <c r="F261" i="1"/>
  <c r="F262" i="1"/>
  <c r="F263" i="1"/>
  <c r="F264" i="1"/>
  <c r="F265" i="1"/>
  <c r="F267" i="1"/>
  <c r="F268" i="1"/>
  <c r="F270" i="1"/>
  <c r="F271" i="1"/>
  <c r="F272" i="1"/>
  <c r="F273" i="1"/>
  <c r="F274" i="1"/>
  <c r="F275" i="1"/>
  <c r="F276" i="1"/>
  <c r="F277" i="1"/>
  <c r="F278" i="1"/>
  <c r="D280" i="1"/>
  <c r="E282" i="1"/>
  <c r="O282" i="1"/>
  <c r="P282" i="1"/>
  <c r="Q282" i="1"/>
  <c r="R282" i="1"/>
  <c r="S282" i="1"/>
  <c r="T282" i="1"/>
  <c r="U282" i="1"/>
  <c r="V282" i="1"/>
  <c r="W282" i="1"/>
  <c r="X282" i="1"/>
  <c r="Y282" i="1"/>
  <c r="Z282" i="1"/>
  <c r="AA282" i="1"/>
  <c r="AB282" i="1"/>
  <c r="AC282" i="1"/>
  <c r="AD282" i="1"/>
  <c r="AE282" i="1"/>
  <c r="AF282" i="1"/>
  <c r="AG282" i="1"/>
  <c r="AH282" i="1"/>
  <c r="AI282" i="1"/>
  <c r="AJ282" i="1"/>
  <c r="AK282" i="1"/>
  <c r="AL282" i="1"/>
  <c r="AM282" i="1"/>
  <c r="AN282" i="1"/>
  <c r="AT282" i="1"/>
  <c r="BE282" i="1"/>
  <c r="BF282" i="1"/>
  <c r="BG282" i="1"/>
  <c r="BH282" i="1"/>
  <c r="BI282" i="1"/>
  <c r="BJ282" i="1"/>
  <c r="BK282" i="1"/>
  <c r="BL282" i="1"/>
  <c r="BM282" i="1"/>
  <c r="BN282" i="1"/>
  <c r="BO282" i="1"/>
  <c r="BP282" i="1"/>
  <c r="BQ282" i="1"/>
  <c r="BR282" i="1"/>
  <c r="BS282" i="1"/>
  <c r="BT282" i="1"/>
  <c r="BU282" i="1"/>
  <c r="BV282" i="1"/>
  <c r="BW282" i="1"/>
  <c r="BX282" i="1"/>
  <c r="BY282" i="1"/>
  <c r="BZ282" i="1"/>
  <c r="CA282" i="1"/>
  <c r="CB282" i="1"/>
  <c r="CC282" i="1"/>
  <c r="CD282" i="1"/>
  <c r="CE282" i="1"/>
  <c r="CF282" i="1"/>
  <c r="CG282" i="1"/>
  <c r="CH282" i="1"/>
  <c r="CI282" i="1"/>
  <c r="CJ282" i="1"/>
  <c r="CK282" i="1"/>
  <c r="CL282" i="1"/>
  <c r="CM282" i="1"/>
  <c r="CN282" i="1"/>
  <c r="CO282" i="1"/>
  <c r="CP282" i="1"/>
  <c r="CQ282" i="1"/>
  <c r="CR282" i="1"/>
  <c r="CS282" i="1"/>
  <c r="CT282" i="1"/>
  <c r="CU282" i="1"/>
  <c r="CV282" i="1"/>
  <c r="CW282" i="1"/>
  <c r="CX282" i="1"/>
  <c r="CY282" i="1"/>
  <c r="CZ282" i="1"/>
  <c r="DA282" i="1"/>
  <c r="DB282" i="1"/>
  <c r="DC282" i="1"/>
  <c r="DD282" i="1"/>
  <c r="DE282" i="1"/>
  <c r="DF282" i="1"/>
  <c r="DG282" i="1"/>
  <c r="DH282" i="1"/>
  <c r="DI282" i="1"/>
  <c r="DJ282" i="1"/>
  <c r="DK282" i="1"/>
  <c r="DL282" i="1"/>
  <c r="DM282" i="1"/>
  <c r="DN282" i="1"/>
  <c r="DO282" i="1"/>
  <c r="DP282" i="1"/>
  <c r="DQ282" i="1"/>
  <c r="DR282" i="1"/>
  <c r="DS282" i="1"/>
  <c r="DT282" i="1"/>
  <c r="DU282" i="1"/>
  <c r="DV282" i="1"/>
  <c r="DW282" i="1"/>
  <c r="DX282" i="1"/>
  <c r="DY282" i="1"/>
  <c r="DZ282" i="1"/>
  <c r="EA282" i="1"/>
  <c r="EB282" i="1"/>
  <c r="EC282" i="1"/>
  <c r="ED282" i="1"/>
  <c r="EE282" i="1"/>
  <c r="EF282" i="1"/>
  <c r="EG282" i="1"/>
  <c r="EH282" i="1"/>
  <c r="EI282" i="1"/>
  <c r="EJ282" i="1"/>
  <c r="EK282" i="1"/>
  <c r="EL282" i="1"/>
  <c r="EM282" i="1"/>
  <c r="EN282" i="1"/>
  <c r="EO282" i="1"/>
  <c r="EP282" i="1"/>
  <c r="EQ282" i="1"/>
  <c r="ER282" i="1"/>
  <c r="ES282" i="1"/>
  <c r="ET282" i="1"/>
  <c r="EU282" i="1"/>
  <c r="EV282" i="1"/>
  <c r="EW282" i="1"/>
  <c r="EX282" i="1"/>
  <c r="EY282" i="1"/>
  <c r="EZ282" i="1"/>
  <c r="FA282" i="1"/>
  <c r="FB282" i="1"/>
  <c r="FC282" i="1"/>
  <c r="FD282" i="1"/>
  <c r="FE282" i="1"/>
  <c r="FF282" i="1"/>
  <c r="FG282" i="1"/>
  <c r="FH282" i="1"/>
  <c r="FI282" i="1"/>
  <c r="FJ282" i="1"/>
  <c r="FK282" i="1"/>
  <c r="FL282" i="1"/>
  <c r="FM282" i="1"/>
  <c r="FN282" i="1"/>
  <c r="FO282" i="1"/>
  <c r="FP282" i="1"/>
  <c r="FQ282" i="1"/>
  <c r="FR282" i="1"/>
  <c r="FS282" i="1"/>
  <c r="FT282" i="1"/>
  <c r="FU282" i="1"/>
  <c r="FV282" i="1"/>
  <c r="FW282" i="1"/>
  <c r="FX282" i="1"/>
  <c r="FY282" i="1"/>
  <c r="FZ282" i="1"/>
  <c r="GA282" i="1"/>
  <c r="GB282" i="1"/>
  <c r="GC282" i="1"/>
  <c r="GD282" i="1"/>
  <c r="GE282" i="1"/>
  <c r="GF282" i="1"/>
  <c r="GG282" i="1"/>
  <c r="GH282" i="1"/>
  <c r="GI282" i="1"/>
  <c r="GJ282" i="1"/>
  <c r="GK282" i="1"/>
  <c r="GL282" i="1"/>
  <c r="GM282" i="1"/>
  <c r="GN282" i="1"/>
  <c r="GO282" i="1"/>
  <c r="GP282" i="1"/>
  <c r="GQ282" i="1"/>
  <c r="GR282" i="1"/>
  <c r="GS282" i="1"/>
  <c r="GT282" i="1"/>
  <c r="GU282" i="1"/>
  <c r="GV282" i="1"/>
  <c r="GW282" i="1"/>
  <c r="GX282" i="1"/>
  <c r="C284" i="1"/>
  <c r="D284" i="1"/>
  <c r="I284" i="1"/>
  <c r="I285" i="1" s="1"/>
  <c r="K284" i="1"/>
  <c r="V284" i="1"/>
  <c r="AC284" i="1"/>
  <c r="AE284" i="1"/>
  <c r="AD284" i="1" s="1"/>
  <c r="AF284" i="1"/>
  <c r="AG284" i="1"/>
  <c r="AH284" i="1"/>
  <c r="AI284" i="1"/>
  <c r="AJ284" i="1"/>
  <c r="CX284" i="1" s="1"/>
  <c r="CQ284" i="1"/>
  <c r="CR284" i="1"/>
  <c r="CS284" i="1"/>
  <c r="CT284" i="1"/>
  <c r="CU284" i="1"/>
  <c r="CV284" i="1"/>
  <c r="CW284" i="1"/>
  <c r="GL284" i="1"/>
  <c r="GO284" i="1"/>
  <c r="GP284" i="1"/>
  <c r="GV284" i="1"/>
  <c r="HC284" i="1" s="1"/>
  <c r="GX284" i="1" s="1"/>
  <c r="AC285" i="1"/>
  <c r="AE285" i="1"/>
  <c r="AD285" i="1" s="1"/>
  <c r="AB285" i="1" s="1"/>
  <c r="AF285" i="1"/>
  <c r="AG285" i="1"/>
  <c r="AH285" i="1"/>
  <c r="CV285" i="1" s="1"/>
  <c r="AI285" i="1"/>
  <c r="CW285" i="1" s="1"/>
  <c r="V285" i="1" s="1"/>
  <c r="AJ285" i="1"/>
  <c r="CQ285" i="1"/>
  <c r="CR285" i="1"/>
  <c r="CS285" i="1"/>
  <c r="R285" i="1" s="1"/>
  <c r="CT285" i="1"/>
  <c r="CU285" i="1"/>
  <c r="CX285" i="1"/>
  <c r="GL285" i="1"/>
  <c r="GO285" i="1"/>
  <c r="GP285" i="1"/>
  <c r="GV285" i="1"/>
  <c r="HC285" i="1" s="1"/>
  <c r="GX285" i="1" s="1"/>
  <c r="C286" i="1"/>
  <c r="D286" i="1"/>
  <c r="I286" i="1"/>
  <c r="I287" i="1" s="1"/>
  <c r="K286" i="1"/>
  <c r="V286" i="1"/>
  <c r="AC286" i="1"/>
  <c r="AE286" i="1"/>
  <c r="AD286" i="1" s="1"/>
  <c r="AF286" i="1"/>
  <c r="AG286" i="1"/>
  <c r="AH286" i="1"/>
  <c r="AI286" i="1"/>
  <c r="AJ286" i="1"/>
  <c r="CX286" i="1" s="1"/>
  <c r="W286" i="1" s="1"/>
  <c r="CQ286" i="1"/>
  <c r="CR286" i="1"/>
  <c r="CS286" i="1"/>
  <c r="CT286" i="1"/>
  <c r="CU286" i="1"/>
  <c r="T286" i="1" s="1"/>
  <c r="CV286" i="1"/>
  <c r="CW286" i="1"/>
  <c r="GL286" i="1"/>
  <c r="GO286" i="1"/>
  <c r="GP286" i="1"/>
  <c r="GV286" i="1"/>
  <c r="HC286" i="1"/>
  <c r="GX286" i="1" s="1"/>
  <c r="AC287" i="1"/>
  <c r="AE287" i="1"/>
  <c r="AD287" i="1" s="1"/>
  <c r="AF287" i="1"/>
  <c r="AG287" i="1"/>
  <c r="AH287" i="1"/>
  <c r="CV287" i="1" s="1"/>
  <c r="AI287" i="1"/>
  <c r="AJ287" i="1"/>
  <c r="CX287" i="1" s="1"/>
  <c r="W287" i="1" s="1"/>
  <c r="CQ287" i="1"/>
  <c r="CR287" i="1"/>
  <c r="CS287" i="1"/>
  <c r="CT287" i="1"/>
  <c r="CU287" i="1"/>
  <c r="CW287" i="1"/>
  <c r="GL287" i="1"/>
  <c r="GO287" i="1"/>
  <c r="GP287" i="1"/>
  <c r="GV287" i="1"/>
  <c r="HC287" i="1" s="1"/>
  <c r="C288" i="1"/>
  <c r="D288" i="1"/>
  <c r="I288" i="1"/>
  <c r="K288" i="1"/>
  <c r="AC288" i="1"/>
  <c r="AE288" i="1"/>
  <c r="AD288" i="1" s="1"/>
  <c r="AF288" i="1"/>
  <c r="AG288" i="1"/>
  <c r="CU288" i="1" s="1"/>
  <c r="T288" i="1" s="1"/>
  <c r="AH288" i="1"/>
  <c r="AI288" i="1"/>
  <c r="AJ288" i="1"/>
  <c r="CX288" i="1" s="1"/>
  <c r="CQ288" i="1"/>
  <c r="CR288" i="1"/>
  <c r="CS288" i="1"/>
  <c r="CT288" i="1"/>
  <c r="CV288" i="1"/>
  <c r="CW288" i="1"/>
  <c r="GL288" i="1"/>
  <c r="GN288" i="1"/>
  <c r="GP288" i="1"/>
  <c r="GV288" i="1"/>
  <c r="HC288" i="1"/>
  <c r="AC289" i="1"/>
  <c r="AE289" i="1"/>
  <c r="AD289" i="1" s="1"/>
  <c r="AF289" i="1"/>
  <c r="AG289" i="1"/>
  <c r="CU289" i="1" s="1"/>
  <c r="AH289" i="1"/>
  <c r="AI289" i="1"/>
  <c r="CW289" i="1" s="1"/>
  <c r="AJ289" i="1"/>
  <c r="CX289" i="1" s="1"/>
  <c r="CQ289" i="1"/>
  <c r="CR289" i="1"/>
  <c r="CS289" i="1"/>
  <c r="CT289" i="1"/>
  <c r="CV289" i="1"/>
  <c r="GL289" i="1"/>
  <c r="GN289" i="1"/>
  <c r="GP289" i="1"/>
  <c r="GV289" i="1"/>
  <c r="HC289" i="1"/>
  <c r="C290" i="1"/>
  <c r="D290" i="1"/>
  <c r="I290" i="1"/>
  <c r="K290" i="1"/>
  <c r="AC290" i="1"/>
  <c r="AE290" i="1"/>
  <c r="AD290" i="1" s="1"/>
  <c r="AF290" i="1"/>
  <c r="AG290" i="1"/>
  <c r="CU290" i="1" s="1"/>
  <c r="T290" i="1" s="1"/>
  <c r="AH290" i="1"/>
  <c r="AI290" i="1"/>
  <c r="AJ290" i="1"/>
  <c r="CX290" i="1" s="1"/>
  <c r="W290" i="1" s="1"/>
  <c r="CQ290" i="1"/>
  <c r="CR290" i="1"/>
  <c r="CS290" i="1"/>
  <c r="CT290" i="1"/>
  <c r="CV290" i="1"/>
  <c r="CW290" i="1"/>
  <c r="GL290" i="1"/>
  <c r="GN290" i="1"/>
  <c r="GP290" i="1"/>
  <c r="GV290" i="1"/>
  <c r="HC290" i="1" s="1"/>
  <c r="GX290" i="1" s="1"/>
  <c r="I291" i="1"/>
  <c r="P291" i="1"/>
  <c r="Q291" i="1"/>
  <c r="AC291" i="1"/>
  <c r="AB291" i="1" s="1"/>
  <c r="AD291" i="1"/>
  <c r="AE291" i="1"/>
  <c r="AF291" i="1"/>
  <c r="AG291" i="1"/>
  <c r="CU291" i="1" s="1"/>
  <c r="T291" i="1" s="1"/>
  <c r="AH291" i="1"/>
  <c r="AI291" i="1"/>
  <c r="AJ291" i="1"/>
  <c r="CX291" i="1" s="1"/>
  <c r="W291" i="1" s="1"/>
  <c r="CQ291" i="1"/>
  <c r="CR291" i="1"/>
  <c r="CS291" i="1"/>
  <c r="R291" i="1" s="1"/>
  <c r="CT291" i="1"/>
  <c r="S291" i="1" s="1"/>
  <c r="CV291" i="1"/>
  <c r="U291" i="1" s="1"/>
  <c r="CW291" i="1"/>
  <c r="V291" i="1" s="1"/>
  <c r="GL291" i="1"/>
  <c r="GN291" i="1"/>
  <c r="GP291" i="1"/>
  <c r="GV291" i="1"/>
  <c r="HC291" i="1" s="1"/>
  <c r="C292" i="1"/>
  <c r="D292" i="1"/>
  <c r="I292" i="1"/>
  <c r="K292" i="1"/>
  <c r="AC292" i="1"/>
  <c r="AE292" i="1"/>
  <c r="AD292" i="1" s="1"/>
  <c r="AF292" i="1"/>
  <c r="AG292" i="1"/>
  <c r="CU292" i="1" s="1"/>
  <c r="AH292" i="1"/>
  <c r="AI292" i="1"/>
  <c r="AJ292" i="1"/>
  <c r="CQ292" i="1"/>
  <c r="CR292" i="1"/>
  <c r="CS292" i="1"/>
  <c r="CT292" i="1"/>
  <c r="CV292" i="1"/>
  <c r="CW292" i="1"/>
  <c r="CX292" i="1"/>
  <c r="W292" i="1" s="1"/>
  <c r="GL292" i="1"/>
  <c r="GN292" i="1"/>
  <c r="GP292" i="1"/>
  <c r="GV292" i="1"/>
  <c r="HC292" i="1" s="1"/>
  <c r="GX292" i="1" s="1"/>
  <c r="I293" i="1"/>
  <c r="AC293" i="1"/>
  <c r="AE293" i="1"/>
  <c r="AD293" i="1" s="1"/>
  <c r="AF293" i="1"/>
  <c r="AG293" i="1"/>
  <c r="CU293" i="1" s="1"/>
  <c r="AH293" i="1"/>
  <c r="CV293" i="1" s="1"/>
  <c r="AI293" i="1"/>
  <c r="CW293" i="1" s="1"/>
  <c r="V293" i="1" s="1"/>
  <c r="AJ293" i="1"/>
  <c r="CX293" i="1" s="1"/>
  <c r="W293" i="1" s="1"/>
  <c r="CQ293" i="1"/>
  <c r="CR293" i="1"/>
  <c r="CS293" i="1"/>
  <c r="CT293" i="1"/>
  <c r="GL293" i="1"/>
  <c r="GN293" i="1"/>
  <c r="GP293" i="1"/>
  <c r="GV293" i="1"/>
  <c r="HC293" i="1"/>
  <c r="B295" i="1"/>
  <c r="B282" i="1" s="1"/>
  <c r="C295" i="1"/>
  <c r="C282" i="1" s="1"/>
  <c r="D295" i="1"/>
  <c r="D282" i="1" s="1"/>
  <c r="F295" i="1"/>
  <c r="F282" i="1" s="1"/>
  <c r="G295" i="1"/>
  <c r="G282" i="1" s="1"/>
  <c r="AO295" i="1"/>
  <c r="AO282" i="1" s="1"/>
  <c r="AP295" i="1"/>
  <c r="AP282" i="1" s="1"/>
  <c r="AQ295" i="1"/>
  <c r="AQ282" i="1" s="1"/>
  <c r="AR295" i="1"/>
  <c r="AS295" i="1"/>
  <c r="AT295" i="1"/>
  <c r="AU295" i="1"/>
  <c r="AU282" i="1" s="1"/>
  <c r="AV295" i="1"/>
  <c r="AV282" i="1" s="1"/>
  <c r="AW295" i="1"/>
  <c r="AW282" i="1" s="1"/>
  <c r="AX295" i="1"/>
  <c r="AX282" i="1" s="1"/>
  <c r="AY295" i="1"/>
  <c r="F303" i="1" s="1"/>
  <c r="AZ295" i="1"/>
  <c r="BA295" i="1"/>
  <c r="BB295" i="1"/>
  <c r="BB282" i="1" s="1"/>
  <c r="BC295" i="1"/>
  <c r="F311" i="1" s="1"/>
  <c r="BD295" i="1"/>
  <c r="F297" i="1"/>
  <c r="F298" i="1"/>
  <c r="F299" i="1"/>
  <c r="F300" i="1"/>
  <c r="F301" i="1"/>
  <c r="F307" i="1"/>
  <c r="F308" i="1"/>
  <c r="F309" i="1"/>
  <c r="F310" i="1"/>
  <c r="F313" i="1"/>
  <c r="F314" i="1"/>
  <c r="F316" i="1"/>
  <c r="F317" i="1"/>
  <c r="F318" i="1"/>
  <c r="F319" i="1"/>
  <c r="F321" i="1"/>
  <c r="F322" i="1"/>
  <c r="D325" i="1"/>
  <c r="E327" i="1"/>
  <c r="G327" i="1"/>
  <c r="O327" i="1"/>
  <c r="P327" i="1"/>
  <c r="Q327" i="1"/>
  <c r="R327" i="1"/>
  <c r="S327" i="1"/>
  <c r="T327" i="1"/>
  <c r="U327" i="1"/>
  <c r="V327" i="1"/>
  <c r="W327" i="1"/>
  <c r="X327" i="1"/>
  <c r="Y327" i="1"/>
  <c r="Z327" i="1"/>
  <c r="AA327" i="1"/>
  <c r="AB327" i="1"/>
  <c r="AC327" i="1"/>
  <c r="AD327" i="1"/>
  <c r="AE327" i="1"/>
  <c r="AF327" i="1"/>
  <c r="AG327" i="1"/>
  <c r="AH327" i="1"/>
  <c r="AI327" i="1"/>
  <c r="AJ327" i="1"/>
  <c r="AK327" i="1"/>
  <c r="AL327" i="1"/>
  <c r="AM327" i="1"/>
  <c r="AN327" i="1"/>
  <c r="AV327" i="1"/>
  <c r="AW327" i="1"/>
  <c r="BE327" i="1"/>
  <c r="BF327" i="1"/>
  <c r="BG327" i="1"/>
  <c r="BH327" i="1"/>
  <c r="BI327" i="1"/>
  <c r="BJ327" i="1"/>
  <c r="BK327" i="1"/>
  <c r="BL327" i="1"/>
  <c r="BM327" i="1"/>
  <c r="BN327" i="1"/>
  <c r="BO327" i="1"/>
  <c r="BP327" i="1"/>
  <c r="BQ327" i="1"/>
  <c r="BR327" i="1"/>
  <c r="BS327" i="1"/>
  <c r="BT327" i="1"/>
  <c r="BU327" i="1"/>
  <c r="BV327" i="1"/>
  <c r="BW327" i="1"/>
  <c r="BX327" i="1"/>
  <c r="BY327" i="1"/>
  <c r="BZ327" i="1"/>
  <c r="CA327" i="1"/>
  <c r="CB327" i="1"/>
  <c r="CC327" i="1"/>
  <c r="CD327" i="1"/>
  <c r="CE327" i="1"/>
  <c r="CF327" i="1"/>
  <c r="CG327" i="1"/>
  <c r="CH327" i="1"/>
  <c r="CI327" i="1"/>
  <c r="CJ327" i="1"/>
  <c r="CK327" i="1"/>
  <c r="CL327" i="1"/>
  <c r="CM327" i="1"/>
  <c r="CN327" i="1"/>
  <c r="CO327" i="1"/>
  <c r="CP327" i="1"/>
  <c r="CQ327" i="1"/>
  <c r="CR327" i="1"/>
  <c r="CS327" i="1"/>
  <c r="CT327" i="1"/>
  <c r="CU327" i="1"/>
  <c r="CV327" i="1"/>
  <c r="CW327" i="1"/>
  <c r="CX327" i="1"/>
  <c r="CY327" i="1"/>
  <c r="CZ327" i="1"/>
  <c r="DA327" i="1"/>
  <c r="DB327" i="1"/>
  <c r="DC327" i="1"/>
  <c r="DD327" i="1"/>
  <c r="DE327" i="1"/>
  <c r="DF327" i="1"/>
  <c r="DG327" i="1"/>
  <c r="DH327" i="1"/>
  <c r="DI327" i="1"/>
  <c r="DJ327" i="1"/>
  <c r="DK327" i="1"/>
  <c r="DL327" i="1"/>
  <c r="DM327" i="1"/>
  <c r="DN327" i="1"/>
  <c r="DO327" i="1"/>
  <c r="DP327" i="1"/>
  <c r="DQ327" i="1"/>
  <c r="DR327" i="1"/>
  <c r="DS327" i="1"/>
  <c r="DT327" i="1"/>
  <c r="DU327" i="1"/>
  <c r="DV327" i="1"/>
  <c r="DW327" i="1"/>
  <c r="DX327" i="1"/>
  <c r="DY327" i="1"/>
  <c r="DZ327" i="1"/>
  <c r="EA327" i="1"/>
  <c r="EB327" i="1"/>
  <c r="EC327" i="1"/>
  <c r="ED327" i="1"/>
  <c r="EE327" i="1"/>
  <c r="EF327" i="1"/>
  <c r="EG327" i="1"/>
  <c r="EH327" i="1"/>
  <c r="EI327" i="1"/>
  <c r="EJ327" i="1"/>
  <c r="EK327" i="1"/>
  <c r="EL327" i="1"/>
  <c r="EM327" i="1"/>
  <c r="EN327" i="1"/>
  <c r="EO327" i="1"/>
  <c r="EP327" i="1"/>
  <c r="EQ327" i="1"/>
  <c r="ER327" i="1"/>
  <c r="ES327" i="1"/>
  <c r="ET327" i="1"/>
  <c r="EU327" i="1"/>
  <c r="EV327" i="1"/>
  <c r="EW327" i="1"/>
  <c r="EX327" i="1"/>
  <c r="EY327" i="1"/>
  <c r="EZ327" i="1"/>
  <c r="FA327" i="1"/>
  <c r="FB327" i="1"/>
  <c r="FC327" i="1"/>
  <c r="FD327" i="1"/>
  <c r="FE327" i="1"/>
  <c r="FF327" i="1"/>
  <c r="FG327" i="1"/>
  <c r="FH327" i="1"/>
  <c r="FI327" i="1"/>
  <c r="FJ327" i="1"/>
  <c r="FK327" i="1"/>
  <c r="FL327" i="1"/>
  <c r="FM327" i="1"/>
  <c r="FN327" i="1"/>
  <c r="FO327" i="1"/>
  <c r="FP327" i="1"/>
  <c r="FQ327" i="1"/>
  <c r="FR327" i="1"/>
  <c r="FS327" i="1"/>
  <c r="FT327" i="1"/>
  <c r="FU327" i="1"/>
  <c r="FV327" i="1"/>
  <c r="FW327" i="1"/>
  <c r="FX327" i="1"/>
  <c r="FY327" i="1"/>
  <c r="FZ327" i="1"/>
  <c r="GA327" i="1"/>
  <c r="GB327" i="1"/>
  <c r="GC327" i="1"/>
  <c r="GD327" i="1"/>
  <c r="GE327" i="1"/>
  <c r="GF327" i="1"/>
  <c r="GG327" i="1"/>
  <c r="GH327" i="1"/>
  <c r="GI327" i="1"/>
  <c r="GJ327" i="1"/>
  <c r="GK327" i="1"/>
  <c r="GL327" i="1"/>
  <c r="GM327" i="1"/>
  <c r="GN327" i="1"/>
  <c r="GO327" i="1"/>
  <c r="GP327" i="1"/>
  <c r="GQ327" i="1"/>
  <c r="GR327" i="1"/>
  <c r="GS327" i="1"/>
  <c r="GT327" i="1"/>
  <c r="GU327" i="1"/>
  <c r="GV327" i="1"/>
  <c r="GW327" i="1"/>
  <c r="GX327" i="1"/>
  <c r="C329" i="1"/>
  <c r="D329" i="1"/>
  <c r="I329" i="1"/>
  <c r="K329" i="1"/>
  <c r="T329" i="1"/>
  <c r="V329" i="1"/>
  <c r="AC329" i="1"/>
  <c r="AE329" i="1"/>
  <c r="AD329" i="1" s="1"/>
  <c r="AF329" i="1"/>
  <c r="AG329" i="1"/>
  <c r="CU329" i="1" s="1"/>
  <c r="AH329" i="1"/>
  <c r="AI329" i="1"/>
  <c r="AJ329" i="1"/>
  <c r="CX329" i="1" s="1"/>
  <c r="CQ329" i="1"/>
  <c r="CR329" i="1"/>
  <c r="CS329" i="1"/>
  <c r="CT329" i="1"/>
  <c r="CV329" i="1"/>
  <c r="CW329" i="1"/>
  <c r="GL329" i="1"/>
  <c r="GO329" i="1"/>
  <c r="GP329" i="1"/>
  <c r="GV329" i="1"/>
  <c r="HC329" i="1"/>
  <c r="GX329" i="1" s="1"/>
  <c r="AC330" i="1"/>
  <c r="AE330" i="1"/>
  <c r="AD330" i="1" s="1"/>
  <c r="AF330" i="1"/>
  <c r="AG330" i="1"/>
  <c r="CU330" i="1" s="1"/>
  <c r="AH330" i="1"/>
  <c r="AI330" i="1"/>
  <c r="AJ330" i="1"/>
  <c r="CX330" i="1" s="1"/>
  <c r="CQ330" i="1"/>
  <c r="CR330" i="1"/>
  <c r="CS330" i="1"/>
  <c r="CT330" i="1"/>
  <c r="CV330" i="1"/>
  <c r="CW330" i="1"/>
  <c r="GL330" i="1"/>
  <c r="GO330" i="1"/>
  <c r="GP330" i="1"/>
  <c r="GV330" i="1"/>
  <c r="HC330" i="1" s="1"/>
  <c r="C331" i="1"/>
  <c r="D331" i="1"/>
  <c r="I331" i="1"/>
  <c r="I332" i="1" s="1"/>
  <c r="R332" i="1" s="1"/>
  <c r="K331" i="1"/>
  <c r="V331" i="1"/>
  <c r="W331" i="1"/>
  <c r="AC331" i="1"/>
  <c r="AE331" i="1"/>
  <c r="AD331" i="1" s="1"/>
  <c r="AF331" i="1"/>
  <c r="AG331" i="1"/>
  <c r="CU331" i="1" s="1"/>
  <c r="T331" i="1" s="1"/>
  <c r="AH331" i="1"/>
  <c r="AI331" i="1"/>
  <c r="AJ331" i="1"/>
  <c r="CX331" i="1" s="1"/>
  <c r="CQ331" i="1"/>
  <c r="CR331" i="1"/>
  <c r="CS331" i="1"/>
  <c r="CT331" i="1"/>
  <c r="CV331" i="1"/>
  <c r="CW331" i="1"/>
  <c r="GL331" i="1"/>
  <c r="GO331" i="1"/>
  <c r="GP331" i="1"/>
  <c r="GV331" i="1"/>
  <c r="HC331" i="1"/>
  <c r="AC332" i="1"/>
  <c r="AE332" i="1"/>
  <c r="AD332" i="1" s="1"/>
  <c r="AF332" i="1"/>
  <c r="AB332" i="1" s="1"/>
  <c r="AG332" i="1"/>
  <c r="CU332" i="1" s="1"/>
  <c r="AH332" i="1"/>
  <c r="CV332" i="1" s="1"/>
  <c r="AI332" i="1"/>
  <c r="CW332" i="1" s="1"/>
  <c r="AJ332" i="1"/>
  <c r="CX332" i="1" s="1"/>
  <c r="CQ332" i="1"/>
  <c r="CR332" i="1"/>
  <c r="CS332" i="1"/>
  <c r="CT332" i="1"/>
  <c r="GL332" i="1"/>
  <c r="GO332" i="1"/>
  <c r="GP332" i="1"/>
  <c r="GV332" i="1"/>
  <c r="HC332" i="1" s="1"/>
  <c r="C333" i="1"/>
  <c r="D333" i="1"/>
  <c r="I333" i="1"/>
  <c r="K333" i="1"/>
  <c r="AC333" i="1"/>
  <c r="AE333" i="1"/>
  <c r="AD333" i="1" s="1"/>
  <c r="AF333" i="1"/>
  <c r="AG333" i="1"/>
  <c r="CU333" i="1" s="1"/>
  <c r="AH333" i="1"/>
  <c r="AI333" i="1"/>
  <c r="AJ333" i="1"/>
  <c r="CQ333" i="1"/>
  <c r="CR333" i="1"/>
  <c r="CS333" i="1"/>
  <c r="CT333" i="1"/>
  <c r="CV333" i="1"/>
  <c r="CW333" i="1"/>
  <c r="CX333" i="1"/>
  <c r="GL333" i="1"/>
  <c r="GN333" i="1"/>
  <c r="GP333" i="1"/>
  <c r="GV333" i="1"/>
  <c r="HC333" i="1" s="1"/>
  <c r="I334" i="1"/>
  <c r="U334" i="1" s="1"/>
  <c r="T334" i="1"/>
  <c r="AC334" i="1"/>
  <c r="AE334" i="1"/>
  <c r="AD334" i="1" s="1"/>
  <c r="AF334" i="1"/>
  <c r="AG334" i="1"/>
  <c r="CU334" i="1" s="1"/>
  <c r="AH334" i="1"/>
  <c r="CV334" i="1" s="1"/>
  <c r="AI334" i="1"/>
  <c r="CW334" i="1" s="1"/>
  <c r="V334" i="1" s="1"/>
  <c r="AJ334" i="1"/>
  <c r="CQ334" i="1"/>
  <c r="CR334" i="1"/>
  <c r="CS334" i="1"/>
  <c r="R334" i="1" s="1"/>
  <c r="CT334" i="1"/>
  <c r="CX334" i="1"/>
  <c r="W334" i="1" s="1"/>
  <c r="GL334" i="1"/>
  <c r="GN334" i="1"/>
  <c r="GP334" i="1"/>
  <c r="GV334" i="1"/>
  <c r="HC334" i="1" s="1"/>
  <c r="C335" i="1"/>
  <c r="D335" i="1"/>
  <c r="I335" i="1"/>
  <c r="K335" i="1"/>
  <c r="AC335" i="1"/>
  <c r="AE335" i="1"/>
  <c r="AD335" i="1" s="1"/>
  <c r="AF335" i="1"/>
  <c r="AG335" i="1"/>
  <c r="AH335" i="1"/>
  <c r="AI335" i="1"/>
  <c r="AJ335" i="1"/>
  <c r="CQ335" i="1"/>
  <c r="CR335" i="1"/>
  <c r="CS335" i="1"/>
  <c r="CT335" i="1"/>
  <c r="CU335" i="1"/>
  <c r="T335" i="1" s="1"/>
  <c r="CV335" i="1"/>
  <c r="CW335" i="1"/>
  <c r="CX335" i="1"/>
  <c r="W335" i="1" s="1"/>
  <c r="GL335" i="1"/>
  <c r="GN335" i="1"/>
  <c r="GP335" i="1"/>
  <c r="GV335" i="1"/>
  <c r="HC335" i="1" s="1"/>
  <c r="GX335" i="1"/>
  <c r="I336" i="1"/>
  <c r="GX336" i="1" s="1"/>
  <c r="AC336" i="1"/>
  <c r="AD336" i="1"/>
  <c r="AE336" i="1"/>
  <c r="AF336" i="1"/>
  <c r="AG336" i="1"/>
  <c r="AH336" i="1"/>
  <c r="AI336" i="1"/>
  <c r="CW336" i="1" s="1"/>
  <c r="AJ336" i="1"/>
  <c r="CQ336" i="1"/>
  <c r="CR336" i="1"/>
  <c r="Q336" i="1" s="1"/>
  <c r="CS336" i="1"/>
  <c r="CT336" i="1"/>
  <c r="CU336" i="1"/>
  <c r="CV336" i="1"/>
  <c r="U336" i="1" s="1"/>
  <c r="CX336" i="1"/>
  <c r="GL336" i="1"/>
  <c r="GN336" i="1"/>
  <c r="GP336" i="1"/>
  <c r="GV336" i="1"/>
  <c r="HC336" i="1" s="1"/>
  <c r="C337" i="1"/>
  <c r="D337" i="1"/>
  <c r="I337" i="1"/>
  <c r="K337" i="1"/>
  <c r="W337" i="1"/>
  <c r="AC337" i="1"/>
  <c r="AE337" i="1"/>
  <c r="AD337" i="1" s="1"/>
  <c r="AF337" i="1"/>
  <c r="AG337" i="1"/>
  <c r="AH337" i="1"/>
  <c r="AI337" i="1"/>
  <c r="AJ337" i="1"/>
  <c r="CQ337" i="1"/>
  <c r="CR337" i="1"/>
  <c r="CS337" i="1"/>
  <c r="CT337" i="1"/>
  <c r="CU337" i="1"/>
  <c r="T337" i="1" s="1"/>
  <c r="CV337" i="1"/>
  <c r="CW337" i="1"/>
  <c r="CX337" i="1"/>
  <c r="GL337" i="1"/>
  <c r="GN337" i="1"/>
  <c r="GP337" i="1"/>
  <c r="GV337" i="1"/>
  <c r="HC337" i="1"/>
  <c r="GX337" i="1" s="1"/>
  <c r="I338" i="1"/>
  <c r="AC338" i="1"/>
  <c r="AE338" i="1"/>
  <c r="AD338" i="1" s="1"/>
  <c r="AF338" i="1"/>
  <c r="AG338" i="1"/>
  <c r="AH338" i="1"/>
  <c r="AI338" i="1"/>
  <c r="CW338" i="1" s="1"/>
  <c r="V338" i="1" s="1"/>
  <c r="AJ338" i="1"/>
  <c r="CQ338" i="1"/>
  <c r="CR338" i="1"/>
  <c r="Q338" i="1" s="1"/>
  <c r="CS338" i="1"/>
  <c r="R338" i="1" s="1"/>
  <c r="CT338" i="1"/>
  <c r="CU338" i="1"/>
  <c r="CV338" i="1"/>
  <c r="CX338" i="1"/>
  <c r="GL338" i="1"/>
  <c r="GN338" i="1"/>
  <c r="GP338" i="1"/>
  <c r="GV338" i="1"/>
  <c r="HC338" i="1" s="1"/>
  <c r="B340" i="1"/>
  <c r="B327" i="1" s="1"/>
  <c r="C340" i="1"/>
  <c r="C327" i="1" s="1"/>
  <c r="D340" i="1"/>
  <c r="D327" i="1" s="1"/>
  <c r="F340" i="1"/>
  <c r="F327" i="1" s="1"/>
  <c r="G340" i="1"/>
  <c r="AO340" i="1"/>
  <c r="AO327" i="1" s="1"/>
  <c r="AP340" i="1"/>
  <c r="AQ340" i="1"/>
  <c r="AQ327" i="1" s="1"/>
  <c r="AR340" i="1"/>
  <c r="AS340" i="1"/>
  <c r="AT340" i="1"/>
  <c r="AU340" i="1"/>
  <c r="AV340" i="1"/>
  <c r="AW340" i="1"/>
  <c r="AX340" i="1"/>
  <c r="AX327" i="1" s="1"/>
  <c r="AY340" i="1"/>
  <c r="AY327" i="1" s="1"/>
  <c r="AZ340" i="1"/>
  <c r="BA340" i="1"/>
  <c r="BB340" i="1"/>
  <c r="BB327" i="1" s="1"/>
  <c r="BC340" i="1"/>
  <c r="BD340" i="1"/>
  <c r="BD327" i="1" s="1"/>
  <c r="F342" i="1"/>
  <c r="F343" i="1"/>
  <c r="F344" i="1"/>
  <c r="F345" i="1"/>
  <c r="F346" i="1"/>
  <c r="F347" i="1"/>
  <c r="F348" i="1"/>
  <c r="F352" i="1"/>
  <c r="F354" i="1"/>
  <c r="F355" i="1"/>
  <c r="F361" i="1"/>
  <c r="F362" i="1"/>
  <c r="F363" i="1"/>
  <c r="F364" i="1"/>
  <c r="F365" i="1"/>
  <c r="F366" i="1"/>
  <c r="F367" i="1"/>
  <c r="D370" i="1"/>
  <c r="E372" i="1"/>
  <c r="O372" i="1"/>
  <c r="P372" i="1"/>
  <c r="Q372" i="1"/>
  <c r="R372" i="1"/>
  <c r="S372" i="1"/>
  <c r="T372" i="1"/>
  <c r="U372" i="1"/>
  <c r="V372" i="1"/>
  <c r="W372" i="1"/>
  <c r="X372" i="1"/>
  <c r="Y372" i="1"/>
  <c r="Z372" i="1"/>
  <c r="AA372" i="1"/>
  <c r="AB372" i="1"/>
  <c r="AC372" i="1"/>
  <c r="AD372" i="1"/>
  <c r="AE372" i="1"/>
  <c r="AF372" i="1"/>
  <c r="AG372" i="1"/>
  <c r="AH372" i="1"/>
  <c r="AI372" i="1"/>
  <c r="AJ372" i="1"/>
  <c r="AK372" i="1"/>
  <c r="AL372" i="1"/>
  <c r="AM372" i="1"/>
  <c r="AN372" i="1"/>
  <c r="AP372" i="1"/>
  <c r="AV372" i="1"/>
  <c r="BE372" i="1"/>
  <c r="BF372" i="1"/>
  <c r="BG372" i="1"/>
  <c r="BH372" i="1"/>
  <c r="BI372" i="1"/>
  <c r="BJ372" i="1"/>
  <c r="BK372" i="1"/>
  <c r="BL372" i="1"/>
  <c r="BM372" i="1"/>
  <c r="BN372" i="1"/>
  <c r="BO372" i="1"/>
  <c r="BP372" i="1"/>
  <c r="BQ372" i="1"/>
  <c r="BR372" i="1"/>
  <c r="BS372" i="1"/>
  <c r="BT372" i="1"/>
  <c r="BU372" i="1"/>
  <c r="BV372" i="1"/>
  <c r="BW372" i="1"/>
  <c r="BX372" i="1"/>
  <c r="BY372" i="1"/>
  <c r="BZ372" i="1"/>
  <c r="CA372" i="1"/>
  <c r="CB372" i="1"/>
  <c r="CC372" i="1"/>
  <c r="CD372" i="1"/>
  <c r="CE372" i="1"/>
  <c r="CF372" i="1"/>
  <c r="CG372" i="1"/>
  <c r="CH372" i="1"/>
  <c r="CI372" i="1"/>
  <c r="CJ372" i="1"/>
  <c r="CK372" i="1"/>
  <c r="CL372" i="1"/>
  <c r="CM372" i="1"/>
  <c r="CN372" i="1"/>
  <c r="CO372" i="1"/>
  <c r="CP372" i="1"/>
  <c r="CQ372" i="1"/>
  <c r="CR372" i="1"/>
  <c r="CS372" i="1"/>
  <c r="CT372" i="1"/>
  <c r="CU372" i="1"/>
  <c r="CV372" i="1"/>
  <c r="CW372" i="1"/>
  <c r="CX372" i="1"/>
  <c r="CY372" i="1"/>
  <c r="CZ372" i="1"/>
  <c r="DA372" i="1"/>
  <c r="DB372" i="1"/>
  <c r="DC372" i="1"/>
  <c r="DD372" i="1"/>
  <c r="DE372" i="1"/>
  <c r="DF372" i="1"/>
  <c r="DG372" i="1"/>
  <c r="DH372" i="1"/>
  <c r="DI372" i="1"/>
  <c r="DJ372" i="1"/>
  <c r="DK372" i="1"/>
  <c r="DL372" i="1"/>
  <c r="DM372" i="1"/>
  <c r="DN372" i="1"/>
  <c r="DO372" i="1"/>
  <c r="DP372" i="1"/>
  <c r="DQ372" i="1"/>
  <c r="DR372" i="1"/>
  <c r="DS372" i="1"/>
  <c r="DT372" i="1"/>
  <c r="DU372" i="1"/>
  <c r="DV372" i="1"/>
  <c r="DW372" i="1"/>
  <c r="DX372" i="1"/>
  <c r="DY372" i="1"/>
  <c r="DZ372" i="1"/>
  <c r="EA372" i="1"/>
  <c r="EB372" i="1"/>
  <c r="EC372" i="1"/>
  <c r="ED372" i="1"/>
  <c r="EE372" i="1"/>
  <c r="EF372" i="1"/>
  <c r="EG372" i="1"/>
  <c r="EH372" i="1"/>
  <c r="EI372" i="1"/>
  <c r="EJ372" i="1"/>
  <c r="EK372" i="1"/>
  <c r="EL372" i="1"/>
  <c r="EM372" i="1"/>
  <c r="EN372" i="1"/>
  <c r="EO372" i="1"/>
  <c r="EP372" i="1"/>
  <c r="EQ372" i="1"/>
  <c r="ER372" i="1"/>
  <c r="ES372" i="1"/>
  <c r="ET372" i="1"/>
  <c r="EU372" i="1"/>
  <c r="EV372" i="1"/>
  <c r="EW372" i="1"/>
  <c r="EX372" i="1"/>
  <c r="EY372" i="1"/>
  <c r="EZ372" i="1"/>
  <c r="FA372" i="1"/>
  <c r="FB372" i="1"/>
  <c r="FC372" i="1"/>
  <c r="FD372" i="1"/>
  <c r="FE372" i="1"/>
  <c r="FF372" i="1"/>
  <c r="FG372" i="1"/>
  <c r="FH372" i="1"/>
  <c r="FI372" i="1"/>
  <c r="FJ372" i="1"/>
  <c r="FK372" i="1"/>
  <c r="FL372" i="1"/>
  <c r="FM372" i="1"/>
  <c r="FN372" i="1"/>
  <c r="FO372" i="1"/>
  <c r="FP372" i="1"/>
  <c r="FQ372" i="1"/>
  <c r="FR372" i="1"/>
  <c r="FS372" i="1"/>
  <c r="FT372" i="1"/>
  <c r="FU372" i="1"/>
  <c r="FV372" i="1"/>
  <c r="FW372" i="1"/>
  <c r="FX372" i="1"/>
  <c r="FY372" i="1"/>
  <c r="FZ372" i="1"/>
  <c r="GA372" i="1"/>
  <c r="GB372" i="1"/>
  <c r="GC372" i="1"/>
  <c r="GD372" i="1"/>
  <c r="GE372" i="1"/>
  <c r="GF372" i="1"/>
  <c r="GG372" i="1"/>
  <c r="GH372" i="1"/>
  <c r="GI372" i="1"/>
  <c r="GJ372" i="1"/>
  <c r="GK372" i="1"/>
  <c r="GL372" i="1"/>
  <c r="GM372" i="1"/>
  <c r="GN372" i="1"/>
  <c r="GO372" i="1"/>
  <c r="GP372" i="1"/>
  <c r="GQ372" i="1"/>
  <c r="GR372" i="1"/>
  <c r="GS372" i="1"/>
  <c r="GT372" i="1"/>
  <c r="GU372" i="1"/>
  <c r="GV372" i="1"/>
  <c r="GW372" i="1"/>
  <c r="GX372" i="1"/>
  <c r="C374" i="1"/>
  <c r="D374" i="1"/>
  <c r="I374" i="1"/>
  <c r="K374" i="1"/>
  <c r="V374" i="1"/>
  <c r="AC374" i="1"/>
  <c r="AE374" i="1"/>
  <c r="AD374" i="1" s="1"/>
  <c r="AF374" i="1"/>
  <c r="AG374" i="1"/>
  <c r="CU374" i="1" s="1"/>
  <c r="T374" i="1" s="1"/>
  <c r="AH374" i="1"/>
  <c r="AI374" i="1"/>
  <c r="AJ374" i="1"/>
  <c r="CX374" i="1" s="1"/>
  <c r="CQ374" i="1"/>
  <c r="CR374" i="1"/>
  <c r="CS374" i="1"/>
  <c r="CT374" i="1"/>
  <c r="CV374" i="1"/>
  <c r="CW374" i="1"/>
  <c r="GL374" i="1"/>
  <c r="GO374" i="1"/>
  <c r="GP374" i="1"/>
  <c r="GV374" i="1"/>
  <c r="HC374" i="1"/>
  <c r="AC375" i="1"/>
  <c r="AE375" i="1"/>
  <c r="AD375" i="1" s="1"/>
  <c r="AF375" i="1"/>
  <c r="AG375" i="1"/>
  <c r="CU375" i="1" s="1"/>
  <c r="AH375" i="1"/>
  <c r="CV375" i="1" s="1"/>
  <c r="AI375" i="1"/>
  <c r="CW375" i="1" s="1"/>
  <c r="AJ375" i="1"/>
  <c r="CQ375" i="1"/>
  <c r="CR375" i="1"/>
  <c r="CS375" i="1"/>
  <c r="CT375" i="1"/>
  <c r="CX375" i="1"/>
  <c r="GL375" i="1"/>
  <c r="GO375" i="1"/>
  <c r="GP375" i="1"/>
  <c r="GV375" i="1"/>
  <c r="HC375" i="1" s="1"/>
  <c r="C376" i="1"/>
  <c r="D376" i="1"/>
  <c r="I376" i="1"/>
  <c r="I377" i="1" s="1"/>
  <c r="K376" i="1"/>
  <c r="AC376" i="1"/>
  <c r="AE376" i="1"/>
  <c r="AD376" i="1" s="1"/>
  <c r="AF376" i="1"/>
  <c r="AG376" i="1"/>
  <c r="AH376" i="1"/>
  <c r="AI376" i="1"/>
  <c r="AJ376" i="1"/>
  <c r="CQ376" i="1"/>
  <c r="CR376" i="1"/>
  <c r="CS376" i="1"/>
  <c r="CT376" i="1"/>
  <c r="CU376" i="1"/>
  <c r="CV376" i="1"/>
  <c r="CW376" i="1"/>
  <c r="CX376" i="1"/>
  <c r="W376" i="1" s="1"/>
  <c r="GL376" i="1"/>
  <c r="GN376" i="1"/>
  <c r="GP376" i="1"/>
  <c r="GV376" i="1"/>
  <c r="HC376" i="1" s="1"/>
  <c r="GX376" i="1" s="1"/>
  <c r="R377" i="1"/>
  <c r="AC377" i="1"/>
  <c r="AB377" i="1" s="1"/>
  <c r="AE377" i="1"/>
  <c r="AD377" i="1" s="1"/>
  <c r="AF377" i="1"/>
  <c r="AG377" i="1"/>
  <c r="AH377" i="1"/>
  <c r="CV377" i="1" s="1"/>
  <c r="AI377" i="1"/>
  <c r="CW377" i="1" s="1"/>
  <c r="V377" i="1" s="1"/>
  <c r="AJ377" i="1"/>
  <c r="CX377" i="1" s="1"/>
  <c r="W377" i="1" s="1"/>
  <c r="CQ377" i="1"/>
  <c r="CR377" i="1"/>
  <c r="CS377" i="1"/>
  <c r="CT377" i="1"/>
  <c r="CU377" i="1"/>
  <c r="T377" i="1" s="1"/>
  <c r="GL377" i="1"/>
  <c r="GN377" i="1"/>
  <c r="GP377" i="1"/>
  <c r="GV377" i="1"/>
  <c r="HC377" i="1" s="1"/>
  <c r="GX377" i="1"/>
  <c r="C378" i="1"/>
  <c r="D378" i="1"/>
  <c r="I378" i="1"/>
  <c r="K378" i="1"/>
  <c r="AC378" i="1"/>
  <c r="AE378" i="1"/>
  <c r="AD378" i="1" s="1"/>
  <c r="AF378" i="1"/>
  <c r="AG378" i="1"/>
  <c r="AH378" i="1"/>
  <c r="AI378" i="1"/>
  <c r="AJ378" i="1"/>
  <c r="CQ378" i="1"/>
  <c r="CR378" i="1"/>
  <c r="CS378" i="1"/>
  <c r="CT378" i="1"/>
  <c r="CU378" i="1"/>
  <c r="T378" i="1" s="1"/>
  <c r="CV378" i="1"/>
  <c r="CW378" i="1"/>
  <c r="CX378" i="1"/>
  <c r="W378" i="1" s="1"/>
  <c r="GL378" i="1"/>
  <c r="GN378" i="1"/>
  <c r="GP378" i="1"/>
  <c r="GV378" i="1"/>
  <c r="HC378" i="1" s="1"/>
  <c r="GX378" i="1" s="1"/>
  <c r="AC379" i="1"/>
  <c r="AB379" i="1" s="1"/>
  <c r="AD379" i="1"/>
  <c r="AE379" i="1"/>
  <c r="AF379" i="1"/>
  <c r="AG379" i="1"/>
  <c r="AH379" i="1"/>
  <c r="CV379" i="1" s="1"/>
  <c r="AI379" i="1"/>
  <c r="AJ379" i="1"/>
  <c r="CX379" i="1" s="1"/>
  <c r="CQ379" i="1"/>
  <c r="CR379" i="1"/>
  <c r="CS379" i="1"/>
  <c r="CT379" i="1"/>
  <c r="CU379" i="1"/>
  <c r="CW379" i="1"/>
  <c r="GL379" i="1"/>
  <c r="GN379" i="1"/>
  <c r="GP379" i="1"/>
  <c r="GV379" i="1"/>
  <c r="HC379" i="1" s="1"/>
  <c r="C380" i="1"/>
  <c r="D380" i="1"/>
  <c r="I380" i="1"/>
  <c r="I381" i="1" s="1"/>
  <c r="W381" i="1" s="1"/>
  <c r="K380" i="1"/>
  <c r="AC380" i="1"/>
  <c r="AE380" i="1"/>
  <c r="AD380" i="1" s="1"/>
  <c r="AF380" i="1"/>
  <c r="AG380" i="1"/>
  <c r="AH380" i="1"/>
  <c r="AI380" i="1"/>
  <c r="AJ380" i="1"/>
  <c r="CQ380" i="1"/>
  <c r="CR380" i="1"/>
  <c r="CS380" i="1"/>
  <c r="CT380" i="1"/>
  <c r="CU380" i="1"/>
  <c r="CV380" i="1"/>
  <c r="CW380" i="1"/>
  <c r="CX380" i="1"/>
  <c r="GL380" i="1"/>
  <c r="GN380" i="1"/>
  <c r="GP380" i="1"/>
  <c r="GV380" i="1"/>
  <c r="HC380" i="1" s="1"/>
  <c r="GX380" i="1" s="1"/>
  <c r="AC381" i="1"/>
  <c r="AE381" i="1"/>
  <c r="AD381" i="1" s="1"/>
  <c r="AF381" i="1"/>
  <c r="AG381" i="1"/>
  <c r="AH381" i="1"/>
  <c r="CV381" i="1" s="1"/>
  <c r="AI381" i="1"/>
  <c r="CW381" i="1" s="1"/>
  <c r="AJ381" i="1"/>
  <c r="CQ381" i="1"/>
  <c r="P381" i="1" s="1"/>
  <c r="CR381" i="1"/>
  <c r="CS381" i="1"/>
  <c r="CT381" i="1"/>
  <c r="CU381" i="1"/>
  <c r="CX381" i="1"/>
  <c r="GL381" i="1"/>
  <c r="GN381" i="1"/>
  <c r="GP381" i="1"/>
  <c r="GV381" i="1"/>
  <c r="HC381" i="1" s="1"/>
  <c r="GX381" i="1" s="1"/>
  <c r="B383" i="1"/>
  <c r="B372" i="1" s="1"/>
  <c r="C383" i="1"/>
  <c r="C372" i="1" s="1"/>
  <c r="D383" i="1"/>
  <c r="D372" i="1" s="1"/>
  <c r="F383" i="1"/>
  <c r="F372" i="1" s="1"/>
  <c r="G383" i="1"/>
  <c r="G372" i="1" s="1"/>
  <c r="AO383" i="1"/>
  <c r="AO372" i="1" s="1"/>
  <c r="AP383" i="1"/>
  <c r="F392" i="1" s="1"/>
  <c r="AQ383" i="1"/>
  <c r="F393" i="1" s="1"/>
  <c r="AR383" i="1"/>
  <c r="AR372" i="1" s="1"/>
  <c r="AS383" i="1"/>
  <c r="AS372" i="1" s="1"/>
  <c r="AT383" i="1"/>
  <c r="AU383" i="1"/>
  <c r="AV383" i="1"/>
  <c r="AW383" i="1"/>
  <c r="AW372" i="1" s="1"/>
  <c r="AX383" i="1"/>
  <c r="AX372" i="1" s="1"/>
  <c r="AY383" i="1"/>
  <c r="F391" i="1" s="1"/>
  <c r="AZ383" i="1"/>
  <c r="AZ372" i="1" s="1"/>
  <c r="BA383" i="1"/>
  <c r="BA372" i="1" s="1"/>
  <c r="BB383" i="1"/>
  <c r="BC383" i="1"/>
  <c r="BC372" i="1" s="1"/>
  <c r="BD383" i="1"/>
  <c r="BD372" i="1" s="1"/>
  <c r="F385" i="1"/>
  <c r="F386" i="1"/>
  <c r="F387" i="1"/>
  <c r="F388" i="1"/>
  <c r="F389" i="1"/>
  <c r="F390" i="1"/>
  <c r="F394" i="1"/>
  <c r="F395" i="1"/>
  <c r="F397" i="1"/>
  <c r="F398" i="1"/>
  <c r="F399" i="1"/>
  <c r="F403" i="1"/>
  <c r="F404" i="1"/>
  <c r="F405" i="1"/>
  <c r="F406" i="1"/>
  <c r="F407" i="1"/>
  <c r="F408" i="1"/>
  <c r="F409" i="1"/>
  <c r="F410" i="1"/>
  <c r="F411" i="1"/>
  <c r="D413" i="1"/>
  <c r="B415" i="1"/>
  <c r="E415" i="1"/>
  <c r="O415" i="1"/>
  <c r="P415" i="1"/>
  <c r="Q415" i="1"/>
  <c r="R415" i="1"/>
  <c r="S415" i="1"/>
  <c r="T415" i="1"/>
  <c r="U415" i="1"/>
  <c r="V415" i="1"/>
  <c r="W415" i="1"/>
  <c r="X415" i="1"/>
  <c r="Y415" i="1"/>
  <c r="Z415" i="1"/>
  <c r="AA415" i="1"/>
  <c r="AB415" i="1"/>
  <c r="AC415" i="1"/>
  <c r="AD415" i="1"/>
  <c r="AE415" i="1"/>
  <c r="AF415" i="1"/>
  <c r="AG415" i="1"/>
  <c r="AH415" i="1"/>
  <c r="AI415" i="1"/>
  <c r="AJ415" i="1"/>
  <c r="AK415" i="1"/>
  <c r="AL415" i="1"/>
  <c r="AM415" i="1"/>
  <c r="AN415" i="1"/>
  <c r="AU415" i="1"/>
  <c r="BB415" i="1"/>
  <c r="BC415" i="1"/>
  <c r="BE415" i="1"/>
  <c r="BF415" i="1"/>
  <c r="BG415" i="1"/>
  <c r="BH415" i="1"/>
  <c r="BI415" i="1"/>
  <c r="BJ415" i="1"/>
  <c r="BK415" i="1"/>
  <c r="BL415" i="1"/>
  <c r="BM415" i="1"/>
  <c r="BN415" i="1"/>
  <c r="BO415" i="1"/>
  <c r="BP415" i="1"/>
  <c r="BQ415" i="1"/>
  <c r="BR415" i="1"/>
  <c r="BS415" i="1"/>
  <c r="BT415" i="1"/>
  <c r="BU415" i="1"/>
  <c r="BV415" i="1"/>
  <c r="BW415" i="1"/>
  <c r="BX415" i="1"/>
  <c r="BY415" i="1"/>
  <c r="BZ415" i="1"/>
  <c r="CA415" i="1"/>
  <c r="CB415" i="1"/>
  <c r="CC415" i="1"/>
  <c r="CD415" i="1"/>
  <c r="CE415" i="1"/>
  <c r="CF415" i="1"/>
  <c r="CG415" i="1"/>
  <c r="CH415" i="1"/>
  <c r="CI415" i="1"/>
  <c r="CJ415" i="1"/>
  <c r="CK415" i="1"/>
  <c r="CL415" i="1"/>
  <c r="CM415" i="1"/>
  <c r="CN415" i="1"/>
  <c r="CO415" i="1"/>
  <c r="CP415" i="1"/>
  <c r="CQ415" i="1"/>
  <c r="CR415" i="1"/>
  <c r="CS415" i="1"/>
  <c r="CT415" i="1"/>
  <c r="CU415" i="1"/>
  <c r="CV415" i="1"/>
  <c r="CW415" i="1"/>
  <c r="CX415" i="1"/>
  <c r="CY415" i="1"/>
  <c r="CZ415" i="1"/>
  <c r="DA415" i="1"/>
  <c r="DB415" i="1"/>
  <c r="DC415" i="1"/>
  <c r="DD415" i="1"/>
  <c r="DE415" i="1"/>
  <c r="DF415" i="1"/>
  <c r="DG415" i="1"/>
  <c r="DH415" i="1"/>
  <c r="DI415" i="1"/>
  <c r="DJ415" i="1"/>
  <c r="DK415" i="1"/>
  <c r="DL415" i="1"/>
  <c r="DM415" i="1"/>
  <c r="DN415" i="1"/>
  <c r="DO415" i="1"/>
  <c r="DP415" i="1"/>
  <c r="DQ415" i="1"/>
  <c r="DR415" i="1"/>
  <c r="DS415" i="1"/>
  <c r="DT415" i="1"/>
  <c r="DU415" i="1"/>
  <c r="DV415" i="1"/>
  <c r="DW415" i="1"/>
  <c r="DX415" i="1"/>
  <c r="DY415" i="1"/>
  <c r="DZ415" i="1"/>
  <c r="EA415" i="1"/>
  <c r="EB415" i="1"/>
  <c r="EC415" i="1"/>
  <c r="ED415" i="1"/>
  <c r="EE415" i="1"/>
  <c r="EF415" i="1"/>
  <c r="EG415" i="1"/>
  <c r="EH415" i="1"/>
  <c r="EI415" i="1"/>
  <c r="EJ415" i="1"/>
  <c r="EK415" i="1"/>
  <c r="EL415" i="1"/>
  <c r="EM415" i="1"/>
  <c r="EN415" i="1"/>
  <c r="EO415" i="1"/>
  <c r="EP415" i="1"/>
  <c r="EQ415" i="1"/>
  <c r="ER415" i="1"/>
  <c r="ES415" i="1"/>
  <c r="ET415" i="1"/>
  <c r="EU415" i="1"/>
  <c r="EV415" i="1"/>
  <c r="EW415" i="1"/>
  <c r="EX415" i="1"/>
  <c r="EY415" i="1"/>
  <c r="EZ415" i="1"/>
  <c r="FA415" i="1"/>
  <c r="FB415" i="1"/>
  <c r="FC415" i="1"/>
  <c r="FD415" i="1"/>
  <c r="FE415" i="1"/>
  <c r="FF415" i="1"/>
  <c r="FG415" i="1"/>
  <c r="FH415" i="1"/>
  <c r="FI415" i="1"/>
  <c r="FJ415" i="1"/>
  <c r="FK415" i="1"/>
  <c r="FL415" i="1"/>
  <c r="FM415" i="1"/>
  <c r="FN415" i="1"/>
  <c r="FO415" i="1"/>
  <c r="FP415" i="1"/>
  <c r="FQ415" i="1"/>
  <c r="FR415" i="1"/>
  <c r="FS415" i="1"/>
  <c r="FT415" i="1"/>
  <c r="FU415" i="1"/>
  <c r="FV415" i="1"/>
  <c r="FW415" i="1"/>
  <c r="FX415" i="1"/>
  <c r="FY415" i="1"/>
  <c r="FZ415" i="1"/>
  <c r="GA415" i="1"/>
  <c r="GB415" i="1"/>
  <c r="GC415" i="1"/>
  <c r="GD415" i="1"/>
  <c r="GE415" i="1"/>
  <c r="GF415" i="1"/>
  <c r="GG415" i="1"/>
  <c r="GH415" i="1"/>
  <c r="GI415" i="1"/>
  <c r="GJ415" i="1"/>
  <c r="GK415" i="1"/>
  <c r="GL415" i="1"/>
  <c r="GM415" i="1"/>
  <c r="GN415" i="1"/>
  <c r="GO415" i="1"/>
  <c r="GP415" i="1"/>
  <c r="GQ415" i="1"/>
  <c r="GR415" i="1"/>
  <c r="GS415" i="1"/>
  <c r="GT415" i="1"/>
  <c r="GU415" i="1"/>
  <c r="GV415" i="1"/>
  <c r="GW415" i="1"/>
  <c r="GX415" i="1"/>
  <c r="C417" i="1"/>
  <c r="D417" i="1"/>
  <c r="I417" i="1"/>
  <c r="K417" i="1"/>
  <c r="V417" i="1"/>
  <c r="AC417" i="1"/>
  <c r="AE417" i="1"/>
  <c r="AD417" i="1" s="1"/>
  <c r="AF417" i="1"/>
  <c r="AG417" i="1"/>
  <c r="AH417" i="1"/>
  <c r="AI417" i="1"/>
  <c r="AJ417" i="1"/>
  <c r="CQ417" i="1"/>
  <c r="CR417" i="1"/>
  <c r="CS417" i="1"/>
  <c r="CT417" i="1"/>
  <c r="CU417" i="1"/>
  <c r="CV417" i="1"/>
  <c r="CW417" i="1"/>
  <c r="CX417" i="1"/>
  <c r="W417" i="1" s="1"/>
  <c r="GL417" i="1"/>
  <c r="GO417" i="1"/>
  <c r="GP417" i="1"/>
  <c r="GV417" i="1"/>
  <c r="HC417" i="1" s="1"/>
  <c r="GX417" i="1" s="1"/>
  <c r="I418" i="1"/>
  <c r="V418" i="1" s="1"/>
  <c r="AC418" i="1"/>
  <c r="AE418" i="1"/>
  <c r="AD418" i="1" s="1"/>
  <c r="AF418" i="1"/>
  <c r="AG418" i="1"/>
  <c r="AH418" i="1"/>
  <c r="AI418" i="1"/>
  <c r="AJ418" i="1"/>
  <c r="CQ418" i="1"/>
  <c r="CR418" i="1"/>
  <c r="CS418" i="1"/>
  <c r="CT418" i="1"/>
  <c r="CU418" i="1"/>
  <c r="CV418" i="1"/>
  <c r="CW418" i="1"/>
  <c r="CX418" i="1"/>
  <c r="W418" i="1" s="1"/>
  <c r="GL418" i="1"/>
  <c r="GO418" i="1"/>
  <c r="GP418" i="1"/>
  <c r="GV418" i="1"/>
  <c r="HC418" i="1" s="1"/>
  <c r="C419" i="1"/>
  <c r="D419" i="1"/>
  <c r="I419" i="1"/>
  <c r="K419" i="1"/>
  <c r="V419" i="1"/>
  <c r="AC419" i="1"/>
  <c r="AE419" i="1"/>
  <c r="AD419" i="1" s="1"/>
  <c r="AF419" i="1"/>
  <c r="AG419" i="1"/>
  <c r="AH419" i="1"/>
  <c r="AI419" i="1"/>
  <c r="AJ419" i="1"/>
  <c r="CQ419" i="1"/>
  <c r="CR419" i="1"/>
  <c r="CS419" i="1"/>
  <c r="CT419" i="1"/>
  <c r="CU419" i="1"/>
  <c r="T419" i="1" s="1"/>
  <c r="CV419" i="1"/>
  <c r="CW419" i="1"/>
  <c r="CX419" i="1"/>
  <c r="W419" i="1" s="1"/>
  <c r="GL419" i="1"/>
  <c r="GO419" i="1"/>
  <c r="GP419" i="1"/>
  <c r="GV419" i="1"/>
  <c r="HC419" i="1" s="1"/>
  <c r="GX419" i="1" s="1"/>
  <c r="I420" i="1"/>
  <c r="AC420" i="1"/>
  <c r="AE420" i="1"/>
  <c r="AD420" i="1" s="1"/>
  <c r="AF420" i="1"/>
  <c r="AG420" i="1"/>
  <c r="CU420" i="1" s="1"/>
  <c r="AH420" i="1"/>
  <c r="CV420" i="1" s="1"/>
  <c r="AI420" i="1"/>
  <c r="AJ420" i="1"/>
  <c r="CQ420" i="1"/>
  <c r="P420" i="1" s="1"/>
  <c r="CR420" i="1"/>
  <c r="Q420" i="1" s="1"/>
  <c r="CS420" i="1"/>
  <c r="R420" i="1" s="1"/>
  <c r="CT420" i="1"/>
  <c r="S420" i="1" s="1"/>
  <c r="CW420" i="1"/>
  <c r="CX420" i="1"/>
  <c r="W420" i="1" s="1"/>
  <c r="GL420" i="1"/>
  <c r="GO420" i="1"/>
  <c r="GP420" i="1"/>
  <c r="GV420" i="1"/>
  <c r="HC420" i="1" s="1"/>
  <c r="GX420" i="1" s="1"/>
  <c r="C421" i="1"/>
  <c r="D421" i="1"/>
  <c r="I421" i="1"/>
  <c r="I422" i="1" s="1"/>
  <c r="K421" i="1"/>
  <c r="AC421" i="1"/>
  <c r="AE421" i="1"/>
  <c r="AD421" i="1" s="1"/>
  <c r="AF421" i="1"/>
  <c r="AG421" i="1"/>
  <c r="AH421" i="1"/>
  <c r="AI421" i="1"/>
  <c r="AJ421" i="1"/>
  <c r="CQ421" i="1"/>
  <c r="CR421" i="1"/>
  <c r="CS421" i="1"/>
  <c r="CT421" i="1"/>
  <c r="CU421" i="1"/>
  <c r="T421" i="1" s="1"/>
  <c r="CV421" i="1"/>
  <c r="CW421" i="1"/>
  <c r="CX421" i="1"/>
  <c r="GL421" i="1"/>
  <c r="GN421" i="1"/>
  <c r="GP421" i="1"/>
  <c r="GV421" i="1"/>
  <c r="HC421" i="1"/>
  <c r="GX421" i="1" s="1"/>
  <c r="AC422" i="1"/>
  <c r="AE422" i="1"/>
  <c r="AD422" i="1" s="1"/>
  <c r="AF422" i="1"/>
  <c r="AG422" i="1"/>
  <c r="AH422" i="1"/>
  <c r="CV422" i="1" s="1"/>
  <c r="AI422" i="1"/>
  <c r="CW422" i="1" s="1"/>
  <c r="AJ422" i="1"/>
  <c r="CX422" i="1" s="1"/>
  <c r="CQ422" i="1"/>
  <c r="P422" i="1" s="1"/>
  <c r="CR422" i="1"/>
  <c r="CS422" i="1"/>
  <c r="CT422" i="1"/>
  <c r="CU422" i="1"/>
  <c r="GL422" i="1"/>
  <c r="GN422" i="1"/>
  <c r="GP422" i="1"/>
  <c r="GV422" i="1"/>
  <c r="HC422" i="1"/>
  <c r="C423" i="1"/>
  <c r="D423" i="1"/>
  <c r="I423" i="1"/>
  <c r="K423" i="1"/>
  <c r="AC423" i="1"/>
  <c r="AE423" i="1"/>
  <c r="AD423" i="1" s="1"/>
  <c r="AF423" i="1"/>
  <c r="AG423" i="1"/>
  <c r="AH423" i="1"/>
  <c r="AI423" i="1"/>
  <c r="AJ423" i="1"/>
  <c r="CX423" i="1" s="1"/>
  <c r="W423" i="1" s="1"/>
  <c r="CQ423" i="1"/>
  <c r="CR423" i="1"/>
  <c r="CS423" i="1"/>
  <c r="CT423" i="1"/>
  <c r="CU423" i="1"/>
  <c r="CV423" i="1"/>
  <c r="CW423" i="1"/>
  <c r="GL423" i="1"/>
  <c r="GN423" i="1"/>
  <c r="GP423" i="1"/>
  <c r="GV423" i="1"/>
  <c r="HC423" i="1"/>
  <c r="AC424" i="1"/>
  <c r="AE424" i="1"/>
  <c r="AD424" i="1" s="1"/>
  <c r="AB424" i="1" s="1"/>
  <c r="AF424" i="1"/>
  <c r="AG424" i="1"/>
  <c r="AH424" i="1"/>
  <c r="AI424" i="1"/>
  <c r="AJ424" i="1"/>
  <c r="CX424" i="1" s="1"/>
  <c r="CQ424" i="1"/>
  <c r="CR424" i="1"/>
  <c r="CS424" i="1"/>
  <c r="CT424" i="1"/>
  <c r="CU424" i="1"/>
  <c r="CV424" i="1"/>
  <c r="CW424" i="1"/>
  <c r="GL424" i="1"/>
  <c r="GN424" i="1"/>
  <c r="GP424" i="1"/>
  <c r="GV424" i="1"/>
  <c r="HC424" i="1" s="1"/>
  <c r="B426" i="1"/>
  <c r="C426" i="1"/>
  <c r="C415" i="1" s="1"/>
  <c r="D426" i="1"/>
  <c r="D415" i="1" s="1"/>
  <c r="F426" i="1"/>
  <c r="F415" i="1" s="1"/>
  <c r="G426" i="1"/>
  <c r="G415" i="1" s="1"/>
  <c r="AO426" i="1"/>
  <c r="AP426" i="1"/>
  <c r="AQ426" i="1"/>
  <c r="AR426" i="1"/>
  <c r="AR415" i="1" s="1"/>
  <c r="AS426" i="1"/>
  <c r="AT426" i="1"/>
  <c r="F444" i="1" s="1"/>
  <c r="AU426" i="1"/>
  <c r="AV426" i="1"/>
  <c r="F431" i="1" s="1"/>
  <c r="AW426" i="1"/>
  <c r="AX426" i="1"/>
  <c r="AY426" i="1"/>
  <c r="AZ426" i="1"/>
  <c r="AZ415" i="1" s="1"/>
  <c r="BA426" i="1"/>
  <c r="BA415" i="1" s="1"/>
  <c r="BB426" i="1"/>
  <c r="F439" i="1" s="1"/>
  <c r="BC426" i="1"/>
  <c r="BD426" i="1"/>
  <c r="BD415" i="1" s="1"/>
  <c r="F428" i="1"/>
  <c r="F429" i="1"/>
  <c r="F437" i="1"/>
  <c r="F438" i="1"/>
  <c r="F440" i="1"/>
  <c r="F441" i="1"/>
  <c r="F442" i="1"/>
  <c r="F445" i="1"/>
  <c r="F446" i="1"/>
  <c r="F447" i="1"/>
  <c r="F448" i="1"/>
  <c r="F449" i="1"/>
  <c r="F450" i="1"/>
  <c r="F452" i="1"/>
  <c r="F453" i="1"/>
  <c r="F454" i="1"/>
  <c r="D456" i="1"/>
  <c r="E458" i="1"/>
  <c r="O458" i="1"/>
  <c r="P458" i="1"/>
  <c r="Q458" i="1"/>
  <c r="R458" i="1"/>
  <c r="S458" i="1"/>
  <c r="T458" i="1"/>
  <c r="U458" i="1"/>
  <c r="V458" i="1"/>
  <c r="W458" i="1"/>
  <c r="X458" i="1"/>
  <c r="Y458" i="1"/>
  <c r="Z458" i="1"/>
  <c r="AA458" i="1"/>
  <c r="AB458" i="1"/>
  <c r="AC458" i="1"/>
  <c r="AD458" i="1"/>
  <c r="AE458" i="1"/>
  <c r="AF458" i="1"/>
  <c r="AG458" i="1"/>
  <c r="AH458" i="1"/>
  <c r="AI458" i="1"/>
  <c r="AJ458" i="1"/>
  <c r="AK458" i="1"/>
  <c r="AL458" i="1"/>
  <c r="AM458" i="1"/>
  <c r="AN458" i="1"/>
  <c r="AT458" i="1"/>
  <c r="BB458" i="1"/>
  <c r="BE458" i="1"/>
  <c r="BF458" i="1"/>
  <c r="BG458" i="1"/>
  <c r="BH458" i="1"/>
  <c r="BI458" i="1"/>
  <c r="BJ458" i="1"/>
  <c r="BK458" i="1"/>
  <c r="BL458" i="1"/>
  <c r="BM458" i="1"/>
  <c r="BN458" i="1"/>
  <c r="BO458" i="1"/>
  <c r="BP458" i="1"/>
  <c r="BQ458" i="1"/>
  <c r="BR458" i="1"/>
  <c r="BS458" i="1"/>
  <c r="BT458" i="1"/>
  <c r="BU458" i="1"/>
  <c r="BV458" i="1"/>
  <c r="BW458" i="1"/>
  <c r="BX458" i="1"/>
  <c r="BY458" i="1"/>
  <c r="BZ458" i="1"/>
  <c r="CA458" i="1"/>
  <c r="CB458" i="1"/>
  <c r="CC458" i="1"/>
  <c r="CD458" i="1"/>
  <c r="CE458" i="1"/>
  <c r="CF458" i="1"/>
  <c r="CG458" i="1"/>
  <c r="CH458" i="1"/>
  <c r="CI458" i="1"/>
  <c r="CJ458" i="1"/>
  <c r="CK458" i="1"/>
  <c r="CL458" i="1"/>
  <c r="CM458" i="1"/>
  <c r="CN458" i="1"/>
  <c r="CO458" i="1"/>
  <c r="CP458" i="1"/>
  <c r="CQ458" i="1"/>
  <c r="CR458" i="1"/>
  <c r="CS458" i="1"/>
  <c r="CT458" i="1"/>
  <c r="CU458" i="1"/>
  <c r="CV458" i="1"/>
  <c r="CW458" i="1"/>
  <c r="CX458" i="1"/>
  <c r="CY458" i="1"/>
  <c r="CZ458" i="1"/>
  <c r="DA458" i="1"/>
  <c r="DB458" i="1"/>
  <c r="DC458" i="1"/>
  <c r="DD458" i="1"/>
  <c r="DE458" i="1"/>
  <c r="DF458" i="1"/>
  <c r="DG458" i="1"/>
  <c r="DH458" i="1"/>
  <c r="DI458" i="1"/>
  <c r="DJ458" i="1"/>
  <c r="DK458" i="1"/>
  <c r="DL458" i="1"/>
  <c r="DM458" i="1"/>
  <c r="DN458" i="1"/>
  <c r="DO458" i="1"/>
  <c r="DP458" i="1"/>
  <c r="DQ458" i="1"/>
  <c r="DR458" i="1"/>
  <c r="DS458" i="1"/>
  <c r="DT458" i="1"/>
  <c r="DU458" i="1"/>
  <c r="DV458" i="1"/>
  <c r="DW458" i="1"/>
  <c r="DX458" i="1"/>
  <c r="DY458" i="1"/>
  <c r="DZ458" i="1"/>
  <c r="EA458" i="1"/>
  <c r="EB458" i="1"/>
  <c r="EC458" i="1"/>
  <c r="ED458" i="1"/>
  <c r="EE458" i="1"/>
  <c r="EF458" i="1"/>
  <c r="EG458" i="1"/>
  <c r="EH458" i="1"/>
  <c r="EI458" i="1"/>
  <c r="EJ458" i="1"/>
  <c r="EK458" i="1"/>
  <c r="EL458" i="1"/>
  <c r="EM458" i="1"/>
  <c r="EN458" i="1"/>
  <c r="EO458" i="1"/>
  <c r="EP458" i="1"/>
  <c r="EQ458" i="1"/>
  <c r="ER458" i="1"/>
  <c r="ES458" i="1"/>
  <c r="ET458" i="1"/>
  <c r="EU458" i="1"/>
  <c r="EV458" i="1"/>
  <c r="EW458" i="1"/>
  <c r="EX458" i="1"/>
  <c r="EY458" i="1"/>
  <c r="EZ458" i="1"/>
  <c r="FA458" i="1"/>
  <c r="FB458" i="1"/>
  <c r="FC458" i="1"/>
  <c r="FD458" i="1"/>
  <c r="FE458" i="1"/>
  <c r="FF458" i="1"/>
  <c r="FG458" i="1"/>
  <c r="FH458" i="1"/>
  <c r="FI458" i="1"/>
  <c r="FJ458" i="1"/>
  <c r="FK458" i="1"/>
  <c r="FL458" i="1"/>
  <c r="FM458" i="1"/>
  <c r="FN458" i="1"/>
  <c r="FO458" i="1"/>
  <c r="FP458" i="1"/>
  <c r="FQ458" i="1"/>
  <c r="FR458" i="1"/>
  <c r="FS458" i="1"/>
  <c r="FT458" i="1"/>
  <c r="FU458" i="1"/>
  <c r="FV458" i="1"/>
  <c r="FW458" i="1"/>
  <c r="FX458" i="1"/>
  <c r="FY458" i="1"/>
  <c r="FZ458" i="1"/>
  <c r="GA458" i="1"/>
  <c r="GB458" i="1"/>
  <c r="GC458" i="1"/>
  <c r="GD458" i="1"/>
  <c r="GE458" i="1"/>
  <c r="GF458" i="1"/>
  <c r="GG458" i="1"/>
  <c r="GH458" i="1"/>
  <c r="GI458" i="1"/>
  <c r="GJ458" i="1"/>
  <c r="GK458" i="1"/>
  <c r="GL458" i="1"/>
  <c r="GM458" i="1"/>
  <c r="GN458" i="1"/>
  <c r="GO458" i="1"/>
  <c r="GP458" i="1"/>
  <c r="GQ458" i="1"/>
  <c r="GR458" i="1"/>
  <c r="GS458" i="1"/>
  <c r="GT458" i="1"/>
  <c r="GU458" i="1"/>
  <c r="GV458" i="1"/>
  <c r="GW458" i="1"/>
  <c r="GX458" i="1"/>
  <c r="C460" i="1"/>
  <c r="D460" i="1"/>
  <c r="I460" i="1"/>
  <c r="K460" i="1"/>
  <c r="V460" i="1"/>
  <c r="AC460" i="1"/>
  <c r="AD460" i="1"/>
  <c r="AE460" i="1"/>
  <c r="AF460" i="1"/>
  <c r="AG460" i="1"/>
  <c r="AH460" i="1"/>
  <c r="AI460" i="1"/>
  <c r="AJ460" i="1"/>
  <c r="CQ460" i="1"/>
  <c r="CR460" i="1"/>
  <c r="CS460" i="1"/>
  <c r="CT460" i="1"/>
  <c r="CU460" i="1"/>
  <c r="T460" i="1" s="1"/>
  <c r="CV460" i="1"/>
  <c r="CW460" i="1"/>
  <c r="CX460" i="1"/>
  <c r="GL460" i="1"/>
  <c r="GO460" i="1"/>
  <c r="GP460" i="1"/>
  <c r="GV460" i="1"/>
  <c r="HC460" i="1" s="1"/>
  <c r="I461" i="1"/>
  <c r="R461" i="1" s="1"/>
  <c r="AC461" i="1"/>
  <c r="AB461" i="1" s="1"/>
  <c r="AE461" i="1"/>
  <c r="AD461" i="1" s="1"/>
  <c r="AF461" i="1"/>
  <c r="AG461" i="1"/>
  <c r="AH461" i="1"/>
  <c r="CV461" i="1" s="1"/>
  <c r="AI461" i="1"/>
  <c r="AJ461" i="1"/>
  <c r="CX461" i="1" s="1"/>
  <c r="CQ461" i="1"/>
  <c r="CR461" i="1"/>
  <c r="CS461" i="1"/>
  <c r="CT461" i="1"/>
  <c r="CU461" i="1"/>
  <c r="CW461" i="1"/>
  <c r="GL461" i="1"/>
  <c r="GO461" i="1"/>
  <c r="GP461" i="1"/>
  <c r="GV461" i="1"/>
  <c r="HC461" i="1" s="1"/>
  <c r="C462" i="1"/>
  <c r="D462" i="1"/>
  <c r="I462" i="1"/>
  <c r="K462" i="1"/>
  <c r="V462" i="1"/>
  <c r="AC462" i="1"/>
  <c r="AE462" i="1"/>
  <c r="AD462" i="1" s="1"/>
  <c r="AF462" i="1"/>
  <c r="AG462" i="1"/>
  <c r="AH462" i="1"/>
  <c r="AI462" i="1"/>
  <c r="AJ462" i="1"/>
  <c r="CQ462" i="1"/>
  <c r="CR462" i="1"/>
  <c r="CS462" i="1"/>
  <c r="CT462" i="1"/>
  <c r="CU462" i="1"/>
  <c r="CV462" i="1"/>
  <c r="CW462" i="1"/>
  <c r="CX462" i="1"/>
  <c r="GL462" i="1"/>
  <c r="GO462" i="1"/>
  <c r="GP462" i="1"/>
  <c r="GV462" i="1"/>
  <c r="HC462" i="1"/>
  <c r="AC463" i="1"/>
  <c r="AE463" i="1"/>
  <c r="AD463" i="1" s="1"/>
  <c r="AF463" i="1"/>
  <c r="AG463" i="1"/>
  <c r="AH463" i="1"/>
  <c r="CV463" i="1" s="1"/>
  <c r="AI463" i="1"/>
  <c r="AJ463" i="1"/>
  <c r="CQ463" i="1"/>
  <c r="CR463" i="1"/>
  <c r="CS463" i="1"/>
  <c r="CT463" i="1"/>
  <c r="CU463" i="1"/>
  <c r="CW463" i="1"/>
  <c r="CX463" i="1"/>
  <c r="GL463" i="1"/>
  <c r="GO463" i="1"/>
  <c r="GP463" i="1"/>
  <c r="GV463" i="1"/>
  <c r="HC463" i="1" s="1"/>
  <c r="C464" i="1"/>
  <c r="D464" i="1"/>
  <c r="I464" i="1"/>
  <c r="K464" i="1"/>
  <c r="AC464" i="1"/>
  <c r="AE464" i="1"/>
  <c r="AD464" i="1" s="1"/>
  <c r="AF464" i="1"/>
  <c r="AG464" i="1"/>
  <c r="AH464" i="1"/>
  <c r="AI464" i="1"/>
  <c r="AJ464" i="1"/>
  <c r="CX464" i="1" s="1"/>
  <c r="CQ464" i="1"/>
  <c r="CR464" i="1"/>
  <c r="CS464" i="1"/>
  <c r="CT464" i="1"/>
  <c r="CU464" i="1"/>
  <c r="CV464" i="1"/>
  <c r="CW464" i="1"/>
  <c r="GL464" i="1"/>
  <c r="GN464" i="1"/>
  <c r="GP464" i="1"/>
  <c r="GV464" i="1"/>
  <c r="HC464" i="1" s="1"/>
  <c r="GX464" i="1" s="1"/>
  <c r="AC465" i="1"/>
  <c r="AE465" i="1"/>
  <c r="AD465" i="1" s="1"/>
  <c r="AF465" i="1"/>
  <c r="AG465" i="1"/>
  <c r="AH465" i="1"/>
  <c r="AI465" i="1"/>
  <c r="AJ465" i="1"/>
  <c r="CX465" i="1" s="1"/>
  <c r="CQ465" i="1"/>
  <c r="CR465" i="1"/>
  <c r="CS465" i="1"/>
  <c r="CT465" i="1"/>
  <c r="CU465" i="1"/>
  <c r="CV465" i="1"/>
  <c r="CW465" i="1"/>
  <c r="GL465" i="1"/>
  <c r="GN465" i="1"/>
  <c r="GP465" i="1"/>
  <c r="GV465" i="1"/>
  <c r="HC465" i="1"/>
  <c r="C466" i="1"/>
  <c r="D466" i="1"/>
  <c r="I466" i="1"/>
  <c r="K466" i="1"/>
  <c r="AC466" i="1"/>
  <c r="AE466" i="1"/>
  <c r="AD466" i="1" s="1"/>
  <c r="AF466" i="1"/>
  <c r="AG466" i="1"/>
  <c r="CU466" i="1" s="1"/>
  <c r="T466" i="1" s="1"/>
  <c r="AH466" i="1"/>
  <c r="AI466" i="1"/>
  <c r="AJ466" i="1"/>
  <c r="CX466" i="1" s="1"/>
  <c r="W466" i="1" s="1"/>
  <c r="CQ466" i="1"/>
  <c r="CR466" i="1"/>
  <c r="CS466" i="1"/>
  <c r="CT466" i="1"/>
  <c r="CV466" i="1"/>
  <c r="CW466" i="1"/>
  <c r="GL466" i="1"/>
  <c r="GN466" i="1"/>
  <c r="GP466" i="1"/>
  <c r="GV466" i="1"/>
  <c r="HC466" i="1" s="1"/>
  <c r="GX466" i="1" s="1"/>
  <c r="I467" i="1"/>
  <c r="Q467" i="1"/>
  <c r="R467" i="1"/>
  <c r="AC467" i="1"/>
  <c r="AE467" i="1"/>
  <c r="AD467" i="1" s="1"/>
  <c r="AF467" i="1"/>
  <c r="AG467" i="1"/>
  <c r="CU467" i="1" s="1"/>
  <c r="T467" i="1" s="1"/>
  <c r="AH467" i="1"/>
  <c r="AI467" i="1"/>
  <c r="CW467" i="1" s="1"/>
  <c r="V467" i="1" s="1"/>
  <c r="AJ467" i="1"/>
  <c r="CX467" i="1" s="1"/>
  <c r="W467" i="1" s="1"/>
  <c r="CQ467" i="1"/>
  <c r="CR467" i="1"/>
  <c r="CS467" i="1"/>
  <c r="CT467" i="1"/>
  <c r="S467" i="1" s="1"/>
  <c r="CV467" i="1"/>
  <c r="U467" i="1" s="1"/>
  <c r="GL467" i="1"/>
  <c r="GN467" i="1"/>
  <c r="GP467" i="1"/>
  <c r="GV467" i="1"/>
  <c r="HC467" i="1"/>
  <c r="GX467" i="1" s="1"/>
  <c r="B469" i="1"/>
  <c r="B458" i="1" s="1"/>
  <c r="C469" i="1"/>
  <c r="C458" i="1" s="1"/>
  <c r="D469" i="1"/>
  <c r="D458" i="1" s="1"/>
  <c r="F469" i="1"/>
  <c r="F458" i="1" s="1"/>
  <c r="G469" i="1"/>
  <c r="G458" i="1" s="1"/>
  <c r="AO469" i="1"/>
  <c r="AP469" i="1"/>
  <c r="AP458" i="1" s="1"/>
  <c r="AQ469" i="1"/>
  <c r="AQ458" i="1" s="1"/>
  <c r="AR469" i="1"/>
  <c r="F497" i="1" s="1"/>
  <c r="AS469" i="1"/>
  <c r="AS458" i="1" s="1"/>
  <c r="AT469" i="1"/>
  <c r="F487" i="1" s="1"/>
  <c r="AU469" i="1"/>
  <c r="F488" i="1" s="1"/>
  <c r="AV469" i="1"/>
  <c r="AW469" i="1"/>
  <c r="AW458" i="1" s="1"/>
  <c r="AX469" i="1"/>
  <c r="AX458" i="1" s="1"/>
  <c r="AY469" i="1"/>
  <c r="AY458" i="1" s="1"/>
  <c r="AZ469" i="1"/>
  <c r="BA469" i="1"/>
  <c r="BB469" i="1"/>
  <c r="BC469" i="1"/>
  <c r="BC458" i="1" s="1"/>
  <c r="BD469" i="1"/>
  <c r="F471" i="1"/>
  <c r="F472" i="1"/>
  <c r="F475" i="1"/>
  <c r="F476" i="1"/>
  <c r="F478" i="1"/>
  <c r="F479" i="1"/>
  <c r="F481" i="1"/>
  <c r="F482" i="1"/>
  <c r="F483" i="1"/>
  <c r="F484" i="1"/>
  <c r="F486" i="1"/>
  <c r="F490" i="1"/>
  <c r="F491" i="1"/>
  <c r="F492" i="1"/>
  <c r="F493" i="1"/>
  <c r="F495" i="1"/>
  <c r="F496" i="1"/>
  <c r="D499" i="1"/>
  <c r="E501" i="1"/>
  <c r="O501" i="1"/>
  <c r="P501" i="1"/>
  <c r="Q501" i="1"/>
  <c r="R501" i="1"/>
  <c r="S501" i="1"/>
  <c r="T501" i="1"/>
  <c r="U501" i="1"/>
  <c r="V501" i="1"/>
  <c r="W501" i="1"/>
  <c r="X501" i="1"/>
  <c r="Y501" i="1"/>
  <c r="Z501" i="1"/>
  <c r="AA501" i="1"/>
  <c r="AB501" i="1"/>
  <c r="AC501" i="1"/>
  <c r="AD501" i="1"/>
  <c r="AE501" i="1"/>
  <c r="AF501" i="1"/>
  <c r="AG501" i="1"/>
  <c r="AH501" i="1"/>
  <c r="AI501" i="1"/>
  <c r="AJ501" i="1"/>
  <c r="AK501" i="1"/>
  <c r="AL501" i="1"/>
  <c r="AM501" i="1"/>
  <c r="AN501" i="1"/>
  <c r="BE501" i="1"/>
  <c r="BF501" i="1"/>
  <c r="BG501" i="1"/>
  <c r="BH501" i="1"/>
  <c r="BI501" i="1"/>
  <c r="BJ501" i="1"/>
  <c r="BK501" i="1"/>
  <c r="BL501" i="1"/>
  <c r="BM501" i="1"/>
  <c r="BN501" i="1"/>
  <c r="BO501" i="1"/>
  <c r="BP501" i="1"/>
  <c r="BQ501" i="1"/>
  <c r="BR501" i="1"/>
  <c r="BS501" i="1"/>
  <c r="BT501" i="1"/>
  <c r="BU501" i="1"/>
  <c r="BV501" i="1"/>
  <c r="BW501" i="1"/>
  <c r="BX501" i="1"/>
  <c r="BY501" i="1"/>
  <c r="BZ501" i="1"/>
  <c r="CA501" i="1"/>
  <c r="CB501" i="1"/>
  <c r="CC501" i="1"/>
  <c r="CD501" i="1"/>
  <c r="CE501" i="1"/>
  <c r="CF501" i="1"/>
  <c r="CG501" i="1"/>
  <c r="CH501" i="1"/>
  <c r="CI501" i="1"/>
  <c r="CJ501" i="1"/>
  <c r="CK501" i="1"/>
  <c r="CL501" i="1"/>
  <c r="CM501" i="1"/>
  <c r="CN501" i="1"/>
  <c r="CO501" i="1"/>
  <c r="CP501" i="1"/>
  <c r="CQ501" i="1"/>
  <c r="CR501" i="1"/>
  <c r="CS501" i="1"/>
  <c r="CT501" i="1"/>
  <c r="CU501" i="1"/>
  <c r="CV501" i="1"/>
  <c r="CW501" i="1"/>
  <c r="CX501" i="1"/>
  <c r="CY501" i="1"/>
  <c r="CZ501" i="1"/>
  <c r="DA501" i="1"/>
  <c r="DB501" i="1"/>
  <c r="DC501" i="1"/>
  <c r="DD501" i="1"/>
  <c r="DE501" i="1"/>
  <c r="DF501" i="1"/>
  <c r="DG501" i="1"/>
  <c r="DH501" i="1"/>
  <c r="DI501" i="1"/>
  <c r="DJ501" i="1"/>
  <c r="DK501" i="1"/>
  <c r="DL501" i="1"/>
  <c r="DM501" i="1"/>
  <c r="DN501" i="1"/>
  <c r="DO501" i="1"/>
  <c r="DP501" i="1"/>
  <c r="DQ501" i="1"/>
  <c r="DR501" i="1"/>
  <c r="DS501" i="1"/>
  <c r="DT501" i="1"/>
  <c r="DU501" i="1"/>
  <c r="DV501" i="1"/>
  <c r="DW501" i="1"/>
  <c r="DX501" i="1"/>
  <c r="DY501" i="1"/>
  <c r="DZ501" i="1"/>
  <c r="EA501" i="1"/>
  <c r="EB501" i="1"/>
  <c r="EC501" i="1"/>
  <c r="ED501" i="1"/>
  <c r="EE501" i="1"/>
  <c r="EF501" i="1"/>
  <c r="EG501" i="1"/>
  <c r="EH501" i="1"/>
  <c r="EI501" i="1"/>
  <c r="EJ501" i="1"/>
  <c r="EK501" i="1"/>
  <c r="EL501" i="1"/>
  <c r="EM501" i="1"/>
  <c r="EN501" i="1"/>
  <c r="EO501" i="1"/>
  <c r="EP501" i="1"/>
  <c r="EQ501" i="1"/>
  <c r="ER501" i="1"/>
  <c r="ES501" i="1"/>
  <c r="ET501" i="1"/>
  <c r="EU501" i="1"/>
  <c r="EV501" i="1"/>
  <c r="EW501" i="1"/>
  <c r="EX501" i="1"/>
  <c r="EY501" i="1"/>
  <c r="EZ501" i="1"/>
  <c r="FA501" i="1"/>
  <c r="FB501" i="1"/>
  <c r="FC501" i="1"/>
  <c r="FD501" i="1"/>
  <c r="FE501" i="1"/>
  <c r="FF501" i="1"/>
  <c r="FG501" i="1"/>
  <c r="FH501" i="1"/>
  <c r="FI501" i="1"/>
  <c r="FJ501" i="1"/>
  <c r="FK501" i="1"/>
  <c r="FL501" i="1"/>
  <c r="FM501" i="1"/>
  <c r="FN501" i="1"/>
  <c r="FO501" i="1"/>
  <c r="FP501" i="1"/>
  <c r="FQ501" i="1"/>
  <c r="FR501" i="1"/>
  <c r="FS501" i="1"/>
  <c r="FT501" i="1"/>
  <c r="FU501" i="1"/>
  <c r="FV501" i="1"/>
  <c r="FW501" i="1"/>
  <c r="FX501" i="1"/>
  <c r="FY501" i="1"/>
  <c r="FZ501" i="1"/>
  <c r="GA501" i="1"/>
  <c r="GB501" i="1"/>
  <c r="GC501" i="1"/>
  <c r="GD501" i="1"/>
  <c r="GE501" i="1"/>
  <c r="GF501" i="1"/>
  <c r="GG501" i="1"/>
  <c r="GH501" i="1"/>
  <c r="GI501" i="1"/>
  <c r="GJ501" i="1"/>
  <c r="GK501" i="1"/>
  <c r="GL501" i="1"/>
  <c r="GM501" i="1"/>
  <c r="GN501" i="1"/>
  <c r="GO501" i="1"/>
  <c r="GP501" i="1"/>
  <c r="GQ501" i="1"/>
  <c r="GR501" i="1"/>
  <c r="GS501" i="1"/>
  <c r="GT501" i="1"/>
  <c r="GU501" i="1"/>
  <c r="GV501" i="1"/>
  <c r="GW501" i="1"/>
  <c r="GX501" i="1"/>
  <c r="C503" i="1"/>
  <c r="D503" i="1"/>
  <c r="I503" i="1"/>
  <c r="K503" i="1"/>
  <c r="V503" i="1"/>
  <c r="AC503" i="1"/>
  <c r="AE503" i="1"/>
  <c r="AD503" i="1" s="1"/>
  <c r="AF503" i="1"/>
  <c r="AG503" i="1"/>
  <c r="AH503" i="1"/>
  <c r="AI503" i="1"/>
  <c r="AJ503" i="1"/>
  <c r="CX503" i="1" s="1"/>
  <c r="W503" i="1" s="1"/>
  <c r="CQ503" i="1"/>
  <c r="CR503" i="1"/>
  <c r="CS503" i="1"/>
  <c r="CT503" i="1"/>
  <c r="CU503" i="1"/>
  <c r="CV503" i="1"/>
  <c r="CW503" i="1"/>
  <c r="GL503" i="1"/>
  <c r="GO503" i="1"/>
  <c r="GP503" i="1"/>
  <c r="GV503" i="1"/>
  <c r="HC503" i="1"/>
  <c r="AC504" i="1"/>
  <c r="AE504" i="1"/>
  <c r="AD504" i="1" s="1"/>
  <c r="AF504" i="1"/>
  <c r="AG504" i="1"/>
  <c r="AH504" i="1"/>
  <c r="CV504" i="1" s="1"/>
  <c r="AI504" i="1"/>
  <c r="AJ504" i="1"/>
  <c r="CX504" i="1" s="1"/>
  <c r="CQ504" i="1"/>
  <c r="CR504" i="1"/>
  <c r="CS504" i="1"/>
  <c r="CT504" i="1"/>
  <c r="CU504" i="1"/>
  <c r="CW504" i="1"/>
  <c r="GL504" i="1"/>
  <c r="GO504" i="1"/>
  <c r="GP504" i="1"/>
  <c r="GV504" i="1"/>
  <c r="HC504" i="1" s="1"/>
  <c r="C505" i="1"/>
  <c r="D505" i="1"/>
  <c r="I505" i="1"/>
  <c r="K505" i="1"/>
  <c r="V505" i="1"/>
  <c r="AC505" i="1"/>
  <c r="AE505" i="1"/>
  <c r="AD505" i="1" s="1"/>
  <c r="AF505" i="1"/>
  <c r="AG505" i="1"/>
  <c r="CU505" i="1" s="1"/>
  <c r="AH505" i="1"/>
  <c r="AI505" i="1"/>
  <c r="AJ505" i="1"/>
  <c r="CX505" i="1" s="1"/>
  <c r="CQ505" i="1"/>
  <c r="CR505" i="1"/>
  <c r="CS505" i="1"/>
  <c r="CT505" i="1"/>
  <c r="CV505" i="1"/>
  <c r="CW505" i="1"/>
  <c r="GL505" i="1"/>
  <c r="GO505" i="1"/>
  <c r="GP505" i="1"/>
  <c r="GV505" i="1"/>
  <c r="HC505" i="1" s="1"/>
  <c r="GX505" i="1" s="1"/>
  <c r="AC506" i="1"/>
  <c r="AE506" i="1"/>
  <c r="AD506" i="1" s="1"/>
  <c r="AB506" i="1" s="1"/>
  <c r="AF506" i="1"/>
  <c r="AG506" i="1"/>
  <c r="CU506" i="1" s="1"/>
  <c r="AH506" i="1"/>
  <c r="CV506" i="1" s="1"/>
  <c r="AI506" i="1"/>
  <c r="CW506" i="1" s="1"/>
  <c r="AJ506" i="1"/>
  <c r="CX506" i="1" s="1"/>
  <c r="CQ506" i="1"/>
  <c r="CR506" i="1"/>
  <c r="CS506" i="1"/>
  <c r="CT506" i="1"/>
  <c r="GL506" i="1"/>
  <c r="GO506" i="1"/>
  <c r="GP506" i="1"/>
  <c r="GV506" i="1"/>
  <c r="HC506" i="1"/>
  <c r="C507" i="1"/>
  <c r="D507" i="1"/>
  <c r="I507" i="1"/>
  <c r="K507" i="1"/>
  <c r="W507" i="1"/>
  <c r="AC507" i="1"/>
  <c r="AE507" i="1"/>
  <c r="AD507" i="1" s="1"/>
  <c r="AF507" i="1"/>
  <c r="AG507" i="1"/>
  <c r="CU507" i="1" s="1"/>
  <c r="T507" i="1" s="1"/>
  <c r="AH507" i="1"/>
  <c r="AI507" i="1"/>
  <c r="AJ507" i="1"/>
  <c r="CX507" i="1" s="1"/>
  <c r="CQ507" i="1"/>
  <c r="CR507" i="1"/>
  <c r="CS507" i="1"/>
  <c r="CT507" i="1"/>
  <c r="CV507" i="1"/>
  <c r="CW507" i="1"/>
  <c r="GL507" i="1"/>
  <c r="GN507" i="1"/>
  <c r="GP507" i="1"/>
  <c r="GV507" i="1"/>
  <c r="HC507" i="1" s="1"/>
  <c r="GX507" i="1" s="1"/>
  <c r="I508" i="1"/>
  <c r="W508" i="1"/>
  <c r="AC508" i="1"/>
  <c r="AE508" i="1"/>
  <c r="AD508" i="1" s="1"/>
  <c r="AF508" i="1"/>
  <c r="AG508" i="1"/>
  <c r="CU508" i="1" s="1"/>
  <c r="AH508" i="1"/>
  <c r="CV508" i="1" s="1"/>
  <c r="AI508" i="1"/>
  <c r="CW508" i="1" s="1"/>
  <c r="V508" i="1" s="1"/>
  <c r="AJ508" i="1"/>
  <c r="CX508" i="1" s="1"/>
  <c r="CQ508" i="1"/>
  <c r="CR508" i="1"/>
  <c r="Q508" i="1" s="1"/>
  <c r="CS508" i="1"/>
  <c r="R508" i="1" s="1"/>
  <c r="CT508" i="1"/>
  <c r="S508" i="1" s="1"/>
  <c r="GL508" i="1"/>
  <c r="GN508" i="1"/>
  <c r="GP508" i="1"/>
  <c r="GV508" i="1"/>
  <c r="HC508" i="1" s="1"/>
  <c r="GX508" i="1" s="1"/>
  <c r="C509" i="1"/>
  <c r="D509" i="1"/>
  <c r="I509" i="1"/>
  <c r="K509" i="1"/>
  <c r="AC509" i="1"/>
  <c r="AE509" i="1"/>
  <c r="AD509" i="1" s="1"/>
  <c r="AF509" i="1"/>
  <c r="AG509" i="1"/>
  <c r="CU509" i="1" s="1"/>
  <c r="T509" i="1" s="1"/>
  <c r="AH509" i="1"/>
  <c r="AI509" i="1"/>
  <c r="AJ509" i="1"/>
  <c r="CX509" i="1" s="1"/>
  <c r="W509" i="1" s="1"/>
  <c r="CQ509" i="1"/>
  <c r="CR509" i="1"/>
  <c r="CS509" i="1"/>
  <c r="CT509" i="1"/>
  <c r="CV509" i="1"/>
  <c r="CW509" i="1"/>
  <c r="GL509" i="1"/>
  <c r="GN509" i="1"/>
  <c r="GP509" i="1"/>
  <c r="GV509" i="1"/>
  <c r="HC509" i="1" s="1"/>
  <c r="GX509" i="1"/>
  <c r="I510" i="1"/>
  <c r="AC510" i="1"/>
  <c r="AD510" i="1"/>
  <c r="AE510" i="1"/>
  <c r="AF510" i="1"/>
  <c r="AG510" i="1"/>
  <c r="CU510" i="1" s="1"/>
  <c r="AH510" i="1"/>
  <c r="CV510" i="1" s="1"/>
  <c r="U510" i="1" s="1"/>
  <c r="AI510" i="1"/>
  <c r="CW510" i="1" s="1"/>
  <c r="V510" i="1" s="1"/>
  <c r="AJ510" i="1"/>
  <c r="CQ510" i="1"/>
  <c r="CR510" i="1"/>
  <c r="Q510" i="1" s="1"/>
  <c r="CS510" i="1"/>
  <c r="R510" i="1" s="1"/>
  <c r="CT510" i="1"/>
  <c r="CX510" i="1"/>
  <c r="W510" i="1" s="1"/>
  <c r="GL510" i="1"/>
  <c r="GN510" i="1"/>
  <c r="GP510" i="1"/>
  <c r="GV510" i="1"/>
  <c r="HC510" i="1" s="1"/>
  <c r="GX510" i="1" s="1"/>
  <c r="B512" i="1"/>
  <c r="B501" i="1" s="1"/>
  <c r="C512" i="1"/>
  <c r="C501" i="1" s="1"/>
  <c r="D512" i="1"/>
  <c r="D501" i="1" s="1"/>
  <c r="F512" i="1"/>
  <c r="F501" i="1" s="1"/>
  <c r="G512" i="1"/>
  <c r="G501" i="1" s="1"/>
  <c r="AO512" i="1"/>
  <c r="F516" i="1" s="1"/>
  <c r="AP512" i="1"/>
  <c r="AQ512" i="1"/>
  <c r="AQ501" i="1" s="1"/>
  <c r="AR512" i="1"/>
  <c r="F540" i="1" s="1"/>
  <c r="AS512" i="1"/>
  <c r="AT512" i="1"/>
  <c r="AT501" i="1" s="1"/>
  <c r="AU512" i="1"/>
  <c r="AU501" i="1" s="1"/>
  <c r="AV512" i="1"/>
  <c r="AV501" i="1" s="1"/>
  <c r="AW512" i="1"/>
  <c r="AX512" i="1"/>
  <c r="AY512" i="1"/>
  <c r="F520" i="1" s="1"/>
  <c r="AZ512" i="1"/>
  <c r="F523" i="1" s="1"/>
  <c r="BA512" i="1"/>
  <c r="BB512" i="1"/>
  <c r="BB501" i="1" s="1"/>
  <c r="BC512" i="1"/>
  <c r="BD512" i="1"/>
  <c r="BD501" i="1" s="1"/>
  <c r="F514" i="1"/>
  <c r="F515" i="1"/>
  <c r="F517" i="1"/>
  <c r="F524" i="1"/>
  <c r="F525" i="1"/>
  <c r="F526" i="1"/>
  <c r="F527" i="1"/>
  <c r="F530" i="1"/>
  <c r="F533" i="1"/>
  <c r="F534" i="1"/>
  <c r="F535" i="1"/>
  <c r="F536" i="1"/>
  <c r="F537" i="1"/>
  <c r="F538" i="1"/>
  <c r="F539" i="1"/>
  <c r="D542" i="1"/>
  <c r="E544" i="1"/>
  <c r="O544" i="1"/>
  <c r="P544" i="1"/>
  <c r="Q544" i="1"/>
  <c r="R544" i="1"/>
  <c r="S544" i="1"/>
  <c r="T544" i="1"/>
  <c r="U544" i="1"/>
  <c r="V544" i="1"/>
  <c r="W544" i="1"/>
  <c r="X544" i="1"/>
  <c r="Y544" i="1"/>
  <c r="Z544" i="1"/>
  <c r="AA544" i="1"/>
  <c r="AB544" i="1"/>
  <c r="AC544" i="1"/>
  <c r="AD544" i="1"/>
  <c r="AE544" i="1"/>
  <c r="AF544" i="1"/>
  <c r="AG544" i="1"/>
  <c r="AH544" i="1"/>
  <c r="AI544" i="1"/>
  <c r="AJ544" i="1"/>
  <c r="AK544" i="1"/>
  <c r="AL544" i="1"/>
  <c r="AM544" i="1"/>
  <c r="AN544" i="1"/>
  <c r="BE544" i="1"/>
  <c r="BF544" i="1"/>
  <c r="BG544" i="1"/>
  <c r="BH544" i="1"/>
  <c r="BI544" i="1"/>
  <c r="BJ544" i="1"/>
  <c r="BK544" i="1"/>
  <c r="BL544" i="1"/>
  <c r="BM544" i="1"/>
  <c r="BN544" i="1"/>
  <c r="BO544" i="1"/>
  <c r="BP544" i="1"/>
  <c r="BQ544" i="1"/>
  <c r="BR544" i="1"/>
  <c r="BS544" i="1"/>
  <c r="BT544" i="1"/>
  <c r="BU544" i="1"/>
  <c r="BV544" i="1"/>
  <c r="BW544" i="1"/>
  <c r="BX544" i="1"/>
  <c r="BY544" i="1"/>
  <c r="BZ544" i="1"/>
  <c r="CA544" i="1"/>
  <c r="CB544" i="1"/>
  <c r="CC544" i="1"/>
  <c r="CD544" i="1"/>
  <c r="CE544" i="1"/>
  <c r="CF544" i="1"/>
  <c r="CG544" i="1"/>
  <c r="CH544" i="1"/>
  <c r="CI544" i="1"/>
  <c r="CJ544" i="1"/>
  <c r="CK544" i="1"/>
  <c r="CL544" i="1"/>
  <c r="CM544" i="1"/>
  <c r="CN544" i="1"/>
  <c r="CO544" i="1"/>
  <c r="CP544" i="1"/>
  <c r="CQ544" i="1"/>
  <c r="CR544" i="1"/>
  <c r="CS544" i="1"/>
  <c r="CT544" i="1"/>
  <c r="CU544" i="1"/>
  <c r="CV544" i="1"/>
  <c r="CW544" i="1"/>
  <c r="CX544" i="1"/>
  <c r="CY544" i="1"/>
  <c r="CZ544" i="1"/>
  <c r="DA544" i="1"/>
  <c r="DB544" i="1"/>
  <c r="DC544" i="1"/>
  <c r="DD544" i="1"/>
  <c r="DE544" i="1"/>
  <c r="DF544" i="1"/>
  <c r="DG544" i="1"/>
  <c r="DH544" i="1"/>
  <c r="DI544" i="1"/>
  <c r="DJ544" i="1"/>
  <c r="DK544" i="1"/>
  <c r="DL544" i="1"/>
  <c r="DM544" i="1"/>
  <c r="DN544" i="1"/>
  <c r="DO544" i="1"/>
  <c r="DP544" i="1"/>
  <c r="DQ544" i="1"/>
  <c r="DR544" i="1"/>
  <c r="DS544" i="1"/>
  <c r="DT544" i="1"/>
  <c r="DU544" i="1"/>
  <c r="DV544" i="1"/>
  <c r="DW544" i="1"/>
  <c r="DX544" i="1"/>
  <c r="DY544" i="1"/>
  <c r="DZ544" i="1"/>
  <c r="EA544" i="1"/>
  <c r="EB544" i="1"/>
  <c r="EC544" i="1"/>
  <c r="ED544" i="1"/>
  <c r="EE544" i="1"/>
  <c r="EF544" i="1"/>
  <c r="EG544" i="1"/>
  <c r="EH544" i="1"/>
  <c r="EI544" i="1"/>
  <c r="EJ544" i="1"/>
  <c r="EK544" i="1"/>
  <c r="EL544" i="1"/>
  <c r="EM544" i="1"/>
  <c r="EN544" i="1"/>
  <c r="EO544" i="1"/>
  <c r="EP544" i="1"/>
  <c r="EQ544" i="1"/>
  <c r="ER544" i="1"/>
  <c r="ES544" i="1"/>
  <c r="ET544" i="1"/>
  <c r="EU544" i="1"/>
  <c r="EV544" i="1"/>
  <c r="EW544" i="1"/>
  <c r="EX544" i="1"/>
  <c r="EY544" i="1"/>
  <c r="EZ544" i="1"/>
  <c r="FA544" i="1"/>
  <c r="FB544" i="1"/>
  <c r="FC544" i="1"/>
  <c r="FD544" i="1"/>
  <c r="FE544" i="1"/>
  <c r="FF544" i="1"/>
  <c r="FG544" i="1"/>
  <c r="FH544" i="1"/>
  <c r="FI544" i="1"/>
  <c r="FJ544" i="1"/>
  <c r="FK544" i="1"/>
  <c r="FL544" i="1"/>
  <c r="FM544" i="1"/>
  <c r="FN544" i="1"/>
  <c r="FO544" i="1"/>
  <c r="FP544" i="1"/>
  <c r="FQ544" i="1"/>
  <c r="FR544" i="1"/>
  <c r="FS544" i="1"/>
  <c r="FT544" i="1"/>
  <c r="FU544" i="1"/>
  <c r="FV544" i="1"/>
  <c r="FW544" i="1"/>
  <c r="FX544" i="1"/>
  <c r="FY544" i="1"/>
  <c r="FZ544" i="1"/>
  <c r="GA544" i="1"/>
  <c r="GB544" i="1"/>
  <c r="GC544" i="1"/>
  <c r="GD544" i="1"/>
  <c r="GE544" i="1"/>
  <c r="GF544" i="1"/>
  <c r="GG544" i="1"/>
  <c r="GH544" i="1"/>
  <c r="GI544" i="1"/>
  <c r="GJ544" i="1"/>
  <c r="GK544" i="1"/>
  <c r="GL544" i="1"/>
  <c r="GM544" i="1"/>
  <c r="GN544" i="1"/>
  <c r="GO544" i="1"/>
  <c r="GP544" i="1"/>
  <c r="GQ544" i="1"/>
  <c r="GR544" i="1"/>
  <c r="GS544" i="1"/>
  <c r="GT544" i="1"/>
  <c r="GU544" i="1"/>
  <c r="GV544" i="1"/>
  <c r="GW544" i="1"/>
  <c r="GX544" i="1"/>
  <c r="C546" i="1"/>
  <c r="D546" i="1"/>
  <c r="I546" i="1"/>
  <c r="CU279" i="3" s="1"/>
  <c r="K546" i="1"/>
  <c r="V546" i="1"/>
  <c r="AC546" i="1"/>
  <c r="AE546" i="1"/>
  <c r="AD546" i="1" s="1"/>
  <c r="AF546" i="1"/>
  <c r="AG546" i="1"/>
  <c r="AH546" i="1"/>
  <c r="AI546" i="1"/>
  <c r="AJ546" i="1"/>
  <c r="CX546" i="1" s="1"/>
  <c r="W546" i="1" s="1"/>
  <c r="CQ546" i="1"/>
  <c r="CR546" i="1"/>
  <c r="CS546" i="1"/>
  <c r="CT546" i="1"/>
  <c r="CU546" i="1"/>
  <c r="CV546" i="1"/>
  <c r="CW546" i="1"/>
  <c r="GL546" i="1"/>
  <c r="GO546" i="1"/>
  <c r="GP546" i="1"/>
  <c r="GV546" i="1"/>
  <c r="HC546" i="1" s="1"/>
  <c r="GX546" i="1" s="1"/>
  <c r="I547" i="1"/>
  <c r="Q547" i="1" s="1"/>
  <c r="AC547" i="1"/>
  <c r="AD547" i="1"/>
  <c r="AE547" i="1"/>
  <c r="AF547" i="1"/>
  <c r="AG547" i="1"/>
  <c r="CU547" i="1" s="1"/>
  <c r="AH547" i="1"/>
  <c r="AI547" i="1"/>
  <c r="AJ547" i="1"/>
  <c r="CX547" i="1" s="1"/>
  <c r="W547" i="1" s="1"/>
  <c r="CQ547" i="1"/>
  <c r="CR547" i="1"/>
  <c r="CS547" i="1"/>
  <c r="CT547" i="1"/>
  <c r="CV547" i="1"/>
  <c r="CW547" i="1"/>
  <c r="GL547" i="1"/>
  <c r="GO547" i="1"/>
  <c r="GP547" i="1"/>
  <c r="GV547" i="1"/>
  <c r="HC547" i="1" s="1"/>
  <c r="C548" i="1"/>
  <c r="D548" i="1"/>
  <c r="I548" i="1"/>
  <c r="I549" i="1" s="1"/>
  <c r="K548" i="1"/>
  <c r="V548" i="1"/>
  <c r="AC548" i="1"/>
  <c r="AD548" i="1"/>
  <c r="AE548" i="1"/>
  <c r="AF548" i="1"/>
  <c r="AG548" i="1"/>
  <c r="CU548" i="1" s="1"/>
  <c r="AH548" i="1"/>
  <c r="AI548" i="1"/>
  <c r="AJ548" i="1"/>
  <c r="CQ548" i="1"/>
  <c r="CR548" i="1"/>
  <c r="CS548" i="1"/>
  <c r="CT548" i="1"/>
  <c r="CV548" i="1"/>
  <c r="CW548" i="1"/>
  <c r="CX548" i="1"/>
  <c r="GL548" i="1"/>
  <c r="GO548" i="1"/>
  <c r="GP548" i="1"/>
  <c r="GV548" i="1"/>
  <c r="HC548" i="1" s="1"/>
  <c r="Q549" i="1"/>
  <c r="S549" i="1"/>
  <c r="AC549" i="1"/>
  <c r="AE549" i="1"/>
  <c r="AD549" i="1" s="1"/>
  <c r="AF549" i="1"/>
  <c r="AG549" i="1"/>
  <c r="CU549" i="1" s="1"/>
  <c r="T549" i="1" s="1"/>
  <c r="AH549" i="1"/>
  <c r="CV549" i="1" s="1"/>
  <c r="AI549" i="1"/>
  <c r="CW549" i="1" s="1"/>
  <c r="V549" i="1" s="1"/>
  <c r="AJ549" i="1"/>
  <c r="CQ549" i="1"/>
  <c r="CR549" i="1"/>
  <c r="CS549" i="1"/>
  <c r="R549" i="1" s="1"/>
  <c r="CT549" i="1"/>
  <c r="CX549" i="1"/>
  <c r="W549" i="1" s="1"/>
  <c r="GL549" i="1"/>
  <c r="GO549" i="1"/>
  <c r="GP549" i="1"/>
  <c r="GV549" i="1"/>
  <c r="HC549" i="1" s="1"/>
  <c r="GX549" i="1" s="1"/>
  <c r="C550" i="1"/>
  <c r="D550" i="1"/>
  <c r="I550" i="1"/>
  <c r="K550" i="1"/>
  <c r="AC550" i="1"/>
  <c r="AE550" i="1"/>
  <c r="AD550" i="1" s="1"/>
  <c r="AF550" i="1"/>
  <c r="AG550" i="1"/>
  <c r="AH550" i="1"/>
  <c r="AI550" i="1"/>
  <c r="AJ550" i="1"/>
  <c r="CQ550" i="1"/>
  <c r="CR550" i="1"/>
  <c r="CS550" i="1"/>
  <c r="CT550" i="1"/>
  <c r="CU550" i="1"/>
  <c r="T550" i="1" s="1"/>
  <c r="CV550" i="1"/>
  <c r="CW550" i="1"/>
  <c r="CX550" i="1"/>
  <c r="W550" i="1" s="1"/>
  <c r="GL550" i="1"/>
  <c r="GN550" i="1"/>
  <c r="GP550" i="1"/>
  <c r="GV550" i="1"/>
  <c r="HC550" i="1" s="1"/>
  <c r="GX550" i="1" s="1"/>
  <c r="I551" i="1"/>
  <c r="P551" i="1" s="1"/>
  <c r="AC551" i="1"/>
  <c r="AE551" i="1"/>
  <c r="AD551" i="1" s="1"/>
  <c r="AF551" i="1"/>
  <c r="AG551" i="1"/>
  <c r="AH551" i="1"/>
  <c r="AI551" i="1"/>
  <c r="CW551" i="1" s="1"/>
  <c r="V551" i="1" s="1"/>
  <c r="AJ551" i="1"/>
  <c r="CQ551" i="1"/>
  <c r="CR551" i="1"/>
  <c r="Q551" i="1" s="1"/>
  <c r="CS551" i="1"/>
  <c r="R551" i="1" s="1"/>
  <c r="CT551" i="1"/>
  <c r="CU551" i="1"/>
  <c r="CV551" i="1"/>
  <c r="CX551" i="1"/>
  <c r="W551" i="1" s="1"/>
  <c r="GL551" i="1"/>
  <c r="GN551" i="1"/>
  <c r="GP551" i="1"/>
  <c r="GV551" i="1"/>
  <c r="HC551" i="1" s="1"/>
  <c r="GX551" i="1" s="1"/>
  <c r="C552" i="1"/>
  <c r="D552" i="1"/>
  <c r="I552" i="1"/>
  <c r="K552" i="1"/>
  <c r="AC552" i="1"/>
  <c r="AE552" i="1"/>
  <c r="AD552" i="1" s="1"/>
  <c r="AF552" i="1"/>
  <c r="AG552" i="1"/>
  <c r="AH552" i="1"/>
  <c r="AI552" i="1"/>
  <c r="AJ552" i="1"/>
  <c r="CQ552" i="1"/>
  <c r="CR552" i="1"/>
  <c r="CS552" i="1"/>
  <c r="CT552" i="1"/>
  <c r="CU552" i="1"/>
  <c r="CV552" i="1"/>
  <c r="CW552" i="1"/>
  <c r="CX552" i="1"/>
  <c r="GL552" i="1"/>
  <c r="GN552" i="1"/>
  <c r="GP552" i="1"/>
  <c r="GV552" i="1"/>
  <c r="HC552" i="1"/>
  <c r="GX552" i="1" s="1"/>
  <c r="AC553" i="1"/>
  <c r="AB553" i="1" s="1"/>
  <c r="AE553" i="1"/>
  <c r="AD553" i="1" s="1"/>
  <c r="AF553" i="1"/>
  <c r="AG553" i="1"/>
  <c r="AH553" i="1"/>
  <c r="CV553" i="1" s="1"/>
  <c r="AI553" i="1"/>
  <c r="AJ553" i="1"/>
  <c r="CX553" i="1" s="1"/>
  <c r="CQ553" i="1"/>
  <c r="CR553" i="1"/>
  <c r="CS553" i="1"/>
  <c r="CT553" i="1"/>
  <c r="CU553" i="1"/>
  <c r="CW553" i="1"/>
  <c r="GL553" i="1"/>
  <c r="GN553" i="1"/>
  <c r="GP553" i="1"/>
  <c r="GV553" i="1"/>
  <c r="HC553" i="1"/>
  <c r="B555" i="1"/>
  <c r="B544" i="1" s="1"/>
  <c r="C555" i="1"/>
  <c r="C544" i="1" s="1"/>
  <c r="D555" i="1"/>
  <c r="D544" i="1" s="1"/>
  <c r="F555" i="1"/>
  <c r="F544" i="1" s="1"/>
  <c r="G555" i="1"/>
  <c r="G544" i="1" s="1"/>
  <c r="AO555" i="1"/>
  <c r="AP555" i="1"/>
  <c r="AP544" i="1" s="1"/>
  <c r="AQ555" i="1"/>
  <c r="AR555" i="1"/>
  <c r="AR544" i="1" s="1"/>
  <c r="AS555" i="1"/>
  <c r="AS544" i="1" s="1"/>
  <c r="AT555" i="1"/>
  <c r="AT544" i="1" s="1"/>
  <c r="AU555" i="1"/>
  <c r="AU544" i="1" s="1"/>
  <c r="AV555" i="1"/>
  <c r="AV544" i="1" s="1"/>
  <c r="AW555" i="1"/>
  <c r="AW544" i="1" s="1"/>
  <c r="AX555" i="1"/>
  <c r="AX544" i="1" s="1"/>
  <c r="AY555" i="1"/>
  <c r="AZ555" i="1"/>
  <c r="BA555" i="1"/>
  <c r="F575" i="1" s="1"/>
  <c r="BB555" i="1"/>
  <c r="BB544" i="1" s="1"/>
  <c r="BC555" i="1"/>
  <c r="BC544" i="1" s="1"/>
  <c r="BD555" i="1"/>
  <c r="F557" i="1"/>
  <c r="F558" i="1"/>
  <c r="F562" i="1"/>
  <c r="F564" i="1"/>
  <c r="F567" i="1"/>
  <c r="F568" i="1"/>
  <c r="F569" i="1"/>
  <c r="F570" i="1"/>
  <c r="F571" i="1"/>
  <c r="F573" i="1"/>
  <c r="F576" i="1"/>
  <c r="F577" i="1"/>
  <c r="F578" i="1"/>
  <c r="F579" i="1"/>
  <c r="F581" i="1"/>
  <c r="F582" i="1"/>
  <c r="D585" i="1"/>
  <c r="E587" i="1"/>
  <c r="O587" i="1"/>
  <c r="P587" i="1"/>
  <c r="Q587" i="1"/>
  <c r="R587" i="1"/>
  <c r="S587" i="1"/>
  <c r="T587" i="1"/>
  <c r="U587" i="1"/>
  <c r="V587" i="1"/>
  <c r="W587" i="1"/>
  <c r="X587" i="1"/>
  <c r="Y587" i="1"/>
  <c r="Z587" i="1"/>
  <c r="AA587" i="1"/>
  <c r="AB587" i="1"/>
  <c r="AC587" i="1"/>
  <c r="AD587" i="1"/>
  <c r="AE587" i="1"/>
  <c r="AF587" i="1"/>
  <c r="AG587" i="1"/>
  <c r="AH587" i="1"/>
  <c r="AI587" i="1"/>
  <c r="AJ587" i="1"/>
  <c r="AK587" i="1"/>
  <c r="AL587" i="1"/>
  <c r="AM587" i="1"/>
  <c r="AN587" i="1"/>
  <c r="BD587" i="1"/>
  <c r="BE587" i="1"/>
  <c r="BF587" i="1"/>
  <c r="BG587" i="1"/>
  <c r="BH587" i="1"/>
  <c r="BI587" i="1"/>
  <c r="BJ587" i="1"/>
  <c r="BK587" i="1"/>
  <c r="BL587" i="1"/>
  <c r="BM587" i="1"/>
  <c r="BN587" i="1"/>
  <c r="BO587" i="1"/>
  <c r="BP587" i="1"/>
  <c r="BQ587" i="1"/>
  <c r="BR587" i="1"/>
  <c r="BS587" i="1"/>
  <c r="BT587" i="1"/>
  <c r="BU587" i="1"/>
  <c r="BV587" i="1"/>
  <c r="BW587" i="1"/>
  <c r="BX587" i="1"/>
  <c r="BY587" i="1"/>
  <c r="BZ587" i="1"/>
  <c r="CA587" i="1"/>
  <c r="CB587" i="1"/>
  <c r="CC587" i="1"/>
  <c r="CD587" i="1"/>
  <c r="CE587" i="1"/>
  <c r="CF587" i="1"/>
  <c r="CG587" i="1"/>
  <c r="CH587" i="1"/>
  <c r="CI587" i="1"/>
  <c r="CJ587" i="1"/>
  <c r="CK587" i="1"/>
  <c r="CL587" i="1"/>
  <c r="CM587" i="1"/>
  <c r="CN587" i="1"/>
  <c r="CO587" i="1"/>
  <c r="CP587" i="1"/>
  <c r="CQ587" i="1"/>
  <c r="CR587" i="1"/>
  <c r="CS587" i="1"/>
  <c r="CT587" i="1"/>
  <c r="CU587" i="1"/>
  <c r="CV587" i="1"/>
  <c r="CW587" i="1"/>
  <c r="CX587" i="1"/>
  <c r="CY587" i="1"/>
  <c r="CZ587" i="1"/>
  <c r="DA587" i="1"/>
  <c r="DB587" i="1"/>
  <c r="DC587" i="1"/>
  <c r="DD587" i="1"/>
  <c r="DE587" i="1"/>
  <c r="DF587" i="1"/>
  <c r="DG587" i="1"/>
  <c r="DH587" i="1"/>
  <c r="DI587" i="1"/>
  <c r="DJ587" i="1"/>
  <c r="DK587" i="1"/>
  <c r="DL587" i="1"/>
  <c r="DM587" i="1"/>
  <c r="DN587" i="1"/>
  <c r="DO587" i="1"/>
  <c r="DP587" i="1"/>
  <c r="DQ587" i="1"/>
  <c r="DR587" i="1"/>
  <c r="DS587" i="1"/>
  <c r="DT587" i="1"/>
  <c r="DU587" i="1"/>
  <c r="DV587" i="1"/>
  <c r="DW587" i="1"/>
  <c r="DX587" i="1"/>
  <c r="DY587" i="1"/>
  <c r="DZ587" i="1"/>
  <c r="EA587" i="1"/>
  <c r="EB587" i="1"/>
  <c r="EC587" i="1"/>
  <c r="ED587" i="1"/>
  <c r="EE587" i="1"/>
  <c r="EF587" i="1"/>
  <c r="EG587" i="1"/>
  <c r="EH587" i="1"/>
  <c r="EI587" i="1"/>
  <c r="EJ587" i="1"/>
  <c r="EK587" i="1"/>
  <c r="EL587" i="1"/>
  <c r="EM587" i="1"/>
  <c r="EN587" i="1"/>
  <c r="EO587" i="1"/>
  <c r="EP587" i="1"/>
  <c r="EQ587" i="1"/>
  <c r="ER587" i="1"/>
  <c r="ES587" i="1"/>
  <c r="ET587" i="1"/>
  <c r="EU587" i="1"/>
  <c r="EV587" i="1"/>
  <c r="EW587" i="1"/>
  <c r="EX587" i="1"/>
  <c r="EY587" i="1"/>
  <c r="EZ587" i="1"/>
  <c r="FA587" i="1"/>
  <c r="FB587" i="1"/>
  <c r="FC587" i="1"/>
  <c r="FD587" i="1"/>
  <c r="FE587" i="1"/>
  <c r="FF587" i="1"/>
  <c r="FG587" i="1"/>
  <c r="FH587" i="1"/>
  <c r="FI587" i="1"/>
  <c r="FJ587" i="1"/>
  <c r="FK587" i="1"/>
  <c r="FL587" i="1"/>
  <c r="FM587" i="1"/>
  <c r="FN587" i="1"/>
  <c r="FO587" i="1"/>
  <c r="FP587" i="1"/>
  <c r="FQ587" i="1"/>
  <c r="FR587" i="1"/>
  <c r="FS587" i="1"/>
  <c r="FT587" i="1"/>
  <c r="FU587" i="1"/>
  <c r="FV587" i="1"/>
  <c r="FW587" i="1"/>
  <c r="FX587" i="1"/>
  <c r="FY587" i="1"/>
  <c r="FZ587" i="1"/>
  <c r="GA587" i="1"/>
  <c r="GB587" i="1"/>
  <c r="GC587" i="1"/>
  <c r="GD587" i="1"/>
  <c r="GE587" i="1"/>
  <c r="GF587" i="1"/>
  <c r="GG587" i="1"/>
  <c r="GH587" i="1"/>
  <c r="GI587" i="1"/>
  <c r="GJ587" i="1"/>
  <c r="GK587" i="1"/>
  <c r="GL587" i="1"/>
  <c r="GM587" i="1"/>
  <c r="GN587" i="1"/>
  <c r="GO587" i="1"/>
  <c r="GP587" i="1"/>
  <c r="GQ587" i="1"/>
  <c r="GR587" i="1"/>
  <c r="GS587" i="1"/>
  <c r="GT587" i="1"/>
  <c r="GU587" i="1"/>
  <c r="GV587" i="1"/>
  <c r="GW587" i="1"/>
  <c r="GX587" i="1"/>
  <c r="C589" i="1"/>
  <c r="D589" i="1"/>
  <c r="I589" i="1"/>
  <c r="K589" i="1"/>
  <c r="T589" i="1"/>
  <c r="V589" i="1"/>
  <c r="AC589" i="1"/>
  <c r="AE589" i="1"/>
  <c r="AD589" i="1" s="1"/>
  <c r="AF589" i="1"/>
  <c r="AG589" i="1"/>
  <c r="AH589" i="1"/>
  <c r="AI589" i="1"/>
  <c r="AJ589" i="1"/>
  <c r="CQ589" i="1"/>
  <c r="CR589" i="1"/>
  <c r="CS589" i="1"/>
  <c r="CT589" i="1"/>
  <c r="CU589" i="1"/>
  <c r="CV589" i="1"/>
  <c r="CW589" i="1"/>
  <c r="CX589" i="1"/>
  <c r="W589" i="1" s="1"/>
  <c r="GL589" i="1"/>
  <c r="GO589" i="1"/>
  <c r="GP589" i="1"/>
  <c r="GV589" i="1"/>
  <c r="HC589" i="1" s="1"/>
  <c r="GX589" i="1" s="1"/>
  <c r="I590" i="1"/>
  <c r="S590" i="1"/>
  <c r="AC590" i="1"/>
  <c r="AD590" i="1"/>
  <c r="AE590" i="1"/>
  <c r="AF590" i="1"/>
  <c r="AG590" i="1"/>
  <c r="AH590" i="1"/>
  <c r="AI590" i="1"/>
  <c r="CW590" i="1" s="1"/>
  <c r="V590" i="1" s="1"/>
  <c r="AJ590" i="1"/>
  <c r="CQ590" i="1"/>
  <c r="P590" i="1" s="1"/>
  <c r="CR590" i="1"/>
  <c r="Q590" i="1" s="1"/>
  <c r="CS590" i="1"/>
  <c r="CT590" i="1"/>
  <c r="CU590" i="1"/>
  <c r="T590" i="1" s="1"/>
  <c r="CV590" i="1"/>
  <c r="U590" i="1" s="1"/>
  <c r="CX590" i="1"/>
  <c r="GL590" i="1"/>
  <c r="GO590" i="1"/>
  <c r="GP590" i="1"/>
  <c r="GV590" i="1"/>
  <c r="HC590" i="1" s="1"/>
  <c r="GX590" i="1"/>
  <c r="C591" i="1"/>
  <c r="D591" i="1"/>
  <c r="I591" i="1"/>
  <c r="I592" i="1" s="1"/>
  <c r="S592" i="1" s="1"/>
  <c r="K591" i="1"/>
  <c r="V591" i="1"/>
  <c r="AC591" i="1"/>
  <c r="AE591" i="1"/>
  <c r="AD591" i="1" s="1"/>
  <c r="AF591" i="1"/>
  <c r="AG591" i="1"/>
  <c r="AH591" i="1"/>
  <c r="AI591" i="1"/>
  <c r="AJ591" i="1"/>
  <c r="CQ591" i="1"/>
  <c r="CR591" i="1"/>
  <c r="CS591" i="1"/>
  <c r="CT591" i="1"/>
  <c r="CU591" i="1"/>
  <c r="T591" i="1" s="1"/>
  <c r="CV591" i="1"/>
  <c r="CW591" i="1"/>
  <c r="CX591" i="1"/>
  <c r="W591" i="1" s="1"/>
  <c r="GL591" i="1"/>
  <c r="GO591" i="1"/>
  <c r="GP591" i="1"/>
  <c r="GV591" i="1"/>
  <c r="HC591" i="1" s="1"/>
  <c r="GX591" i="1" s="1"/>
  <c r="AC592" i="1"/>
  <c r="AB592" i="1" s="1"/>
  <c r="AE592" i="1"/>
  <c r="AD592" i="1" s="1"/>
  <c r="AF592" i="1"/>
  <c r="AG592" i="1"/>
  <c r="AH592" i="1"/>
  <c r="AI592" i="1"/>
  <c r="CW592" i="1" s="1"/>
  <c r="AJ592" i="1"/>
  <c r="CX592" i="1" s="1"/>
  <c r="CQ592" i="1"/>
  <c r="P592" i="1" s="1"/>
  <c r="CR592" i="1"/>
  <c r="Q592" i="1" s="1"/>
  <c r="CS592" i="1"/>
  <c r="CT592" i="1"/>
  <c r="CU592" i="1"/>
  <c r="T592" i="1" s="1"/>
  <c r="CV592" i="1"/>
  <c r="U592" i="1" s="1"/>
  <c r="GL592" i="1"/>
  <c r="GO592" i="1"/>
  <c r="GP592" i="1"/>
  <c r="GV592" i="1"/>
  <c r="HC592" i="1"/>
  <c r="C593" i="1"/>
  <c r="D593" i="1"/>
  <c r="I593" i="1"/>
  <c r="K593" i="1"/>
  <c r="AC593" i="1"/>
  <c r="AE593" i="1"/>
  <c r="AD593" i="1" s="1"/>
  <c r="AF593" i="1"/>
  <c r="AG593" i="1"/>
  <c r="AH593" i="1"/>
  <c r="AI593" i="1"/>
  <c r="AJ593" i="1"/>
  <c r="CQ593" i="1"/>
  <c r="CR593" i="1"/>
  <c r="CS593" i="1"/>
  <c r="CT593" i="1"/>
  <c r="CU593" i="1"/>
  <c r="CV593" i="1"/>
  <c r="CW593" i="1"/>
  <c r="CX593" i="1"/>
  <c r="W593" i="1" s="1"/>
  <c r="GL593" i="1"/>
  <c r="GN593" i="1"/>
  <c r="GP593" i="1"/>
  <c r="GV593" i="1"/>
  <c r="HC593" i="1"/>
  <c r="GX593" i="1" s="1"/>
  <c r="I594" i="1"/>
  <c r="AC594" i="1"/>
  <c r="AE594" i="1"/>
  <c r="AD594" i="1" s="1"/>
  <c r="AF594" i="1"/>
  <c r="AG594" i="1"/>
  <c r="AH594" i="1"/>
  <c r="CV594" i="1" s="1"/>
  <c r="AI594" i="1"/>
  <c r="AJ594" i="1"/>
  <c r="CX594" i="1" s="1"/>
  <c r="W594" i="1" s="1"/>
  <c r="CQ594" i="1"/>
  <c r="CR594" i="1"/>
  <c r="CS594" i="1"/>
  <c r="CT594" i="1"/>
  <c r="CU594" i="1"/>
  <c r="CW594" i="1"/>
  <c r="GL594" i="1"/>
  <c r="GN594" i="1"/>
  <c r="GP594" i="1"/>
  <c r="GV594" i="1"/>
  <c r="HC594" i="1"/>
  <c r="C595" i="1"/>
  <c r="D595" i="1"/>
  <c r="I595" i="1"/>
  <c r="K595" i="1"/>
  <c r="AC595" i="1"/>
  <c r="AE595" i="1"/>
  <c r="AD595" i="1" s="1"/>
  <c r="AF595" i="1"/>
  <c r="AG595" i="1"/>
  <c r="AH595" i="1"/>
  <c r="AI595" i="1"/>
  <c r="AJ595" i="1"/>
  <c r="CQ595" i="1"/>
  <c r="CR595" i="1"/>
  <c r="CS595" i="1"/>
  <c r="CT595" i="1"/>
  <c r="CU595" i="1"/>
  <c r="T595" i="1" s="1"/>
  <c r="CV595" i="1"/>
  <c r="CW595" i="1"/>
  <c r="CX595" i="1"/>
  <c r="W595" i="1" s="1"/>
  <c r="GL595" i="1"/>
  <c r="GN595" i="1"/>
  <c r="GP595" i="1"/>
  <c r="GV595" i="1"/>
  <c r="HC595" i="1" s="1"/>
  <c r="GX595" i="1" s="1"/>
  <c r="I596" i="1"/>
  <c r="P596" i="1" s="1"/>
  <c r="AC596" i="1"/>
  <c r="AB596" i="1" s="1"/>
  <c r="AE596" i="1"/>
  <c r="AD596" i="1" s="1"/>
  <c r="AF596" i="1"/>
  <c r="AG596" i="1"/>
  <c r="AH596" i="1"/>
  <c r="CV596" i="1" s="1"/>
  <c r="U596" i="1" s="1"/>
  <c r="AI596" i="1"/>
  <c r="AJ596" i="1"/>
  <c r="CX596" i="1" s="1"/>
  <c r="CQ596" i="1"/>
  <c r="CR596" i="1"/>
  <c r="Q596" i="1" s="1"/>
  <c r="CS596" i="1"/>
  <c r="R596" i="1" s="1"/>
  <c r="CT596" i="1"/>
  <c r="CU596" i="1"/>
  <c r="CW596" i="1"/>
  <c r="V596" i="1" s="1"/>
  <c r="GL596" i="1"/>
  <c r="GN596" i="1"/>
  <c r="GP596" i="1"/>
  <c r="GV596" i="1"/>
  <c r="HC596" i="1" s="1"/>
  <c r="GX596" i="1" s="1"/>
  <c r="C597" i="1"/>
  <c r="D597" i="1"/>
  <c r="I597" i="1"/>
  <c r="I598" i="1" s="1"/>
  <c r="K597" i="1"/>
  <c r="AC597" i="1"/>
  <c r="AE597" i="1"/>
  <c r="AD597" i="1" s="1"/>
  <c r="AF597" i="1"/>
  <c r="AG597" i="1"/>
  <c r="CU597" i="1" s="1"/>
  <c r="T597" i="1" s="1"/>
  <c r="AH597" i="1"/>
  <c r="AI597" i="1"/>
  <c r="AJ597" i="1"/>
  <c r="CX597" i="1" s="1"/>
  <c r="W597" i="1" s="1"/>
  <c r="CQ597" i="1"/>
  <c r="CR597" i="1"/>
  <c r="CS597" i="1"/>
  <c r="CT597" i="1"/>
  <c r="CV597" i="1"/>
  <c r="CW597" i="1"/>
  <c r="GL597" i="1"/>
  <c r="GN597" i="1"/>
  <c r="GP597" i="1"/>
  <c r="GV597" i="1"/>
  <c r="HC597" i="1"/>
  <c r="GX597" i="1" s="1"/>
  <c r="AC598" i="1"/>
  <c r="AE598" i="1"/>
  <c r="AD598" i="1" s="1"/>
  <c r="AF598" i="1"/>
  <c r="AG598" i="1"/>
  <c r="AH598" i="1"/>
  <c r="CV598" i="1" s="1"/>
  <c r="AI598" i="1"/>
  <c r="AJ598" i="1"/>
  <c r="CQ598" i="1"/>
  <c r="CR598" i="1"/>
  <c r="CS598" i="1"/>
  <c r="CT598" i="1"/>
  <c r="S598" i="1" s="1"/>
  <c r="CU598" i="1"/>
  <c r="CW598" i="1"/>
  <c r="CX598" i="1"/>
  <c r="GL598" i="1"/>
  <c r="GN598" i="1"/>
  <c r="GP598" i="1"/>
  <c r="GV598" i="1"/>
  <c r="HC598" i="1"/>
  <c r="C599" i="1"/>
  <c r="D599" i="1"/>
  <c r="I599" i="1"/>
  <c r="K599" i="1"/>
  <c r="AC599" i="1"/>
  <c r="AE599" i="1"/>
  <c r="AD599" i="1" s="1"/>
  <c r="AF599" i="1"/>
  <c r="AG599" i="1"/>
  <c r="AH599" i="1"/>
  <c r="AI599" i="1"/>
  <c r="AJ599" i="1"/>
  <c r="CX599" i="1" s="1"/>
  <c r="W599" i="1" s="1"/>
  <c r="CQ599" i="1"/>
  <c r="CR599" i="1"/>
  <c r="CS599" i="1"/>
  <c r="CT599" i="1"/>
  <c r="CU599" i="1"/>
  <c r="CV599" i="1"/>
  <c r="CW599" i="1"/>
  <c r="GL599" i="1"/>
  <c r="GN599" i="1"/>
  <c r="GP599" i="1"/>
  <c r="GV599" i="1"/>
  <c r="HC599" i="1" s="1"/>
  <c r="GX599" i="1" s="1"/>
  <c r="AC600" i="1"/>
  <c r="AE600" i="1"/>
  <c r="AD600" i="1" s="1"/>
  <c r="AF600" i="1"/>
  <c r="AG600" i="1"/>
  <c r="AH600" i="1"/>
  <c r="AI600" i="1"/>
  <c r="AJ600" i="1"/>
  <c r="CX600" i="1" s="1"/>
  <c r="CQ600" i="1"/>
  <c r="CR600" i="1"/>
  <c r="CS600" i="1"/>
  <c r="CT600" i="1"/>
  <c r="CU600" i="1"/>
  <c r="CV600" i="1"/>
  <c r="CW600" i="1"/>
  <c r="GL600" i="1"/>
  <c r="GN600" i="1"/>
  <c r="GP600" i="1"/>
  <c r="GV600" i="1"/>
  <c r="HC600" i="1"/>
  <c r="B602" i="1"/>
  <c r="B587" i="1" s="1"/>
  <c r="C602" i="1"/>
  <c r="C587" i="1" s="1"/>
  <c r="D602" i="1"/>
  <c r="D587" i="1" s="1"/>
  <c r="F602" i="1"/>
  <c r="F587" i="1" s="1"/>
  <c r="G602" i="1"/>
  <c r="G587" i="1" s="1"/>
  <c r="AO602" i="1"/>
  <c r="AO587" i="1" s="1"/>
  <c r="AP602" i="1"/>
  <c r="AQ602" i="1"/>
  <c r="AR602" i="1"/>
  <c r="AR587" i="1" s="1"/>
  <c r="AS602" i="1"/>
  <c r="AS587" i="1" s="1"/>
  <c r="AT602" i="1"/>
  <c r="AT587" i="1" s="1"/>
  <c r="AU602" i="1"/>
  <c r="AU587" i="1" s="1"/>
  <c r="AV602" i="1"/>
  <c r="AW602" i="1"/>
  <c r="AW587" i="1" s="1"/>
  <c r="AX602" i="1"/>
  <c r="AY602" i="1"/>
  <c r="AZ602" i="1"/>
  <c r="AZ587" i="1" s="1"/>
  <c r="BA602" i="1"/>
  <c r="BA587" i="1" s="1"/>
  <c r="BB602" i="1"/>
  <c r="BB587" i="1" s="1"/>
  <c r="BC602" i="1"/>
  <c r="BC587" i="1" s="1"/>
  <c r="BD602" i="1"/>
  <c r="F627" i="1" s="1"/>
  <c r="F604" i="1"/>
  <c r="F605" i="1"/>
  <c r="F606" i="1"/>
  <c r="F608" i="1"/>
  <c r="F614" i="1"/>
  <c r="F616" i="1"/>
  <c r="F617" i="1"/>
  <c r="F619" i="1"/>
  <c r="F621" i="1"/>
  <c r="F622" i="1"/>
  <c r="F623" i="1"/>
  <c r="F624" i="1"/>
  <c r="F625" i="1"/>
  <c r="F626" i="1"/>
  <c r="F628" i="1"/>
  <c r="F629" i="1"/>
  <c r="F630" i="1"/>
  <c r="D632" i="1"/>
  <c r="E634" i="1"/>
  <c r="O634" i="1"/>
  <c r="P634" i="1"/>
  <c r="Q634" i="1"/>
  <c r="R634" i="1"/>
  <c r="S634" i="1"/>
  <c r="T634" i="1"/>
  <c r="U634" i="1"/>
  <c r="V634" i="1"/>
  <c r="W634" i="1"/>
  <c r="X634" i="1"/>
  <c r="Y634" i="1"/>
  <c r="Z634" i="1"/>
  <c r="AA634" i="1"/>
  <c r="AB634" i="1"/>
  <c r="AC634" i="1"/>
  <c r="AD634" i="1"/>
  <c r="AE634" i="1"/>
  <c r="AF634" i="1"/>
  <c r="AG634" i="1"/>
  <c r="AH634" i="1"/>
  <c r="AI634" i="1"/>
  <c r="AJ634" i="1"/>
  <c r="AK634" i="1"/>
  <c r="AL634" i="1"/>
  <c r="AM634" i="1"/>
  <c r="AN634" i="1"/>
  <c r="AP634" i="1"/>
  <c r="AQ634" i="1"/>
  <c r="AU634" i="1"/>
  <c r="AX634" i="1"/>
  <c r="BB634" i="1"/>
  <c r="BC634" i="1"/>
  <c r="BE634" i="1"/>
  <c r="BF634" i="1"/>
  <c r="BG634" i="1"/>
  <c r="BH634" i="1"/>
  <c r="BI634" i="1"/>
  <c r="BJ634" i="1"/>
  <c r="BK634" i="1"/>
  <c r="BL634" i="1"/>
  <c r="BM634" i="1"/>
  <c r="BN634" i="1"/>
  <c r="BO634" i="1"/>
  <c r="BP634" i="1"/>
  <c r="BQ634" i="1"/>
  <c r="BR634" i="1"/>
  <c r="BS634" i="1"/>
  <c r="BT634" i="1"/>
  <c r="BU634" i="1"/>
  <c r="BV634" i="1"/>
  <c r="BW634" i="1"/>
  <c r="BX634" i="1"/>
  <c r="BY634" i="1"/>
  <c r="BZ634" i="1"/>
  <c r="CA634" i="1"/>
  <c r="CB634" i="1"/>
  <c r="CC634" i="1"/>
  <c r="CD634" i="1"/>
  <c r="CE634" i="1"/>
  <c r="CF634" i="1"/>
  <c r="CG634" i="1"/>
  <c r="CH634" i="1"/>
  <c r="CI634" i="1"/>
  <c r="CJ634" i="1"/>
  <c r="CK634" i="1"/>
  <c r="CL634" i="1"/>
  <c r="CM634" i="1"/>
  <c r="CN634" i="1"/>
  <c r="CO634" i="1"/>
  <c r="CP634" i="1"/>
  <c r="CQ634" i="1"/>
  <c r="CR634" i="1"/>
  <c r="CS634" i="1"/>
  <c r="CT634" i="1"/>
  <c r="CU634" i="1"/>
  <c r="CV634" i="1"/>
  <c r="CW634" i="1"/>
  <c r="CX634" i="1"/>
  <c r="CY634" i="1"/>
  <c r="CZ634" i="1"/>
  <c r="DA634" i="1"/>
  <c r="DB634" i="1"/>
  <c r="DC634" i="1"/>
  <c r="DD634" i="1"/>
  <c r="DE634" i="1"/>
  <c r="DF634" i="1"/>
  <c r="DG634" i="1"/>
  <c r="DH634" i="1"/>
  <c r="DI634" i="1"/>
  <c r="DJ634" i="1"/>
  <c r="DK634" i="1"/>
  <c r="DL634" i="1"/>
  <c r="DM634" i="1"/>
  <c r="DN634" i="1"/>
  <c r="DO634" i="1"/>
  <c r="DP634" i="1"/>
  <c r="DQ634" i="1"/>
  <c r="DR634" i="1"/>
  <c r="DS634" i="1"/>
  <c r="DT634" i="1"/>
  <c r="DU634" i="1"/>
  <c r="DV634" i="1"/>
  <c r="DW634" i="1"/>
  <c r="DX634" i="1"/>
  <c r="DY634" i="1"/>
  <c r="DZ634" i="1"/>
  <c r="EA634" i="1"/>
  <c r="EB634" i="1"/>
  <c r="EC634" i="1"/>
  <c r="ED634" i="1"/>
  <c r="EE634" i="1"/>
  <c r="EF634" i="1"/>
  <c r="EG634" i="1"/>
  <c r="EH634" i="1"/>
  <c r="EI634" i="1"/>
  <c r="EJ634" i="1"/>
  <c r="EK634" i="1"/>
  <c r="EL634" i="1"/>
  <c r="EM634" i="1"/>
  <c r="EN634" i="1"/>
  <c r="EO634" i="1"/>
  <c r="EP634" i="1"/>
  <c r="EQ634" i="1"/>
  <c r="ER634" i="1"/>
  <c r="ES634" i="1"/>
  <c r="ET634" i="1"/>
  <c r="EU634" i="1"/>
  <c r="EV634" i="1"/>
  <c r="EW634" i="1"/>
  <c r="EX634" i="1"/>
  <c r="EY634" i="1"/>
  <c r="EZ634" i="1"/>
  <c r="FA634" i="1"/>
  <c r="FB634" i="1"/>
  <c r="FC634" i="1"/>
  <c r="FD634" i="1"/>
  <c r="FE634" i="1"/>
  <c r="FF634" i="1"/>
  <c r="FG634" i="1"/>
  <c r="FH634" i="1"/>
  <c r="FI634" i="1"/>
  <c r="FJ634" i="1"/>
  <c r="FK634" i="1"/>
  <c r="FL634" i="1"/>
  <c r="FM634" i="1"/>
  <c r="FN634" i="1"/>
  <c r="FO634" i="1"/>
  <c r="FP634" i="1"/>
  <c r="FQ634" i="1"/>
  <c r="FR634" i="1"/>
  <c r="FS634" i="1"/>
  <c r="FT634" i="1"/>
  <c r="FU634" i="1"/>
  <c r="FV634" i="1"/>
  <c r="FW634" i="1"/>
  <c r="FX634" i="1"/>
  <c r="FY634" i="1"/>
  <c r="FZ634" i="1"/>
  <c r="GA634" i="1"/>
  <c r="GB634" i="1"/>
  <c r="GC634" i="1"/>
  <c r="GD634" i="1"/>
  <c r="GE634" i="1"/>
  <c r="GF634" i="1"/>
  <c r="GG634" i="1"/>
  <c r="GH634" i="1"/>
  <c r="GI634" i="1"/>
  <c r="GJ634" i="1"/>
  <c r="GK634" i="1"/>
  <c r="GL634" i="1"/>
  <c r="GM634" i="1"/>
  <c r="GN634" i="1"/>
  <c r="GO634" i="1"/>
  <c r="GP634" i="1"/>
  <c r="GQ634" i="1"/>
  <c r="GR634" i="1"/>
  <c r="GS634" i="1"/>
  <c r="GT634" i="1"/>
  <c r="GU634" i="1"/>
  <c r="GV634" i="1"/>
  <c r="GW634" i="1"/>
  <c r="GX634" i="1"/>
  <c r="C636" i="1"/>
  <c r="D636" i="1"/>
  <c r="I636" i="1"/>
  <c r="K636" i="1"/>
  <c r="AC636" i="1"/>
  <c r="AE636" i="1"/>
  <c r="AD636" i="1" s="1"/>
  <c r="AF636" i="1"/>
  <c r="AG636" i="1"/>
  <c r="AH636" i="1"/>
  <c r="AI636" i="1"/>
  <c r="AJ636" i="1"/>
  <c r="CX636" i="1" s="1"/>
  <c r="W636" i="1" s="1"/>
  <c r="CQ636" i="1"/>
  <c r="CR636" i="1"/>
  <c r="CS636" i="1"/>
  <c r="CT636" i="1"/>
  <c r="CU636" i="1"/>
  <c r="CV636" i="1"/>
  <c r="CW636" i="1"/>
  <c r="GL636" i="1"/>
  <c r="GO636" i="1"/>
  <c r="GP636" i="1"/>
  <c r="GV636" i="1"/>
  <c r="HC636" i="1" s="1"/>
  <c r="GX636" i="1" s="1"/>
  <c r="I637" i="1"/>
  <c r="R637" i="1"/>
  <c r="S637" i="1"/>
  <c r="AC637" i="1"/>
  <c r="AE637" i="1"/>
  <c r="AD637" i="1" s="1"/>
  <c r="AF637" i="1"/>
  <c r="AG637" i="1"/>
  <c r="AH637" i="1"/>
  <c r="CV637" i="1" s="1"/>
  <c r="U637" i="1" s="1"/>
  <c r="AI637" i="1"/>
  <c r="AJ637" i="1"/>
  <c r="CX637" i="1" s="1"/>
  <c r="W637" i="1" s="1"/>
  <c r="CQ637" i="1"/>
  <c r="P637" i="1" s="1"/>
  <c r="CR637" i="1"/>
  <c r="Q637" i="1" s="1"/>
  <c r="CS637" i="1"/>
  <c r="CT637" i="1"/>
  <c r="CU637" i="1"/>
  <c r="T637" i="1" s="1"/>
  <c r="CW637" i="1"/>
  <c r="V637" i="1" s="1"/>
  <c r="GL637" i="1"/>
  <c r="GO637" i="1"/>
  <c r="GP637" i="1"/>
  <c r="GV637" i="1"/>
  <c r="HC637" i="1" s="1"/>
  <c r="B639" i="1"/>
  <c r="B634" i="1" s="1"/>
  <c r="C639" i="1"/>
  <c r="C634" i="1" s="1"/>
  <c r="D639" i="1"/>
  <c r="D634" i="1" s="1"/>
  <c r="F639" i="1"/>
  <c r="F634" i="1" s="1"/>
  <c r="G639" i="1"/>
  <c r="G634" i="1" s="1"/>
  <c r="AO639" i="1"/>
  <c r="AP639" i="1"/>
  <c r="AQ639" i="1"/>
  <c r="AR639" i="1"/>
  <c r="F667" i="1" s="1"/>
  <c r="AS639" i="1"/>
  <c r="AS634" i="1" s="1"/>
  <c r="AT639" i="1"/>
  <c r="AT634" i="1" s="1"/>
  <c r="AU639" i="1"/>
  <c r="F658" i="1" s="1"/>
  <c r="AV639" i="1"/>
  <c r="AW639" i="1"/>
  <c r="AX639" i="1"/>
  <c r="AY639" i="1"/>
  <c r="F647" i="1" s="1"/>
  <c r="AZ639" i="1"/>
  <c r="F650" i="1" s="1"/>
  <c r="BA639" i="1"/>
  <c r="F659" i="1" s="1"/>
  <c r="BB639" i="1"/>
  <c r="F652" i="1" s="1"/>
  <c r="BC639" i="1"/>
  <c r="BD639" i="1"/>
  <c r="BD634" i="1" s="1"/>
  <c r="F641" i="1"/>
  <c r="F642" i="1"/>
  <c r="F646" i="1"/>
  <c r="F648" i="1"/>
  <c r="F649" i="1"/>
  <c r="F651" i="1"/>
  <c r="F653" i="1"/>
  <c r="F654" i="1"/>
  <c r="F655" i="1"/>
  <c r="F657" i="1"/>
  <c r="F660" i="1"/>
  <c r="F661" i="1"/>
  <c r="F662" i="1"/>
  <c r="F663" i="1"/>
  <c r="F664" i="1"/>
  <c r="F665" i="1"/>
  <c r="F666" i="1"/>
  <c r="D669" i="1"/>
  <c r="E671" i="1"/>
  <c r="F671" i="1"/>
  <c r="Z671" i="1"/>
  <c r="AA671" i="1"/>
  <c r="AM671" i="1"/>
  <c r="AN671" i="1"/>
  <c r="BE671" i="1"/>
  <c r="BF671" i="1"/>
  <c r="BG671" i="1"/>
  <c r="BH671" i="1"/>
  <c r="BI671" i="1"/>
  <c r="BJ671" i="1"/>
  <c r="BK671" i="1"/>
  <c r="BL671" i="1"/>
  <c r="BM671" i="1"/>
  <c r="BN671" i="1"/>
  <c r="BO671" i="1"/>
  <c r="BP671" i="1"/>
  <c r="BQ671" i="1"/>
  <c r="BR671" i="1"/>
  <c r="BS671" i="1"/>
  <c r="BT671" i="1"/>
  <c r="BU671" i="1"/>
  <c r="BV671" i="1"/>
  <c r="BW671" i="1"/>
  <c r="CN671" i="1"/>
  <c r="CO671" i="1"/>
  <c r="CP671" i="1"/>
  <c r="CQ671" i="1"/>
  <c r="CR671" i="1"/>
  <c r="CS671" i="1"/>
  <c r="CT671" i="1"/>
  <c r="CU671" i="1"/>
  <c r="CV671" i="1"/>
  <c r="CW671" i="1"/>
  <c r="CX671" i="1"/>
  <c r="CY671" i="1"/>
  <c r="CZ671" i="1"/>
  <c r="DA671" i="1"/>
  <c r="DB671" i="1"/>
  <c r="DC671" i="1"/>
  <c r="DD671" i="1"/>
  <c r="DE671" i="1"/>
  <c r="DF671" i="1"/>
  <c r="DG671" i="1"/>
  <c r="DH671" i="1"/>
  <c r="DI671" i="1"/>
  <c r="DJ671" i="1"/>
  <c r="DK671" i="1"/>
  <c r="DL671" i="1"/>
  <c r="DM671" i="1"/>
  <c r="DN671" i="1"/>
  <c r="DO671" i="1"/>
  <c r="DP671" i="1"/>
  <c r="DQ671" i="1"/>
  <c r="DR671" i="1"/>
  <c r="DS671" i="1"/>
  <c r="DT671" i="1"/>
  <c r="DU671" i="1"/>
  <c r="DV671" i="1"/>
  <c r="DW671" i="1"/>
  <c r="DX671" i="1"/>
  <c r="DY671" i="1"/>
  <c r="DZ671" i="1"/>
  <c r="EA671" i="1"/>
  <c r="EB671" i="1"/>
  <c r="EC671" i="1"/>
  <c r="ED671" i="1"/>
  <c r="EE671" i="1"/>
  <c r="EF671" i="1"/>
  <c r="EG671" i="1"/>
  <c r="EH671" i="1"/>
  <c r="EI671" i="1"/>
  <c r="EJ671" i="1"/>
  <c r="EK671" i="1"/>
  <c r="EL671" i="1"/>
  <c r="EM671" i="1"/>
  <c r="EN671" i="1"/>
  <c r="EO671" i="1"/>
  <c r="EP671" i="1"/>
  <c r="EQ671" i="1"/>
  <c r="ER671" i="1"/>
  <c r="ES671" i="1"/>
  <c r="ET671" i="1"/>
  <c r="EU671" i="1"/>
  <c r="EV671" i="1"/>
  <c r="EW671" i="1"/>
  <c r="EX671" i="1"/>
  <c r="EY671" i="1"/>
  <c r="EZ671" i="1"/>
  <c r="FA671" i="1"/>
  <c r="FB671" i="1"/>
  <c r="FC671" i="1"/>
  <c r="FD671" i="1"/>
  <c r="FE671" i="1"/>
  <c r="FF671" i="1"/>
  <c r="FG671" i="1"/>
  <c r="FH671" i="1"/>
  <c r="FI671" i="1"/>
  <c r="FJ671" i="1"/>
  <c r="FK671" i="1"/>
  <c r="FL671" i="1"/>
  <c r="FM671" i="1"/>
  <c r="FN671" i="1"/>
  <c r="FO671" i="1"/>
  <c r="FP671" i="1"/>
  <c r="FQ671" i="1"/>
  <c r="FR671" i="1"/>
  <c r="FS671" i="1"/>
  <c r="FT671" i="1"/>
  <c r="FU671" i="1"/>
  <c r="FV671" i="1"/>
  <c r="FW671" i="1"/>
  <c r="FX671" i="1"/>
  <c r="FY671" i="1"/>
  <c r="FZ671" i="1"/>
  <c r="GA671" i="1"/>
  <c r="GB671" i="1"/>
  <c r="GC671" i="1"/>
  <c r="GD671" i="1"/>
  <c r="GE671" i="1"/>
  <c r="GF671" i="1"/>
  <c r="GG671" i="1"/>
  <c r="GH671" i="1"/>
  <c r="GI671" i="1"/>
  <c r="GJ671" i="1"/>
  <c r="GK671" i="1"/>
  <c r="GL671" i="1"/>
  <c r="GM671" i="1"/>
  <c r="GN671" i="1"/>
  <c r="GO671" i="1"/>
  <c r="GP671" i="1"/>
  <c r="GQ671" i="1"/>
  <c r="GR671" i="1"/>
  <c r="GS671" i="1"/>
  <c r="GT671" i="1"/>
  <c r="GU671" i="1"/>
  <c r="GV671" i="1"/>
  <c r="GW671" i="1"/>
  <c r="GX671" i="1"/>
  <c r="C673" i="1"/>
  <c r="D673" i="1"/>
  <c r="I673" i="1"/>
  <c r="K673" i="1"/>
  <c r="E191" i="7" s="1"/>
  <c r="AC673" i="1"/>
  <c r="AE673" i="1"/>
  <c r="AD673" i="1" s="1"/>
  <c r="AF673" i="1"/>
  <c r="AG673" i="1"/>
  <c r="AH673" i="1"/>
  <c r="AI673" i="1"/>
  <c r="AJ673" i="1"/>
  <c r="CQ673" i="1"/>
  <c r="CR673" i="1"/>
  <c r="CS673" i="1"/>
  <c r="CT673" i="1"/>
  <c r="CU673" i="1"/>
  <c r="T673" i="1" s="1"/>
  <c r="CV673" i="1"/>
  <c r="CW673" i="1"/>
  <c r="CX673" i="1"/>
  <c r="W673" i="1" s="1"/>
  <c r="GL673" i="1"/>
  <c r="GN673" i="1"/>
  <c r="GP673" i="1"/>
  <c r="GV673" i="1"/>
  <c r="HC673" i="1"/>
  <c r="GX673" i="1" s="1"/>
  <c r="I674" i="1"/>
  <c r="AC674" i="1"/>
  <c r="AE674" i="1"/>
  <c r="AD674" i="1" s="1"/>
  <c r="AF674" i="1"/>
  <c r="AG674" i="1"/>
  <c r="AH674" i="1"/>
  <c r="AI674" i="1"/>
  <c r="CW674" i="1" s="1"/>
  <c r="AJ674" i="1"/>
  <c r="CX674" i="1" s="1"/>
  <c r="CQ674" i="1"/>
  <c r="CR674" i="1"/>
  <c r="CS674" i="1"/>
  <c r="CT674" i="1"/>
  <c r="CU674" i="1"/>
  <c r="CV674" i="1"/>
  <c r="GL674" i="1"/>
  <c r="GN674" i="1"/>
  <c r="GP674" i="1"/>
  <c r="GV674" i="1"/>
  <c r="HC674" i="1"/>
  <c r="C675" i="1"/>
  <c r="D675" i="1"/>
  <c r="I675" i="1"/>
  <c r="K675" i="1"/>
  <c r="E209" i="7" s="1"/>
  <c r="AC675" i="1"/>
  <c r="AE675" i="1"/>
  <c r="AD675" i="1" s="1"/>
  <c r="AF675" i="1"/>
  <c r="AG675" i="1"/>
  <c r="AH675" i="1"/>
  <c r="AI675" i="1"/>
  <c r="AJ675" i="1"/>
  <c r="CQ675" i="1"/>
  <c r="CR675" i="1"/>
  <c r="CS675" i="1"/>
  <c r="CT675" i="1"/>
  <c r="CU675" i="1"/>
  <c r="T675" i="1" s="1"/>
  <c r="CV675" i="1"/>
  <c r="CW675" i="1"/>
  <c r="CX675" i="1"/>
  <c r="GL675" i="1"/>
  <c r="GN675" i="1"/>
  <c r="GP675" i="1"/>
  <c r="GV675" i="1"/>
  <c r="HC675" i="1" s="1"/>
  <c r="GX675" i="1" s="1"/>
  <c r="AC676" i="1"/>
  <c r="AE676" i="1"/>
  <c r="AD676" i="1" s="1"/>
  <c r="AF676" i="1"/>
  <c r="AG676" i="1"/>
  <c r="AH676" i="1"/>
  <c r="AI676" i="1"/>
  <c r="AJ676" i="1"/>
  <c r="CQ676" i="1"/>
  <c r="CR676" i="1"/>
  <c r="CS676" i="1"/>
  <c r="CT676" i="1"/>
  <c r="CU676" i="1"/>
  <c r="CV676" i="1"/>
  <c r="CW676" i="1"/>
  <c r="CX676" i="1"/>
  <c r="GL676" i="1"/>
  <c r="GN676" i="1"/>
  <c r="GP676" i="1"/>
  <c r="GV676" i="1"/>
  <c r="HC676" i="1"/>
  <c r="C677" i="1"/>
  <c r="D677" i="1"/>
  <c r="I677" i="1"/>
  <c r="K677" i="1"/>
  <c r="E232" i="7" s="1"/>
  <c r="V677" i="1"/>
  <c r="AC677" i="1"/>
  <c r="AE677" i="1"/>
  <c r="AD677" i="1" s="1"/>
  <c r="AF677" i="1"/>
  <c r="AG677" i="1"/>
  <c r="AH677" i="1"/>
  <c r="AI677" i="1"/>
  <c r="AJ677" i="1"/>
  <c r="CX677" i="1" s="1"/>
  <c r="W677" i="1" s="1"/>
  <c r="CQ677" i="1"/>
  <c r="CR677" i="1"/>
  <c r="CS677" i="1"/>
  <c r="CT677" i="1"/>
  <c r="CU677" i="1"/>
  <c r="T677" i="1" s="1"/>
  <c r="CV677" i="1"/>
  <c r="CW677" i="1"/>
  <c r="GL677" i="1"/>
  <c r="GO677" i="1"/>
  <c r="GP677" i="1"/>
  <c r="GV677" i="1"/>
  <c r="HC677" i="1" s="1"/>
  <c r="GX677" i="1" s="1"/>
  <c r="I678" i="1"/>
  <c r="P678" i="1"/>
  <c r="L237" i="7" s="1"/>
  <c r="AC678" i="1"/>
  <c r="AB678" i="1" s="1"/>
  <c r="AE678" i="1"/>
  <c r="AD678" i="1" s="1"/>
  <c r="AF678" i="1"/>
  <c r="AG678" i="1"/>
  <c r="AH678" i="1"/>
  <c r="CV678" i="1" s="1"/>
  <c r="U678" i="1" s="1"/>
  <c r="AI678" i="1"/>
  <c r="CW678" i="1" s="1"/>
  <c r="V678" i="1" s="1"/>
  <c r="AJ678" i="1"/>
  <c r="CQ678" i="1"/>
  <c r="CR678" i="1"/>
  <c r="Q678" i="1" s="1"/>
  <c r="CS678" i="1"/>
  <c r="R678" i="1" s="1"/>
  <c r="CT678" i="1"/>
  <c r="S678" i="1" s="1"/>
  <c r="CP678" i="1" s="1"/>
  <c r="O678" i="1" s="1"/>
  <c r="CU678" i="1"/>
  <c r="T678" i="1" s="1"/>
  <c r="CX678" i="1"/>
  <c r="W678" i="1" s="1"/>
  <c r="GL678" i="1"/>
  <c r="GN678" i="1"/>
  <c r="GP678" i="1"/>
  <c r="GV678" i="1"/>
  <c r="HC678" i="1" s="1"/>
  <c r="GX678" i="1" s="1"/>
  <c r="I679" i="1"/>
  <c r="R679" i="1"/>
  <c r="X679" i="1"/>
  <c r="AZ238" i="7" s="1"/>
  <c r="AC679" i="1"/>
  <c r="AE679" i="1"/>
  <c r="AD679" i="1" s="1"/>
  <c r="AF679" i="1"/>
  <c r="AG679" i="1"/>
  <c r="CU679" i="1" s="1"/>
  <c r="T679" i="1" s="1"/>
  <c r="AH679" i="1"/>
  <c r="CV679" i="1" s="1"/>
  <c r="U679" i="1" s="1"/>
  <c r="AI679" i="1"/>
  <c r="AJ679" i="1"/>
  <c r="CX679" i="1" s="1"/>
  <c r="W679" i="1" s="1"/>
  <c r="CQ679" i="1"/>
  <c r="P679" i="1" s="1"/>
  <c r="CR679" i="1"/>
  <c r="Q679" i="1" s="1"/>
  <c r="CS679" i="1"/>
  <c r="CT679" i="1"/>
  <c r="S679" i="1" s="1"/>
  <c r="CW679" i="1"/>
  <c r="V679" i="1" s="1"/>
  <c r="CY679" i="1"/>
  <c r="CZ679" i="1"/>
  <c r="Y679" i="1" s="1"/>
  <c r="BA238" i="7" s="1"/>
  <c r="GL679" i="1"/>
  <c r="GN679" i="1"/>
  <c r="GO679" i="1"/>
  <c r="GP679" i="1"/>
  <c r="GV679" i="1"/>
  <c r="HC679" i="1" s="1"/>
  <c r="GX679" i="1" s="1"/>
  <c r="I680" i="1"/>
  <c r="AB680" i="1"/>
  <c r="AC680" i="1"/>
  <c r="AE680" i="1"/>
  <c r="AD680" i="1" s="1"/>
  <c r="AF680" i="1"/>
  <c r="AG680" i="1"/>
  <c r="CU680" i="1" s="1"/>
  <c r="AH680" i="1"/>
  <c r="AI680" i="1"/>
  <c r="AJ680" i="1"/>
  <c r="CX680" i="1" s="1"/>
  <c r="W680" i="1" s="1"/>
  <c r="CQ680" i="1"/>
  <c r="CR680" i="1"/>
  <c r="CS680" i="1"/>
  <c r="CT680" i="1"/>
  <c r="CV680" i="1"/>
  <c r="CW680" i="1"/>
  <c r="V680" i="1" s="1"/>
  <c r="CY680" i="1"/>
  <c r="X680" i="1" s="1"/>
  <c r="AZ239" i="7" s="1"/>
  <c r="CZ680" i="1"/>
  <c r="Y680" i="1" s="1"/>
  <c r="BA239" i="7" s="1"/>
  <c r="GL680" i="1"/>
  <c r="GN680" i="1"/>
  <c r="GO680" i="1"/>
  <c r="GP680" i="1"/>
  <c r="GV680" i="1"/>
  <c r="HC680" i="1" s="1"/>
  <c r="C681" i="1"/>
  <c r="D681" i="1"/>
  <c r="I681" i="1"/>
  <c r="K681" i="1"/>
  <c r="E244" i="7" s="1"/>
  <c r="V681" i="1"/>
  <c r="AC681" i="1"/>
  <c r="AE681" i="1"/>
  <c r="AD681" i="1" s="1"/>
  <c r="AF681" i="1"/>
  <c r="AG681" i="1"/>
  <c r="AH681" i="1"/>
  <c r="AI681" i="1"/>
  <c r="AJ681" i="1"/>
  <c r="CQ681" i="1"/>
  <c r="CR681" i="1"/>
  <c r="CS681" i="1"/>
  <c r="CT681" i="1"/>
  <c r="CU681" i="1"/>
  <c r="CV681" i="1"/>
  <c r="CW681" i="1"/>
  <c r="CX681" i="1"/>
  <c r="GL681" i="1"/>
  <c r="GO681" i="1"/>
  <c r="GP681" i="1"/>
  <c r="GV681" i="1"/>
  <c r="HC681" i="1" s="1"/>
  <c r="AC682" i="1"/>
  <c r="AE682" i="1"/>
  <c r="AD682" i="1" s="1"/>
  <c r="AF682" i="1"/>
  <c r="AG682" i="1"/>
  <c r="AH682" i="1"/>
  <c r="AI682" i="1"/>
  <c r="AJ682" i="1"/>
  <c r="CQ682" i="1"/>
  <c r="CR682" i="1"/>
  <c r="CS682" i="1"/>
  <c r="CT682" i="1"/>
  <c r="CU682" i="1"/>
  <c r="CV682" i="1"/>
  <c r="CW682" i="1"/>
  <c r="CX682" i="1"/>
  <c r="GL682" i="1"/>
  <c r="GO682" i="1"/>
  <c r="GP682" i="1"/>
  <c r="GV682" i="1"/>
  <c r="HC682" i="1" s="1"/>
  <c r="C683" i="1"/>
  <c r="D683" i="1"/>
  <c r="I683" i="1"/>
  <c r="K683" i="1"/>
  <c r="E255" i="7" s="1"/>
  <c r="V683" i="1"/>
  <c r="AC683" i="1"/>
  <c r="AE683" i="1"/>
  <c r="AD683" i="1" s="1"/>
  <c r="AF683" i="1"/>
  <c r="AG683" i="1"/>
  <c r="CU683" i="1" s="1"/>
  <c r="AH683" i="1"/>
  <c r="AI683" i="1"/>
  <c r="AJ683" i="1"/>
  <c r="CX683" i="1" s="1"/>
  <c r="CQ683" i="1"/>
  <c r="CR683" i="1"/>
  <c r="CS683" i="1"/>
  <c r="CT683" i="1"/>
  <c r="CV683" i="1"/>
  <c r="CW683" i="1"/>
  <c r="GL683" i="1"/>
  <c r="GO683" i="1"/>
  <c r="GP683" i="1"/>
  <c r="GV683" i="1"/>
  <c r="HC683" i="1" s="1"/>
  <c r="I684" i="1"/>
  <c r="AC684" i="1"/>
  <c r="AE684" i="1"/>
  <c r="AD684" i="1" s="1"/>
  <c r="AF684" i="1"/>
  <c r="AG684" i="1"/>
  <c r="CU684" i="1" s="1"/>
  <c r="T684" i="1" s="1"/>
  <c r="AH684" i="1"/>
  <c r="CV684" i="1" s="1"/>
  <c r="AI684" i="1"/>
  <c r="AJ684" i="1"/>
  <c r="CX684" i="1" s="1"/>
  <c r="W684" i="1" s="1"/>
  <c r="CQ684" i="1"/>
  <c r="P684" i="1" s="1"/>
  <c r="L261" i="7" s="1"/>
  <c r="CR684" i="1"/>
  <c r="CS684" i="1"/>
  <c r="R684" i="1" s="1"/>
  <c r="CT684" i="1"/>
  <c r="CW684" i="1"/>
  <c r="GL684" i="1"/>
  <c r="GO684" i="1"/>
  <c r="GP684" i="1"/>
  <c r="GV684" i="1"/>
  <c r="HC684" i="1" s="1"/>
  <c r="C685" i="1"/>
  <c r="D685" i="1"/>
  <c r="I685" i="1"/>
  <c r="K685" i="1"/>
  <c r="E266" i="7" s="1"/>
  <c r="V685" i="1"/>
  <c r="AC685" i="1"/>
  <c r="AE685" i="1"/>
  <c r="AD685" i="1" s="1"/>
  <c r="AF685" i="1"/>
  <c r="AG685" i="1"/>
  <c r="CU685" i="1" s="1"/>
  <c r="T685" i="1" s="1"/>
  <c r="AH685" i="1"/>
  <c r="AI685" i="1"/>
  <c r="AJ685" i="1"/>
  <c r="CX685" i="1" s="1"/>
  <c r="W685" i="1" s="1"/>
  <c r="CQ685" i="1"/>
  <c r="CR685" i="1"/>
  <c r="CS685" i="1"/>
  <c r="CT685" i="1"/>
  <c r="CV685" i="1"/>
  <c r="CW685" i="1"/>
  <c r="GL685" i="1"/>
  <c r="GO685" i="1"/>
  <c r="GP685" i="1"/>
  <c r="GV685" i="1"/>
  <c r="HC685" i="1" s="1"/>
  <c r="GX685" i="1" s="1"/>
  <c r="AC686" i="1"/>
  <c r="AE686" i="1"/>
  <c r="AD686" i="1" s="1"/>
  <c r="AF686" i="1"/>
  <c r="AG686" i="1"/>
  <c r="CU686" i="1" s="1"/>
  <c r="AH686" i="1"/>
  <c r="CV686" i="1" s="1"/>
  <c r="AI686" i="1"/>
  <c r="AJ686" i="1"/>
  <c r="CX686" i="1" s="1"/>
  <c r="CQ686" i="1"/>
  <c r="CR686" i="1"/>
  <c r="CS686" i="1"/>
  <c r="CT686" i="1"/>
  <c r="CW686" i="1"/>
  <c r="GL686" i="1"/>
  <c r="GO686" i="1"/>
  <c r="GP686" i="1"/>
  <c r="GV686" i="1"/>
  <c r="HC686" i="1" s="1"/>
  <c r="B688" i="1"/>
  <c r="B671" i="1" s="1"/>
  <c r="C688" i="1"/>
  <c r="C671" i="1" s="1"/>
  <c r="D688" i="1"/>
  <c r="D671" i="1" s="1"/>
  <c r="F688" i="1"/>
  <c r="G688" i="1"/>
  <c r="G671" i="1" s="1"/>
  <c r="BX688" i="1"/>
  <c r="AO688" i="1" s="1"/>
  <c r="AO671" i="1" s="1"/>
  <c r="CK688" i="1"/>
  <c r="CK671" i="1" s="1"/>
  <c r="CL688" i="1"/>
  <c r="CL671" i="1" s="1"/>
  <c r="CM688" i="1"/>
  <c r="CM671" i="1" s="1"/>
  <c r="B718" i="1"/>
  <c r="B22" i="1" s="1"/>
  <c r="C718" i="1"/>
  <c r="C22" i="1" s="1"/>
  <c r="D718" i="1"/>
  <c r="D22" i="1" s="1"/>
  <c r="F718" i="1"/>
  <c r="F22" i="1" s="1"/>
  <c r="G718" i="1"/>
  <c r="G22" i="1" s="1"/>
  <c r="B751" i="1"/>
  <c r="B18" i="1" s="1"/>
  <c r="C751" i="1"/>
  <c r="C18" i="1" s="1"/>
  <c r="D751" i="1"/>
  <c r="D18" i="1" s="1"/>
  <c r="F751" i="1"/>
  <c r="F18" i="1" s="1"/>
  <c r="G751" i="1"/>
  <c r="G18" i="1" s="1"/>
  <c r="F12" i="6"/>
  <c r="G12" i="6"/>
  <c r="CP420" i="1" l="1"/>
  <c r="O420" i="1" s="1"/>
  <c r="FR679" i="1"/>
  <c r="L238" i="7"/>
  <c r="AW261" i="7"/>
  <c r="AN261" i="7"/>
  <c r="Q201" i="1"/>
  <c r="AD261" i="7"/>
  <c r="AE261" i="7"/>
  <c r="G261" i="7"/>
  <c r="S684" i="1"/>
  <c r="CY684" i="1" s="1"/>
  <c r="X684" i="1" s="1"/>
  <c r="AZ261" i="7" s="1"/>
  <c r="GX683" i="1"/>
  <c r="BD544" i="1"/>
  <c r="F580" i="1"/>
  <c r="W332" i="1"/>
  <c r="AD156" i="7"/>
  <c r="E18" i="8"/>
  <c r="G138" i="7"/>
  <c r="G147" i="7" s="1"/>
  <c r="AE156" i="7"/>
  <c r="C139" i="7"/>
  <c r="I203" i="1"/>
  <c r="AD67" i="7"/>
  <c r="AE67" i="7"/>
  <c r="G61" i="7"/>
  <c r="G57" i="7"/>
  <c r="E13" i="8"/>
  <c r="C58" i="7"/>
  <c r="S154" i="1"/>
  <c r="CZ154" i="1" s="1"/>
  <c r="Y154" i="1" s="1"/>
  <c r="GX684" i="1"/>
  <c r="T683" i="1"/>
  <c r="AB682" i="1"/>
  <c r="R680" i="1"/>
  <c r="AE239" i="7"/>
  <c r="AD239" i="7"/>
  <c r="G239" i="7"/>
  <c r="AE237" i="7"/>
  <c r="AD237" i="7"/>
  <c r="G237" i="7"/>
  <c r="E21" i="8"/>
  <c r="C210" i="7"/>
  <c r="G209" i="7"/>
  <c r="AE231" i="7"/>
  <c r="AD231" i="7"/>
  <c r="V674" i="1"/>
  <c r="E20" i="8"/>
  <c r="C192" i="7"/>
  <c r="AD208" i="7"/>
  <c r="G191" i="7"/>
  <c r="G198" i="7" s="1"/>
  <c r="AE208" i="7"/>
  <c r="GX637" i="1"/>
  <c r="T636" i="1"/>
  <c r="AZ634" i="1"/>
  <c r="F618" i="1"/>
  <c r="F613" i="1"/>
  <c r="R598" i="1"/>
  <c r="CY598" i="1" s="1"/>
  <c r="X598" i="1" s="1"/>
  <c r="T596" i="1"/>
  <c r="U594" i="1"/>
  <c r="W592" i="1"/>
  <c r="CP590" i="1"/>
  <c r="O590" i="1" s="1"/>
  <c r="F572" i="1"/>
  <c r="F560" i="1"/>
  <c r="U549" i="1"/>
  <c r="GX548" i="1"/>
  <c r="W548" i="1"/>
  <c r="GX547" i="1"/>
  <c r="V547" i="1"/>
  <c r="AB547" i="1"/>
  <c r="BA544" i="1"/>
  <c r="F531" i="1"/>
  <c r="AO458" i="1"/>
  <c r="F473" i="1"/>
  <c r="V461" i="1"/>
  <c r="Q461" i="1"/>
  <c r="U461" i="1"/>
  <c r="F433" i="1"/>
  <c r="AX415" i="1"/>
  <c r="AP415" i="1"/>
  <c r="F435" i="1"/>
  <c r="T420" i="1"/>
  <c r="AU372" i="1"/>
  <c r="F402" i="1"/>
  <c r="R381" i="1"/>
  <c r="S377" i="1"/>
  <c r="CY377" i="1" s="1"/>
  <c r="X377" i="1" s="1"/>
  <c r="W338" i="1"/>
  <c r="V332" i="1"/>
  <c r="AB331" i="1"/>
  <c r="BD282" i="1"/>
  <c r="F320" i="1"/>
  <c r="BC237" i="1"/>
  <c r="F266" i="1"/>
  <c r="AU237" i="1"/>
  <c r="F269" i="1"/>
  <c r="T201" i="1"/>
  <c r="U195" i="1"/>
  <c r="AP149" i="1"/>
  <c r="F167" i="1"/>
  <c r="AX149" i="1"/>
  <c r="BD66" i="1"/>
  <c r="F99" i="1"/>
  <c r="AV66" i="1"/>
  <c r="F79" i="1"/>
  <c r="F102" i="1"/>
  <c r="AR66" i="1"/>
  <c r="I72" i="1"/>
  <c r="GM72" i="1" s="1"/>
  <c r="K72" i="1"/>
  <c r="F692" i="1"/>
  <c r="BD688" i="1"/>
  <c r="V684" i="1"/>
  <c r="CP679" i="1"/>
  <c r="O679" i="1" s="1"/>
  <c r="GM679" i="1" s="1"/>
  <c r="AW237" i="7"/>
  <c r="AN237" i="7"/>
  <c r="AB600" i="1"/>
  <c r="CP592" i="1"/>
  <c r="O592" i="1" s="1"/>
  <c r="BC501" i="1"/>
  <c r="F528" i="1"/>
  <c r="S332" i="1"/>
  <c r="W240" i="1"/>
  <c r="F142" i="1"/>
  <c r="BD106" i="1"/>
  <c r="F122" i="1"/>
  <c r="AV106" i="1"/>
  <c r="DB348" i="3"/>
  <c r="J200" i="7"/>
  <c r="H85" i="7"/>
  <c r="J85" i="7" s="1"/>
  <c r="DB62" i="3"/>
  <c r="DF7" i="3"/>
  <c r="DH7" i="3"/>
  <c r="E25" i="8"/>
  <c r="AE276" i="7"/>
  <c r="C267" i="7"/>
  <c r="G266" i="7"/>
  <c r="AD276" i="7"/>
  <c r="G270" i="7"/>
  <c r="Q684" i="1"/>
  <c r="CP684" i="1" s="1"/>
  <c r="O684" i="1" s="1"/>
  <c r="U684" i="1"/>
  <c r="AB684" i="1"/>
  <c r="W683" i="1"/>
  <c r="AB683" i="1"/>
  <c r="GX681" i="1"/>
  <c r="AB679" i="1"/>
  <c r="AD238" i="7"/>
  <c r="AE238" i="7"/>
  <c r="G238" i="7"/>
  <c r="AE243" i="7"/>
  <c r="E22" i="8"/>
  <c r="C233" i="7"/>
  <c r="AD243" i="7"/>
  <c r="G232" i="7"/>
  <c r="F656" i="1"/>
  <c r="CP637" i="1"/>
  <c r="O637" i="1" s="1"/>
  <c r="AB637" i="1"/>
  <c r="AY634" i="1"/>
  <c r="AR634" i="1"/>
  <c r="F607" i="1"/>
  <c r="AV587" i="1"/>
  <c r="T599" i="1"/>
  <c r="S596" i="1"/>
  <c r="CY596" i="1" s="1"/>
  <c r="X596" i="1" s="1"/>
  <c r="W596" i="1"/>
  <c r="S551" i="1"/>
  <c r="U547" i="1"/>
  <c r="T547" i="1"/>
  <c r="BD458" i="1"/>
  <c r="F494" i="1"/>
  <c r="F480" i="1"/>
  <c r="AZ458" i="1"/>
  <c r="T461" i="1"/>
  <c r="S461" i="1"/>
  <c r="AR458" i="1"/>
  <c r="F432" i="1"/>
  <c r="AW415" i="1"/>
  <c r="AS415" i="1"/>
  <c r="F443" i="1"/>
  <c r="AO415" i="1"/>
  <c r="F430" i="1"/>
  <c r="AT415" i="1"/>
  <c r="Q381" i="1"/>
  <c r="CP381" i="1" s="1"/>
  <c r="O381" i="1" s="1"/>
  <c r="BC327" i="1"/>
  <c r="F356" i="1"/>
  <c r="S338" i="1"/>
  <c r="T336" i="1"/>
  <c r="GX334" i="1"/>
  <c r="Q334" i="1"/>
  <c r="GX333" i="1"/>
  <c r="W333" i="1"/>
  <c r="Q332" i="1"/>
  <c r="U332" i="1"/>
  <c r="GX331" i="1"/>
  <c r="GX288" i="1"/>
  <c r="CU93" i="3"/>
  <c r="I240" i="1"/>
  <c r="AB197" i="1"/>
  <c r="CP156" i="1"/>
  <c r="O156" i="1" s="1"/>
  <c r="GX154" i="1"/>
  <c r="W154" i="1"/>
  <c r="P115" i="1"/>
  <c r="CP115" i="1" s="1"/>
  <c r="O115" i="1" s="1"/>
  <c r="AD265" i="7"/>
  <c r="G255" i="7"/>
  <c r="AE265" i="7"/>
  <c r="G259" i="7"/>
  <c r="C256" i="7"/>
  <c r="E24" i="8"/>
  <c r="I682" i="1"/>
  <c r="G248" i="7"/>
  <c r="C245" i="7"/>
  <c r="AE254" i="7"/>
  <c r="E23" i="8"/>
  <c r="AD254" i="7"/>
  <c r="G244" i="7"/>
  <c r="S674" i="1"/>
  <c r="G204" i="7"/>
  <c r="AE204" i="7"/>
  <c r="AD204" i="7"/>
  <c r="BX671" i="1"/>
  <c r="AO544" i="1"/>
  <c r="F559" i="1"/>
  <c r="CY549" i="1"/>
  <c r="X549" i="1" s="1"/>
  <c r="F522" i="1"/>
  <c r="AY501" i="1"/>
  <c r="W461" i="1"/>
  <c r="P461" i="1"/>
  <c r="P418" i="1"/>
  <c r="AP327" i="1"/>
  <c r="F349" i="1"/>
  <c r="W336" i="1"/>
  <c r="R336" i="1"/>
  <c r="V336" i="1"/>
  <c r="S336" i="1"/>
  <c r="P332" i="1"/>
  <c r="BC282" i="1"/>
  <c r="T240" i="1"/>
  <c r="W203" i="1"/>
  <c r="R201" i="1"/>
  <c r="V201" i="1"/>
  <c r="GX199" i="1"/>
  <c r="E16" i="8"/>
  <c r="AE114" i="7"/>
  <c r="C98" i="7"/>
  <c r="AD114" i="7"/>
  <c r="G97" i="7"/>
  <c r="G104" i="7" s="1"/>
  <c r="I199" i="1"/>
  <c r="F145" i="1"/>
  <c r="T115" i="1"/>
  <c r="AE137" i="7"/>
  <c r="C116" i="7"/>
  <c r="G115" i="7"/>
  <c r="E17" i="8"/>
  <c r="AD137" i="7"/>
  <c r="P199" i="1"/>
  <c r="L110" i="7" s="1"/>
  <c r="T199" i="1"/>
  <c r="AB199" i="1"/>
  <c r="AW92" i="7"/>
  <c r="AN92" i="7"/>
  <c r="GX197" i="1"/>
  <c r="G92" i="7"/>
  <c r="AE92" i="7"/>
  <c r="AD92" i="7"/>
  <c r="Q195" i="1"/>
  <c r="I195" i="1"/>
  <c r="E14" i="8"/>
  <c r="AD78" i="7"/>
  <c r="AE78" i="7"/>
  <c r="C69" i="7"/>
  <c r="G72" i="7"/>
  <c r="G68" i="7"/>
  <c r="T156" i="1"/>
  <c r="Q154" i="1"/>
  <c r="U154" i="1"/>
  <c r="AB154" i="1"/>
  <c r="GX115" i="1"/>
  <c r="W115" i="1"/>
  <c r="T111" i="1"/>
  <c r="GM71" i="1"/>
  <c r="GN71" i="1" s="1"/>
  <c r="H224" i="7"/>
  <c r="J224" i="7" s="1"/>
  <c r="DB360" i="3"/>
  <c r="DB358" i="3"/>
  <c r="H222" i="7"/>
  <c r="J222" i="7" s="1"/>
  <c r="J219" i="7"/>
  <c r="DB356" i="3"/>
  <c r="H130" i="7"/>
  <c r="J130" i="7" s="1"/>
  <c r="DB82" i="3"/>
  <c r="DB80" i="3"/>
  <c r="H128" i="7"/>
  <c r="J128" i="7" s="1"/>
  <c r="DB77" i="3"/>
  <c r="J123" i="7"/>
  <c r="J60" i="7"/>
  <c r="DB56" i="3"/>
  <c r="GX592" i="1"/>
  <c r="AB590" i="1"/>
  <c r="U551" i="1"/>
  <c r="AB551" i="1"/>
  <c r="P549" i="1"/>
  <c r="CP549" i="1" s="1"/>
  <c r="O549" i="1" s="1"/>
  <c r="T548" i="1"/>
  <c r="S547" i="1"/>
  <c r="CY547" i="1" s="1"/>
  <c r="X547" i="1" s="1"/>
  <c r="P510" i="1"/>
  <c r="T510" i="1"/>
  <c r="AB508" i="1"/>
  <c r="T505" i="1"/>
  <c r="AB467" i="1"/>
  <c r="P467" i="1"/>
  <c r="AB465" i="1"/>
  <c r="GX460" i="1"/>
  <c r="W460" i="1"/>
  <c r="V420" i="1"/>
  <c r="U338" i="1"/>
  <c r="AB338" i="1"/>
  <c r="P336" i="1"/>
  <c r="P334" i="1"/>
  <c r="CP334" i="1" s="1"/>
  <c r="O334" i="1" s="1"/>
  <c r="AB334" i="1"/>
  <c r="T333" i="1"/>
  <c r="T292" i="1"/>
  <c r="GX291" i="1"/>
  <c r="AB289" i="1"/>
  <c r="U285" i="1"/>
  <c r="T284" i="1"/>
  <c r="GX247" i="1"/>
  <c r="U244" i="1"/>
  <c r="R240" i="1"/>
  <c r="V240" i="1"/>
  <c r="P201" i="1"/>
  <c r="I201" i="1"/>
  <c r="T198" i="1"/>
  <c r="S197" i="1"/>
  <c r="CZ197" i="1" s="1"/>
  <c r="Y197" i="1" s="1"/>
  <c r="BA92" i="7" s="1"/>
  <c r="W197" i="1"/>
  <c r="E15" i="8"/>
  <c r="AE96" i="7"/>
  <c r="C80" i="7"/>
  <c r="AD96" i="7"/>
  <c r="G79" i="7"/>
  <c r="G86" i="7" s="1"/>
  <c r="P195" i="1"/>
  <c r="L74" i="7" s="1"/>
  <c r="T195" i="1"/>
  <c r="GX192" i="1"/>
  <c r="T154" i="1"/>
  <c r="AB152" i="1"/>
  <c r="V115" i="1"/>
  <c r="Q115" i="1"/>
  <c r="GX111" i="1"/>
  <c r="P109" i="1"/>
  <c r="T109" i="1"/>
  <c r="W70" i="1"/>
  <c r="GX69" i="1"/>
  <c r="V69" i="1"/>
  <c r="R69" i="1"/>
  <c r="CY69" i="1" s="1"/>
  <c r="X69" i="1" s="1"/>
  <c r="DB371" i="3"/>
  <c r="J269" i="7"/>
  <c r="H150" i="7"/>
  <c r="J150" i="7" s="1"/>
  <c r="DB91" i="3"/>
  <c r="DB65" i="3"/>
  <c r="H90" i="7"/>
  <c r="J90" i="7" s="1"/>
  <c r="DF3" i="3"/>
  <c r="DH3" i="3"/>
  <c r="R594" i="1"/>
  <c r="R592" i="1"/>
  <c r="CZ592" i="1" s="1"/>
  <c r="Y592" i="1" s="1"/>
  <c r="V592" i="1"/>
  <c r="W590" i="1"/>
  <c r="R590" i="1"/>
  <c r="CY590" i="1" s="1"/>
  <c r="X590" i="1" s="1"/>
  <c r="T551" i="1"/>
  <c r="R547" i="1"/>
  <c r="T546" i="1"/>
  <c r="S510" i="1"/>
  <c r="P508" i="1"/>
  <c r="CP508" i="1" s="1"/>
  <c r="O508" i="1" s="1"/>
  <c r="W505" i="1"/>
  <c r="AB504" i="1"/>
  <c r="AO501" i="1"/>
  <c r="F477" i="1"/>
  <c r="GX461" i="1"/>
  <c r="F451" i="1"/>
  <c r="AB422" i="1"/>
  <c r="U420" i="1"/>
  <c r="AB420" i="1"/>
  <c r="AB418" i="1"/>
  <c r="S381" i="1"/>
  <c r="T380" i="1"/>
  <c r="U377" i="1"/>
  <c r="T376" i="1"/>
  <c r="S334" i="1"/>
  <c r="CY334" i="1" s="1"/>
  <c r="X334" i="1" s="1"/>
  <c r="GX332" i="1"/>
  <c r="T332" i="1"/>
  <c r="AB330" i="1"/>
  <c r="P293" i="1"/>
  <c r="T293" i="1"/>
  <c r="AB293" i="1"/>
  <c r="W288" i="1"/>
  <c r="AB287" i="1"/>
  <c r="T285" i="1"/>
  <c r="W284" i="1"/>
  <c r="T244" i="1"/>
  <c r="T243" i="1"/>
  <c r="S242" i="1"/>
  <c r="U240" i="1"/>
  <c r="AB240" i="1"/>
  <c r="T239" i="1"/>
  <c r="T202" i="1"/>
  <c r="GX201" i="1"/>
  <c r="S195" i="1"/>
  <c r="W194" i="1"/>
  <c r="F178" i="1"/>
  <c r="GX156" i="1"/>
  <c r="W156" i="1"/>
  <c r="T153" i="1"/>
  <c r="F133" i="1"/>
  <c r="F127" i="1"/>
  <c r="U115" i="1"/>
  <c r="AB115" i="1"/>
  <c r="T114" i="1"/>
  <c r="R111" i="1"/>
  <c r="V111" i="1"/>
  <c r="T110" i="1"/>
  <c r="S109" i="1"/>
  <c r="CY109" i="1" s="1"/>
  <c r="X109" i="1" s="1"/>
  <c r="W109" i="1"/>
  <c r="W108" i="1"/>
  <c r="BA66" i="1"/>
  <c r="F94" i="1"/>
  <c r="AB69" i="1"/>
  <c r="AY26" i="1"/>
  <c r="F42" i="1"/>
  <c r="DB363" i="3"/>
  <c r="J235" i="7"/>
  <c r="H225" i="7"/>
  <c r="J225" i="7" s="1"/>
  <c r="DB361" i="3"/>
  <c r="J141" i="7"/>
  <c r="DB85" i="3"/>
  <c r="DB89" i="3"/>
  <c r="J146" i="7"/>
  <c r="S69" i="1"/>
  <c r="P29" i="1"/>
  <c r="DB369" i="3"/>
  <c r="J258" i="7"/>
  <c r="DB359" i="3"/>
  <c r="H223" i="7"/>
  <c r="J223" i="7" s="1"/>
  <c r="DB357" i="3"/>
  <c r="J221" i="7"/>
  <c r="DB347" i="3"/>
  <c r="H197" i="7"/>
  <c r="J197" i="7" s="1"/>
  <c r="DB87" i="3"/>
  <c r="J143" i="7"/>
  <c r="DB81" i="3"/>
  <c r="H129" i="7"/>
  <c r="J129" i="7" s="1"/>
  <c r="DB64" i="3"/>
  <c r="H89" i="7"/>
  <c r="J89" i="7" s="1"/>
  <c r="DB367" i="3"/>
  <c r="J247" i="7"/>
  <c r="DB355" i="3"/>
  <c r="J217" i="7"/>
  <c r="DB350" i="3"/>
  <c r="H202" i="7"/>
  <c r="J202" i="7" s="1"/>
  <c r="DB345" i="3"/>
  <c r="J194" i="7"/>
  <c r="DB86" i="3"/>
  <c r="DB83" i="3"/>
  <c r="DB74" i="3"/>
  <c r="DB71" i="3"/>
  <c r="DB70" i="3"/>
  <c r="J106" i="7"/>
  <c r="DB67" i="3"/>
  <c r="J100" i="7"/>
  <c r="DB63" i="3"/>
  <c r="DB60" i="3"/>
  <c r="AB546" i="1"/>
  <c r="AB108" i="1"/>
  <c r="AB70" i="1"/>
  <c r="AB286" i="1"/>
  <c r="AB595" i="1"/>
  <c r="AB466" i="1"/>
  <c r="AB30" i="1"/>
  <c r="AB677" i="1"/>
  <c r="AB636" i="1"/>
  <c r="AB462" i="1"/>
  <c r="AB460" i="1"/>
  <c r="L363" i="7"/>
  <c r="L357" i="7"/>
  <c r="L406" i="7" s="1"/>
  <c r="AB552" i="1"/>
  <c r="AB507" i="1"/>
  <c r="AB284" i="1"/>
  <c r="AB378" i="1"/>
  <c r="AB239" i="1"/>
  <c r="BZ205" i="1"/>
  <c r="CG205" i="1" s="1"/>
  <c r="AB68" i="1"/>
  <c r="AB288" i="1"/>
  <c r="CD688" i="1"/>
  <c r="CD671" i="1" s="1"/>
  <c r="AB196" i="1"/>
  <c r="AB290" i="1"/>
  <c r="BZ688" i="1"/>
  <c r="BZ671" i="1" s="1"/>
  <c r="AB380" i="1"/>
  <c r="AB337" i="1"/>
  <c r="AB329" i="1"/>
  <c r="AB247" i="1"/>
  <c r="AB202" i="1"/>
  <c r="AB685" i="1"/>
  <c r="AB548" i="1"/>
  <c r="AB505" i="1"/>
  <c r="AB245" i="1"/>
  <c r="AB241" i="1"/>
  <c r="AB200" i="1"/>
  <c r="AB589" i="1"/>
  <c r="AB376" i="1"/>
  <c r="AB681" i="1"/>
  <c r="AB599" i="1"/>
  <c r="AB503" i="1"/>
  <c r="AB464" i="1"/>
  <c r="AB114" i="1"/>
  <c r="AB110" i="1"/>
  <c r="AB423" i="1"/>
  <c r="AB198" i="1"/>
  <c r="AB151" i="1"/>
  <c r="AB675" i="1"/>
  <c r="AB194" i="1"/>
  <c r="CG688" i="1"/>
  <c r="AB686" i="1"/>
  <c r="CZ684" i="1"/>
  <c r="Y684" i="1" s="1"/>
  <c r="BA261" i="7" s="1"/>
  <c r="P682" i="1"/>
  <c r="L250" i="7" s="1"/>
  <c r="R682" i="1"/>
  <c r="CZ510" i="1"/>
  <c r="Y510" i="1" s="1"/>
  <c r="CY510" i="1"/>
  <c r="X510" i="1" s="1"/>
  <c r="CX298" i="3"/>
  <c r="CX295" i="3"/>
  <c r="CU290" i="3"/>
  <c r="CW294" i="3"/>
  <c r="CX297" i="3"/>
  <c r="CV290" i="3"/>
  <c r="U552" i="1" s="1"/>
  <c r="CX294" i="3"/>
  <c r="CX299" i="3"/>
  <c r="CW293" i="3"/>
  <c r="CX290" i="3"/>
  <c r="CU256" i="3"/>
  <c r="I504" i="1"/>
  <c r="V504" i="1" s="1"/>
  <c r="CX256" i="3"/>
  <c r="T682" i="1"/>
  <c r="CP551" i="1"/>
  <c r="O551" i="1" s="1"/>
  <c r="W681" i="1"/>
  <c r="AB676" i="1"/>
  <c r="W674" i="1"/>
  <c r="AB673" i="1"/>
  <c r="AW634" i="1"/>
  <c r="F645" i="1"/>
  <c r="AO634" i="1"/>
  <c r="F643" i="1"/>
  <c r="AX587" i="1"/>
  <c r="F609" i="1"/>
  <c r="AP587" i="1"/>
  <c r="F611" i="1"/>
  <c r="Q598" i="1"/>
  <c r="AB598" i="1"/>
  <c r="Q594" i="1"/>
  <c r="AB594" i="1"/>
  <c r="AB593" i="1"/>
  <c r="CY551" i="1"/>
  <c r="X551" i="1" s="1"/>
  <c r="CZ551" i="1"/>
  <c r="Y551" i="1" s="1"/>
  <c r="T504" i="1"/>
  <c r="CU228" i="3"/>
  <c r="CU227" i="3"/>
  <c r="CV228" i="3"/>
  <c r="CU226" i="3"/>
  <c r="CV227" i="3"/>
  <c r="CX228" i="3"/>
  <c r="CX231" i="3"/>
  <c r="CW230" i="3"/>
  <c r="V423" i="1" s="1"/>
  <c r="CX233" i="3"/>
  <c r="CX230" i="3"/>
  <c r="I424" i="1"/>
  <c r="V424" i="1" s="1"/>
  <c r="T423" i="1"/>
  <c r="S152" i="1"/>
  <c r="P152" i="1"/>
  <c r="V152" i="1"/>
  <c r="Q152" i="1"/>
  <c r="T503" i="1"/>
  <c r="CX358" i="3"/>
  <c r="G222" i="7" s="1"/>
  <c r="CX354" i="3"/>
  <c r="G215" i="7" s="1"/>
  <c r="CX360" i="3"/>
  <c r="G224" i="7" s="1"/>
  <c r="CU352" i="3"/>
  <c r="CW356" i="3"/>
  <c r="CX359" i="3"/>
  <c r="G223" i="7" s="1"/>
  <c r="CX356" i="3"/>
  <c r="G219" i="7" s="1"/>
  <c r="CV352" i="3"/>
  <c r="U675" i="1" s="1"/>
  <c r="G211" i="7" s="1"/>
  <c r="AY587" i="1"/>
  <c r="F610" i="1"/>
  <c r="GX680" i="1"/>
  <c r="U674" i="1"/>
  <c r="Q674" i="1"/>
  <c r="F644" i="1"/>
  <c r="AV634" i="1"/>
  <c r="AB597" i="1"/>
  <c r="V594" i="1"/>
  <c r="AB549" i="1"/>
  <c r="F519" i="1"/>
  <c r="AX501" i="1"/>
  <c r="F521" i="1"/>
  <c r="AP501" i="1"/>
  <c r="CP510" i="1"/>
  <c r="O510" i="1" s="1"/>
  <c r="V506" i="1"/>
  <c r="GX504" i="1"/>
  <c r="U504" i="1"/>
  <c r="GX674" i="1"/>
  <c r="T674" i="1"/>
  <c r="P674" i="1"/>
  <c r="L204" i="7" s="1"/>
  <c r="CZ637" i="1"/>
  <c r="Y637" i="1" s="1"/>
  <c r="CY637" i="1"/>
  <c r="X637" i="1" s="1"/>
  <c r="CU330" i="3"/>
  <c r="CV330" i="3"/>
  <c r="CU331" i="3"/>
  <c r="CX333" i="3"/>
  <c r="CW334" i="3"/>
  <c r="V599" i="1" s="1"/>
  <c r="CX330" i="3"/>
  <c r="CX336" i="3"/>
  <c r="CU332" i="3"/>
  <c r="I600" i="1"/>
  <c r="GX600" i="1" s="1"/>
  <c r="W598" i="1"/>
  <c r="F518" i="1"/>
  <c r="AW501" i="1"/>
  <c r="U680" i="1"/>
  <c r="P598" i="1"/>
  <c r="P594" i="1"/>
  <c r="S594" i="1"/>
  <c r="CZ549" i="1"/>
  <c r="Y549" i="1" s="1"/>
  <c r="GM549" i="1" s="1"/>
  <c r="GN549" i="1" s="1"/>
  <c r="CU371" i="3"/>
  <c r="CX372" i="3"/>
  <c r="I686" i="1"/>
  <c r="GX682" i="1"/>
  <c r="CU367" i="3"/>
  <c r="CX368" i="3"/>
  <c r="CP422" i="1"/>
  <c r="O422" i="1" s="1"/>
  <c r="P680" i="1"/>
  <c r="L239" i="7" s="1"/>
  <c r="AQ544" i="1"/>
  <c r="F565" i="1"/>
  <c r="T552" i="1"/>
  <c r="T681" i="1"/>
  <c r="T680" i="1"/>
  <c r="W675" i="1"/>
  <c r="BC688" i="1"/>
  <c r="Q680" i="1"/>
  <c r="I676" i="1"/>
  <c r="R674" i="1"/>
  <c r="CZ674" i="1" s="1"/>
  <c r="Y674" i="1" s="1"/>
  <c r="BA204" i="7" s="1"/>
  <c r="V598" i="1"/>
  <c r="U598" i="1"/>
  <c r="CU305" i="3"/>
  <c r="CV305" i="3"/>
  <c r="U593" i="1" s="1"/>
  <c r="CX311" i="3"/>
  <c r="CX305" i="3"/>
  <c r="CX308" i="3"/>
  <c r="CW307" i="3"/>
  <c r="V593" i="1" s="1"/>
  <c r="CX310" i="3"/>
  <c r="CX307" i="3"/>
  <c r="AB591" i="1"/>
  <c r="F583" i="1"/>
  <c r="W552" i="1"/>
  <c r="AB550" i="1"/>
  <c r="AB509" i="1"/>
  <c r="P504" i="1"/>
  <c r="V422" i="1"/>
  <c r="W422" i="1"/>
  <c r="S418" i="1"/>
  <c r="T418" i="1"/>
  <c r="U418" i="1"/>
  <c r="AB381" i="1"/>
  <c r="CZ678" i="1"/>
  <c r="Y678" i="1" s="1"/>
  <c r="BA237" i="7" s="1"/>
  <c r="CY678" i="1"/>
  <c r="X678" i="1" s="1"/>
  <c r="CZ598" i="1"/>
  <c r="Y598" i="1" s="1"/>
  <c r="CZ596" i="1"/>
  <c r="Y596" i="1" s="1"/>
  <c r="AZ544" i="1"/>
  <c r="F566" i="1"/>
  <c r="GX503" i="1"/>
  <c r="AQ587" i="1"/>
  <c r="F612" i="1"/>
  <c r="CY592" i="1"/>
  <c r="X592" i="1" s="1"/>
  <c r="AY544" i="1"/>
  <c r="F563" i="1"/>
  <c r="BX190" i="1"/>
  <c r="AO205" i="1"/>
  <c r="S680" i="1"/>
  <c r="AB674" i="1"/>
  <c r="GX598" i="1"/>
  <c r="T598" i="1"/>
  <c r="GX594" i="1"/>
  <c r="T594" i="1"/>
  <c r="T593" i="1"/>
  <c r="CZ590" i="1"/>
  <c r="Y590" i="1" s="1"/>
  <c r="I553" i="1"/>
  <c r="T553" i="1" s="1"/>
  <c r="P547" i="1"/>
  <c r="W504" i="1"/>
  <c r="F615" i="1"/>
  <c r="CU301" i="3"/>
  <c r="CV301" i="3"/>
  <c r="U589" i="1" s="1"/>
  <c r="CX301" i="3"/>
  <c r="F561" i="1"/>
  <c r="CX282" i="3"/>
  <c r="CU281" i="3"/>
  <c r="CX281" i="3"/>
  <c r="Q504" i="1"/>
  <c r="F485" i="1"/>
  <c r="F489" i="1"/>
  <c r="BA458" i="1"/>
  <c r="CX239" i="3"/>
  <c r="CX242" i="3"/>
  <c r="CU238" i="3"/>
  <c r="CV238" i="3"/>
  <c r="U464" i="1" s="1"/>
  <c r="CX244" i="3"/>
  <c r="CX240" i="3"/>
  <c r="CX243" i="3"/>
  <c r="CW240" i="3"/>
  <c r="V464" i="1" s="1"/>
  <c r="I465" i="1"/>
  <c r="GX465" i="1" s="1"/>
  <c r="T464" i="1"/>
  <c r="Q418" i="1"/>
  <c r="CY381" i="1"/>
  <c r="X381" i="1" s="1"/>
  <c r="CZ381" i="1"/>
  <c r="Y381" i="1" s="1"/>
  <c r="BB688" i="1"/>
  <c r="BA634" i="1"/>
  <c r="F620" i="1"/>
  <c r="F574" i="1"/>
  <c r="U508" i="1"/>
  <c r="T508" i="1"/>
  <c r="AZ501" i="1"/>
  <c r="CY467" i="1"/>
  <c r="X467" i="1" s="1"/>
  <c r="CZ467" i="1"/>
  <c r="Y467" i="1" s="1"/>
  <c r="GX462" i="1"/>
  <c r="AU458" i="1"/>
  <c r="P424" i="1"/>
  <c r="U422" i="1"/>
  <c r="V246" i="1"/>
  <c r="P246" i="1"/>
  <c r="CY197" i="1"/>
  <c r="X197" i="1" s="1"/>
  <c r="AZ92" i="7" s="1"/>
  <c r="CX321" i="3"/>
  <c r="CX327" i="3"/>
  <c r="CU319" i="3"/>
  <c r="CX323" i="3"/>
  <c r="CX328" i="3"/>
  <c r="CV319" i="3"/>
  <c r="U597" i="1" s="1"/>
  <c r="CX319" i="3"/>
  <c r="CX324" i="3"/>
  <c r="CX326" i="3"/>
  <c r="CW323" i="3"/>
  <c r="CW322" i="3"/>
  <c r="CY508" i="1"/>
  <c r="X508" i="1" s="1"/>
  <c r="CZ508" i="1"/>
  <c r="Y508" i="1" s="1"/>
  <c r="CP467" i="1"/>
  <c r="O467" i="1" s="1"/>
  <c r="Q465" i="1"/>
  <c r="GX423" i="1"/>
  <c r="T422" i="1"/>
  <c r="CZ377" i="1"/>
  <c r="Y377" i="1" s="1"/>
  <c r="V330" i="1"/>
  <c r="CX351" i="3"/>
  <c r="CU345" i="3"/>
  <c r="CX349" i="3"/>
  <c r="G201" i="7" s="1"/>
  <c r="CX346" i="3"/>
  <c r="CU303" i="3"/>
  <c r="CV303" i="3"/>
  <c r="U591" i="1" s="1"/>
  <c r="CX303" i="3"/>
  <c r="CW285" i="3"/>
  <c r="V550" i="1" s="1"/>
  <c r="CX288" i="3"/>
  <c r="CU283" i="3"/>
  <c r="AB510" i="1"/>
  <c r="AV458" i="1"/>
  <c r="F474" i="1"/>
  <c r="W464" i="1"/>
  <c r="T462" i="1"/>
  <c r="GX422" i="1"/>
  <c r="S422" i="1"/>
  <c r="AB421" i="1"/>
  <c r="AB417" i="1"/>
  <c r="V381" i="1"/>
  <c r="V287" i="1"/>
  <c r="P287" i="1"/>
  <c r="BA501" i="1"/>
  <c r="F532" i="1"/>
  <c r="AS501" i="1"/>
  <c r="F529" i="1"/>
  <c r="S504" i="1"/>
  <c r="W465" i="1"/>
  <c r="CX237" i="3"/>
  <c r="CV236" i="3"/>
  <c r="U462" i="1" s="1"/>
  <c r="CU236" i="3"/>
  <c r="I463" i="1"/>
  <c r="R463" i="1" s="1"/>
  <c r="W462" i="1"/>
  <c r="CY461" i="1"/>
  <c r="X461" i="1" s="1"/>
  <c r="CZ461" i="1"/>
  <c r="Y461" i="1" s="1"/>
  <c r="R422" i="1"/>
  <c r="GX418" i="1"/>
  <c r="BB372" i="1"/>
  <c r="F396" i="1"/>
  <c r="AT372" i="1"/>
  <c r="F401" i="1"/>
  <c r="U381" i="1"/>
  <c r="CX370" i="3"/>
  <c r="CU369" i="3"/>
  <c r="CX364" i="3"/>
  <c r="CU363" i="3"/>
  <c r="CV363" i="3"/>
  <c r="U677" i="1" s="1"/>
  <c r="G234" i="7" s="1"/>
  <c r="CX366" i="3"/>
  <c r="CX365" i="3"/>
  <c r="CU338" i="3"/>
  <c r="CX342" i="3"/>
  <c r="CX344" i="3"/>
  <c r="CX341" i="3"/>
  <c r="CW341" i="3"/>
  <c r="CU312" i="3"/>
  <c r="CW314" i="3"/>
  <c r="V595" i="1" s="1"/>
  <c r="CX317" i="3"/>
  <c r="CU258" i="3"/>
  <c r="CX258" i="3"/>
  <c r="CX259" i="3"/>
  <c r="I506" i="1"/>
  <c r="Q506" i="1" s="1"/>
  <c r="R504" i="1"/>
  <c r="AR501" i="1"/>
  <c r="AB463" i="1"/>
  <c r="AY415" i="1"/>
  <c r="F434" i="1"/>
  <c r="AQ415" i="1"/>
  <c r="F436" i="1"/>
  <c r="GX424" i="1"/>
  <c r="Q422" i="1"/>
  <c r="CY420" i="1"/>
  <c r="X420" i="1" s="1"/>
  <c r="CZ420" i="1"/>
  <c r="Y420" i="1" s="1"/>
  <c r="GM420" i="1" s="1"/>
  <c r="GN420" i="1" s="1"/>
  <c r="AB419" i="1"/>
  <c r="R418" i="1"/>
  <c r="T381" i="1"/>
  <c r="GX330" i="1"/>
  <c r="Q287" i="1"/>
  <c r="W246" i="1"/>
  <c r="W421" i="1"/>
  <c r="CU211" i="3"/>
  <c r="CX212" i="3"/>
  <c r="W380" i="1"/>
  <c r="Q377" i="1"/>
  <c r="F359" i="1"/>
  <c r="AU327" i="1"/>
  <c r="T246" i="1"/>
  <c r="AB201" i="1"/>
  <c r="CW275" i="3"/>
  <c r="V509" i="1" s="1"/>
  <c r="CX278" i="3"/>
  <c r="CX275" i="3"/>
  <c r="CX274" i="3"/>
  <c r="CX277" i="3"/>
  <c r="CU273" i="3"/>
  <c r="CU271" i="3"/>
  <c r="CU272" i="3"/>
  <c r="CV273" i="3"/>
  <c r="T417" i="1"/>
  <c r="AV415" i="1"/>
  <c r="P377" i="1"/>
  <c r="AQ372" i="1"/>
  <c r="F358" i="1"/>
  <c r="AT327" i="1"/>
  <c r="AB335" i="1"/>
  <c r="CU153" i="3"/>
  <c r="CV153" i="3"/>
  <c r="U329" i="1" s="1"/>
  <c r="CX153" i="3"/>
  <c r="I330" i="1"/>
  <c r="T330" i="1" s="1"/>
  <c r="AB292" i="1"/>
  <c r="CY291" i="1"/>
  <c r="X291" i="1" s="1"/>
  <c r="CZ291" i="1"/>
  <c r="Y291" i="1" s="1"/>
  <c r="CP291" i="1"/>
  <c r="O291" i="1" s="1"/>
  <c r="CU127" i="3"/>
  <c r="CX133" i="3"/>
  <c r="CX127" i="3"/>
  <c r="CX130" i="3"/>
  <c r="CX132" i="3"/>
  <c r="I289" i="1"/>
  <c r="GX289" i="1" s="1"/>
  <c r="P285" i="1"/>
  <c r="Q285" i="1"/>
  <c r="GX246" i="1"/>
  <c r="S246" i="1"/>
  <c r="AB243" i="1"/>
  <c r="Q242" i="1"/>
  <c r="AB242" i="1"/>
  <c r="GX195" i="1"/>
  <c r="CW218" i="3"/>
  <c r="CX224" i="3"/>
  <c r="CX218" i="3"/>
  <c r="CW217" i="3"/>
  <c r="CX220" i="3"/>
  <c r="CU215" i="3"/>
  <c r="CX225" i="3"/>
  <c r="CX216" i="3"/>
  <c r="CU203" i="3"/>
  <c r="CV204" i="3"/>
  <c r="CU205" i="3"/>
  <c r="CU204" i="3"/>
  <c r="CX208" i="3"/>
  <c r="CX204" i="3"/>
  <c r="CW207" i="3"/>
  <c r="V380" i="1" s="1"/>
  <c r="CX207" i="3"/>
  <c r="CV205" i="3"/>
  <c r="CX209" i="3"/>
  <c r="BA327" i="1"/>
  <c r="F360" i="1"/>
  <c r="AS327" i="1"/>
  <c r="F357" i="1"/>
  <c r="BA282" i="1"/>
  <c r="F315" i="1"/>
  <c r="F312" i="1"/>
  <c r="AS282" i="1"/>
  <c r="R246" i="1"/>
  <c r="CP242" i="1"/>
  <c r="O242" i="1" s="1"/>
  <c r="CD205" i="1"/>
  <c r="BZ190" i="1"/>
  <c r="U152" i="1"/>
  <c r="CX193" i="3"/>
  <c r="CX198" i="3"/>
  <c r="CX202" i="3"/>
  <c r="CU192" i="3"/>
  <c r="CX199" i="3"/>
  <c r="CV192" i="3"/>
  <c r="U378" i="1" s="1"/>
  <c r="CX196" i="3"/>
  <c r="CX200" i="3"/>
  <c r="CW196" i="3"/>
  <c r="CU183" i="3"/>
  <c r="CX184" i="3"/>
  <c r="AZ327" i="1"/>
  <c r="F351" i="1"/>
  <c r="AR327" i="1"/>
  <c r="F368" i="1"/>
  <c r="AB336" i="1"/>
  <c r="AB333" i="1"/>
  <c r="CY332" i="1"/>
  <c r="X332" i="1" s="1"/>
  <c r="CZ332" i="1"/>
  <c r="Y332" i="1" s="1"/>
  <c r="Q330" i="1"/>
  <c r="AZ282" i="1"/>
  <c r="F306" i="1"/>
  <c r="AR282" i="1"/>
  <c r="F323" i="1"/>
  <c r="GX293" i="1"/>
  <c r="U293" i="1"/>
  <c r="U287" i="1"/>
  <c r="Q246" i="1"/>
  <c r="CY242" i="1"/>
  <c r="X242" i="1" s="1"/>
  <c r="CZ242" i="1"/>
  <c r="Y242" i="1" s="1"/>
  <c r="BC190" i="1"/>
  <c r="F221" i="1"/>
  <c r="CP154" i="1"/>
  <c r="O154" i="1" s="1"/>
  <c r="CU260" i="3"/>
  <c r="CX266" i="3"/>
  <c r="CX270" i="3"/>
  <c r="CW263" i="3"/>
  <c r="CX263" i="3"/>
  <c r="CX265" i="3"/>
  <c r="CX260" i="3"/>
  <c r="CU245" i="3"/>
  <c r="CW248" i="3"/>
  <c r="CX254" i="3"/>
  <c r="CX253" i="3"/>
  <c r="CX248" i="3"/>
  <c r="CX250" i="3"/>
  <c r="CX251" i="3"/>
  <c r="CX255" i="3"/>
  <c r="I379" i="1"/>
  <c r="V379" i="1" s="1"/>
  <c r="I375" i="1"/>
  <c r="V375" i="1" s="1"/>
  <c r="AB374" i="1"/>
  <c r="GX338" i="1"/>
  <c r="T338" i="1"/>
  <c r="P338" i="1"/>
  <c r="CP338" i="1" s="1"/>
  <c r="O338" i="1" s="1"/>
  <c r="CZ334" i="1"/>
  <c r="Y334" i="1" s="1"/>
  <c r="CP332" i="1"/>
  <c r="O332" i="1" s="1"/>
  <c r="GM332" i="1" s="1"/>
  <c r="GN332" i="1" s="1"/>
  <c r="S293" i="1"/>
  <c r="GX287" i="1"/>
  <c r="T287" i="1"/>
  <c r="AB244" i="1"/>
  <c r="P244" i="1"/>
  <c r="Q244" i="1"/>
  <c r="R244" i="1"/>
  <c r="CZ244" i="1" s="1"/>
  <c r="Y244" i="1" s="1"/>
  <c r="W242" i="1"/>
  <c r="AB203" i="1"/>
  <c r="W195" i="1"/>
  <c r="CX235" i="3"/>
  <c r="CU234" i="3"/>
  <c r="CV234" i="3"/>
  <c r="U460" i="1" s="1"/>
  <c r="CU213" i="3"/>
  <c r="CV213" i="3"/>
  <c r="U419" i="1" s="1"/>
  <c r="CX213" i="3"/>
  <c r="F400" i="1"/>
  <c r="Q375" i="1"/>
  <c r="W374" i="1"/>
  <c r="AY372" i="1"/>
  <c r="F353" i="1"/>
  <c r="CY338" i="1"/>
  <c r="X338" i="1" s="1"/>
  <c r="CZ338" i="1"/>
  <c r="Y338" i="1" s="1"/>
  <c r="W330" i="1"/>
  <c r="W329" i="1"/>
  <c r="R293" i="1"/>
  <c r="S287" i="1"/>
  <c r="F258" i="1"/>
  <c r="AY237" i="1"/>
  <c r="AQ237" i="1"/>
  <c r="F260" i="1"/>
  <c r="U242" i="1"/>
  <c r="V195" i="1"/>
  <c r="P375" i="1"/>
  <c r="AB375" i="1"/>
  <c r="GX374" i="1"/>
  <c r="Q293" i="1"/>
  <c r="R287" i="1"/>
  <c r="W285" i="1"/>
  <c r="S285" i="1"/>
  <c r="F257" i="1"/>
  <c r="AX237" i="1"/>
  <c r="AP237" i="1"/>
  <c r="F259" i="1"/>
  <c r="CU117" i="3"/>
  <c r="CU116" i="3"/>
  <c r="CU115" i="3"/>
  <c r="CX120" i="3"/>
  <c r="CV115" i="3"/>
  <c r="CX116" i="3"/>
  <c r="CX115" i="3"/>
  <c r="CW119" i="3"/>
  <c r="V247" i="1" s="1"/>
  <c r="CX119" i="3"/>
  <c r="CX122" i="3"/>
  <c r="I248" i="1"/>
  <c r="T242" i="1"/>
  <c r="CI205" i="1"/>
  <c r="CU185" i="3"/>
  <c r="CX186" i="3"/>
  <c r="CX191" i="3"/>
  <c r="CU164" i="3"/>
  <c r="CW168" i="3"/>
  <c r="CX171" i="3"/>
  <c r="CX164" i="3"/>
  <c r="CW167" i="3"/>
  <c r="CX173" i="3"/>
  <c r="CX167" i="3"/>
  <c r="CW166" i="3"/>
  <c r="CX166" i="3"/>
  <c r="CX172" i="3"/>
  <c r="CX169" i="3"/>
  <c r="F302" i="1"/>
  <c r="F255" i="1"/>
  <c r="AP205" i="1"/>
  <c r="CU74" i="3"/>
  <c r="CW78" i="3"/>
  <c r="CX81" i="3"/>
  <c r="G129" i="7" s="1"/>
  <c r="CV74" i="3"/>
  <c r="U200" i="1" s="1"/>
  <c r="G117" i="7" s="1"/>
  <c r="CX74" i="3"/>
  <c r="G118" i="7" s="1"/>
  <c r="CX78" i="3"/>
  <c r="G125" i="7" s="1"/>
  <c r="CX76" i="3"/>
  <c r="G121" i="7" s="1"/>
  <c r="CX80" i="3"/>
  <c r="G128" i="7" s="1"/>
  <c r="CX77" i="3"/>
  <c r="G123" i="7" s="1"/>
  <c r="CX82" i="3"/>
  <c r="G130" i="7" s="1"/>
  <c r="CW77" i="3"/>
  <c r="W192" i="1"/>
  <c r="AB192" i="1"/>
  <c r="CL190" i="1"/>
  <c r="F176" i="1"/>
  <c r="W152" i="1"/>
  <c r="CZ115" i="1"/>
  <c r="Y115" i="1" s="1"/>
  <c r="CY115" i="1"/>
  <c r="X115" i="1" s="1"/>
  <c r="P113" i="1"/>
  <c r="CP113" i="1" s="1"/>
  <c r="O113" i="1" s="1"/>
  <c r="S113" i="1"/>
  <c r="BD26" i="1"/>
  <c r="F59" i="1"/>
  <c r="F39" i="1"/>
  <c r="AV26" i="1"/>
  <c r="CX96" i="3"/>
  <c r="CU95" i="3"/>
  <c r="CV95" i="3"/>
  <c r="U241" i="1" s="1"/>
  <c r="BD205" i="1"/>
  <c r="CX57" i="3"/>
  <c r="CU56" i="3"/>
  <c r="CV56" i="3"/>
  <c r="U192" i="1" s="1"/>
  <c r="G59" i="7" s="1"/>
  <c r="AW149" i="1"/>
  <c r="F164" i="1"/>
  <c r="F162" i="1"/>
  <c r="AO149" i="1"/>
  <c r="AB156" i="1"/>
  <c r="T152" i="1"/>
  <c r="CV371" i="3"/>
  <c r="U685" i="1" s="1"/>
  <c r="G268" i="7" s="1"/>
  <c r="CX371" i="3"/>
  <c r="G269" i="7" s="1"/>
  <c r="CU157" i="3"/>
  <c r="CV157" i="3"/>
  <c r="U333" i="1" s="1"/>
  <c r="CX157" i="3"/>
  <c r="CX160" i="3"/>
  <c r="CW159" i="3"/>
  <c r="V333" i="1" s="1"/>
  <c r="CX162" i="3"/>
  <c r="CU147" i="3"/>
  <c r="CU146" i="3"/>
  <c r="CX147" i="3"/>
  <c r="CX151" i="3"/>
  <c r="CV146" i="3"/>
  <c r="CX146" i="3"/>
  <c r="CU145" i="3"/>
  <c r="CX152" i="3"/>
  <c r="CX145" i="3"/>
  <c r="CW149" i="3"/>
  <c r="V292" i="1" s="1"/>
  <c r="CV145" i="3"/>
  <c r="CX68" i="3"/>
  <c r="CX71" i="3"/>
  <c r="G107" i="7" s="1"/>
  <c r="CU67" i="3"/>
  <c r="CV67" i="3"/>
  <c r="U198" i="1" s="1"/>
  <c r="G99" i="7" s="1"/>
  <c r="CX73" i="3"/>
  <c r="AB193" i="1"/>
  <c r="AB155" i="1"/>
  <c r="R154" i="1"/>
  <c r="GX152" i="1"/>
  <c r="AB112" i="1"/>
  <c r="CZ109" i="1"/>
  <c r="Y109" i="1" s="1"/>
  <c r="CX126" i="3"/>
  <c r="CU125" i="3"/>
  <c r="CW106" i="3"/>
  <c r="CX106" i="3"/>
  <c r="CX112" i="3"/>
  <c r="CU104" i="3"/>
  <c r="CX105" i="3"/>
  <c r="CX109" i="3"/>
  <c r="BB205" i="1"/>
  <c r="BY190" i="1"/>
  <c r="CZ156" i="1"/>
  <c r="Y156" i="1" s="1"/>
  <c r="CY156" i="1"/>
  <c r="X156" i="1" s="1"/>
  <c r="GM156" i="1" s="1"/>
  <c r="GO156" i="1" s="1"/>
  <c r="AB153" i="1"/>
  <c r="R152" i="1"/>
  <c r="AZ66" i="1"/>
  <c r="F85" i="1"/>
  <c r="GN72" i="1"/>
  <c r="HD72" i="1"/>
  <c r="CU176" i="3"/>
  <c r="CV177" i="3"/>
  <c r="CU175" i="3"/>
  <c r="CX177" i="3"/>
  <c r="CX180" i="3"/>
  <c r="CV175" i="3"/>
  <c r="CX182" i="3"/>
  <c r="CW179" i="3"/>
  <c r="V337" i="1" s="1"/>
  <c r="CX175" i="3"/>
  <c r="CU177" i="3"/>
  <c r="CX176" i="3"/>
  <c r="F305" i="1"/>
  <c r="AY282" i="1"/>
  <c r="AW237" i="1"/>
  <c r="CU85" i="3"/>
  <c r="CU86" i="3"/>
  <c r="CX92" i="3"/>
  <c r="CU87" i="3"/>
  <c r="CW89" i="3"/>
  <c r="V202" i="1" s="1"/>
  <c r="G145" i="7" s="1"/>
  <c r="CV87" i="3"/>
  <c r="CV85" i="3"/>
  <c r="T192" i="1"/>
  <c r="F171" i="1"/>
  <c r="BB149" i="1"/>
  <c r="CX155" i="3"/>
  <c r="CX156" i="3"/>
  <c r="CU155" i="3"/>
  <c r="F304" i="1"/>
  <c r="CU134" i="3"/>
  <c r="CX136" i="3"/>
  <c r="CX144" i="3"/>
  <c r="CW138" i="3"/>
  <c r="CW136" i="3"/>
  <c r="CX139" i="3"/>
  <c r="CX142" i="3"/>
  <c r="CW62" i="3"/>
  <c r="V196" i="1" s="1"/>
  <c r="G84" i="7" s="1"/>
  <c r="CX65" i="3"/>
  <c r="G90" i="7" s="1"/>
  <c r="CX62" i="3"/>
  <c r="G85" i="7" s="1"/>
  <c r="CX61" i="3"/>
  <c r="CU60" i="3"/>
  <c r="CX66" i="3"/>
  <c r="CV60" i="3"/>
  <c r="U196" i="1" s="1"/>
  <c r="G81" i="7" s="1"/>
  <c r="CX64" i="3"/>
  <c r="G89" i="7" s="1"/>
  <c r="I193" i="1"/>
  <c r="V154" i="1"/>
  <c r="AB113" i="1"/>
  <c r="CP109" i="1"/>
  <c r="O109" i="1" s="1"/>
  <c r="GM109" i="1" s="1"/>
  <c r="GN109" i="1" s="1"/>
  <c r="CX363" i="3"/>
  <c r="G235" i="7" s="1"/>
  <c r="F350" i="1"/>
  <c r="CU123" i="3"/>
  <c r="CX123" i="3"/>
  <c r="CU97" i="3"/>
  <c r="CX100" i="3"/>
  <c r="CW99" i="3"/>
  <c r="V243" i="1" s="1"/>
  <c r="CX102" i="3"/>
  <c r="CX99" i="3"/>
  <c r="CU58" i="3"/>
  <c r="CV58" i="3"/>
  <c r="U194" i="1" s="1"/>
  <c r="G70" i="7" s="1"/>
  <c r="CX58" i="3"/>
  <c r="G71" i="7" s="1"/>
  <c r="CY154" i="1"/>
  <c r="X154" i="1" s="1"/>
  <c r="F123" i="1"/>
  <c r="AW106" i="1"/>
  <c r="F121" i="1"/>
  <c r="AO106" i="1"/>
  <c r="CY111" i="1"/>
  <c r="X111" i="1" s="1"/>
  <c r="CZ111" i="1"/>
  <c r="Y111" i="1" s="1"/>
  <c r="CX353" i="3"/>
  <c r="F177" i="1"/>
  <c r="F169" i="1"/>
  <c r="F136" i="1"/>
  <c r="F128" i="1"/>
  <c r="CU13" i="3"/>
  <c r="CX13" i="3"/>
  <c r="F80" i="1"/>
  <c r="CP29" i="1"/>
  <c r="O29" i="1" s="1"/>
  <c r="GM29" i="1" s="1"/>
  <c r="GN29" i="1" s="1"/>
  <c r="BC26" i="1"/>
  <c r="CX362" i="3"/>
  <c r="CX361" i="3"/>
  <c r="G225" i="7" s="1"/>
  <c r="CX280" i="3"/>
  <c r="CX44" i="3"/>
  <c r="CU43" i="3"/>
  <c r="CV43" i="3"/>
  <c r="U153" i="1" s="1"/>
  <c r="CX22" i="3"/>
  <c r="CW25" i="3"/>
  <c r="CW24" i="3"/>
  <c r="CX24" i="3"/>
  <c r="CX27" i="3"/>
  <c r="CV22" i="3"/>
  <c r="U112" i="1" s="1"/>
  <c r="CX26" i="3"/>
  <c r="CW26" i="3"/>
  <c r="CU22" i="3"/>
  <c r="CX29" i="3"/>
  <c r="P111" i="1"/>
  <c r="CP111" i="1" s="1"/>
  <c r="O111" i="1" s="1"/>
  <c r="F78" i="1"/>
  <c r="CZ69" i="1"/>
  <c r="Y69" i="1" s="1"/>
  <c r="CW354" i="3"/>
  <c r="CX352" i="3"/>
  <c r="G212" i="7" s="1"/>
  <c r="CX343" i="3"/>
  <c r="F166" i="1"/>
  <c r="F125" i="1"/>
  <c r="BB106" i="1"/>
  <c r="F93" i="1"/>
  <c r="F43" i="1"/>
  <c r="GN32" i="1"/>
  <c r="HD32" i="1"/>
  <c r="CY29" i="1"/>
  <c r="X29" i="1" s="1"/>
  <c r="CX357" i="3"/>
  <c r="G221" i="7" s="1"/>
  <c r="CX355" i="3"/>
  <c r="G217" i="7" s="1"/>
  <c r="CW355" i="3"/>
  <c r="CV345" i="3"/>
  <c r="U673" i="1" s="1"/>
  <c r="G193" i="7" s="1"/>
  <c r="CX345" i="3"/>
  <c r="G194" i="7" s="1"/>
  <c r="CX337" i="3"/>
  <c r="CU41" i="3"/>
  <c r="CV41" i="3"/>
  <c r="U151" i="1" s="1"/>
  <c r="CX41" i="3"/>
  <c r="CU15" i="3"/>
  <c r="CX21" i="3"/>
  <c r="CX15" i="3"/>
  <c r="CX18" i="3"/>
  <c r="CW17" i="3"/>
  <c r="V110" i="1" s="1"/>
  <c r="CX20" i="3"/>
  <c r="AB28" i="1"/>
  <c r="CW347" i="3"/>
  <c r="V673" i="1" s="1"/>
  <c r="G196" i="7" s="1"/>
  <c r="CX217" i="3"/>
  <c r="F163" i="1"/>
  <c r="HD31" i="1"/>
  <c r="GN31" i="1"/>
  <c r="CV367" i="3"/>
  <c r="U681" i="1" s="1"/>
  <c r="G246" i="7" s="1"/>
  <c r="CX367" i="3"/>
  <c r="G247" i="7" s="1"/>
  <c r="CX348" i="3"/>
  <c r="G200" i="7" s="1"/>
  <c r="CX338" i="3"/>
  <c r="CX267" i="3"/>
  <c r="CU45" i="3"/>
  <c r="CW49" i="3"/>
  <c r="CX52" i="3"/>
  <c r="CV45" i="3"/>
  <c r="U155" i="1" s="1"/>
  <c r="CX49" i="3"/>
  <c r="CX45" i="3"/>
  <c r="CX48" i="3"/>
  <c r="CX51" i="3"/>
  <c r="CX53" i="3"/>
  <c r="CX47" i="3"/>
  <c r="CU35" i="3"/>
  <c r="CU34" i="3"/>
  <c r="CU33" i="3"/>
  <c r="CV34" i="3"/>
  <c r="CX35" i="3"/>
  <c r="CX38" i="3"/>
  <c r="CV33" i="3"/>
  <c r="CX34" i="3"/>
  <c r="CX33" i="3"/>
  <c r="CW37" i="3"/>
  <c r="V114" i="1" s="1"/>
  <c r="CX40" i="3"/>
  <c r="CU11" i="3"/>
  <c r="CX11" i="3"/>
  <c r="AX26" i="1"/>
  <c r="F41" i="1"/>
  <c r="CV369" i="3"/>
  <c r="U683" i="1" s="1"/>
  <c r="G257" i="7" s="1"/>
  <c r="CX350" i="3"/>
  <c r="G202" i="7" s="1"/>
  <c r="CX340" i="3"/>
  <c r="CX339" i="3"/>
  <c r="CX318" i="3"/>
  <c r="CX309" i="3"/>
  <c r="CX291" i="3"/>
  <c r="CX289" i="3"/>
  <c r="CX227" i="3"/>
  <c r="F52" i="1"/>
  <c r="F44" i="1"/>
  <c r="BB26" i="1"/>
  <c r="CX369" i="3"/>
  <c r="G258" i="7" s="1"/>
  <c r="CX332" i="3"/>
  <c r="CV332" i="3"/>
  <c r="CV331" i="3"/>
  <c r="CX331" i="3"/>
  <c r="CX322" i="3"/>
  <c r="CW321" i="3"/>
  <c r="CX304" i="3"/>
  <c r="CX302" i="3"/>
  <c r="CW292" i="3"/>
  <c r="V552" i="1" s="1"/>
  <c r="CV281" i="3"/>
  <c r="U548" i="1" s="1"/>
  <c r="CX279" i="3"/>
  <c r="CX257" i="3"/>
  <c r="CX347" i="3"/>
  <c r="G197" i="7" s="1"/>
  <c r="CX335" i="3"/>
  <c r="CX325" i="3"/>
  <c r="CX320" i="3"/>
  <c r="CX316" i="3"/>
  <c r="CX315" i="3"/>
  <c r="CX314" i="3"/>
  <c r="CX313" i="3"/>
  <c r="CX312" i="3"/>
  <c r="CX293" i="3"/>
  <c r="CX284" i="3"/>
  <c r="CX269" i="3"/>
  <c r="CX268" i="3"/>
  <c r="CV338" i="3"/>
  <c r="U636" i="1" s="1"/>
  <c r="CX285" i="3"/>
  <c r="CX283" i="3"/>
  <c r="CX261" i="3"/>
  <c r="K30" i="1"/>
  <c r="CW340" i="3"/>
  <c r="V636" i="1" s="1"/>
  <c r="CX334" i="3"/>
  <c r="CX329" i="3"/>
  <c r="CX306" i="3"/>
  <c r="CX296" i="3"/>
  <c r="CX273" i="3"/>
  <c r="CV271" i="3"/>
  <c r="CX271" i="3"/>
  <c r="CU5" i="3"/>
  <c r="CX5" i="3"/>
  <c r="CX287" i="3"/>
  <c r="CX286" i="3"/>
  <c r="CX272" i="3"/>
  <c r="CX236" i="3"/>
  <c r="CX300" i="3"/>
  <c r="CX276" i="3"/>
  <c r="CV312" i="3"/>
  <c r="U595" i="1" s="1"/>
  <c r="CV283" i="3"/>
  <c r="U550" i="1" s="1"/>
  <c r="CV279" i="3"/>
  <c r="U546" i="1" s="1"/>
  <c r="CV272" i="3"/>
  <c r="CW247" i="3"/>
  <c r="CX247" i="3"/>
  <c r="CX246" i="3"/>
  <c r="CV226" i="3"/>
  <c r="CV215" i="3"/>
  <c r="U421" i="1" s="1"/>
  <c r="CX215" i="3"/>
  <c r="CX114" i="3"/>
  <c r="CW264" i="3"/>
  <c r="CX264" i="3"/>
  <c r="CV260" i="3"/>
  <c r="U507" i="1" s="1"/>
  <c r="CV256" i="3"/>
  <c r="U503" i="1" s="1"/>
  <c r="CX238" i="3"/>
  <c r="CX189" i="3"/>
  <c r="CX170" i="3"/>
  <c r="CX159" i="3"/>
  <c r="CX229" i="3"/>
  <c r="CX219" i="3"/>
  <c r="CW219" i="3"/>
  <c r="CX210" i="3"/>
  <c r="CX183" i="3"/>
  <c r="CX241" i="3"/>
  <c r="CX232" i="3"/>
  <c r="CV211" i="3"/>
  <c r="U417" i="1" s="1"/>
  <c r="CX211" i="3"/>
  <c r="CX203" i="3"/>
  <c r="CV203" i="3"/>
  <c r="CX252" i="3"/>
  <c r="CX221" i="3"/>
  <c r="CX161" i="3"/>
  <c r="CX292" i="3"/>
  <c r="CW262" i="3"/>
  <c r="CX262" i="3"/>
  <c r="CV258" i="3"/>
  <c r="U505" i="1" s="1"/>
  <c r="CX234" i="3"/>
  <c r="CX223" i="3"/>
  <c r="CX222" i="3"/>
  <c r="CX194" i="3"/>
  <c r="CX185" i="3"/>
  <c r="CV185" i="3"/>
  <c r="U376" i="1" s="1"/>
  <c r="CW249" i="3"/>
  <c r="CV245" i="3"/>
  <c r="U466" i="1" s="1"/>
  <c r="CX214" i="3"/>
  <c r="CX206" i="3"/>
  <c r="CX195" i="3"/>
  <c r="CX181" i="3"/>
  <c r="CX168" i="3"/>
  <c r="CX158" i="3"/>
  <c r="CX150" i="3"/>
  <c r="CX149" i="3"/>
  <c r="CX141" i="3"/>
  <c r="CV134" i="3"/>
  <c r="U290" i="1" s="1"/>
  <c r="CX226" i="3"/>
  <c r="CX188" i="3"/>
  <c r="CV176" i="3"/>
  <c r="CX163" i="3"/>
  <c r="CX135" i="3"/>
  <c r="CX125" i="3"/>
  <c r="CV125" i="3"/>
  <c r="U286" i="1" s="1"/>
  <c r="CX205" i="3"/>
  <c r="CX98" i="3"/>
  <c r="CW195" i="3"/>
  <c r="CX192" i="3"/>
  <c r="CW187" i="3"/>
  <c r="V376" i="1" s="1"/>
  <c r="CX187" i="3"/>
  <c r="CV183" i="3"/>
  <c r="U374" i="1" s="1"/>
  <c r="CV164" i="3"/>
  <c r="U335" i="1" s="1"/>
  <c r="CX86" i="3"/>
  <c r="G142" i="7" s="1"/>
  <c r="CX245" i="3"/>
  <c r="CX179" i="3"/>
  <c r="CX174" i="3"/>
  <c r="CX165" i="3"/>
  <c r="CX154" i="3"/>
  <c r="CX249" i="3"/>
  <c r="CX197" i="3"/>
  <c r="CW194" i="3"/>
  <c r="CX190" i="3"/>
  <c r="CX178" i="3"/>
  <c r="CV155" i="3"/>
  <c r="U331" i="1" s="1"/>
  <c r="CX201" i="3"/>
  <c r="CX148" i="3"/>
  <c r="CW129" i="3"/>
  <c r="V288" i="1" s="1"/>
  <c r="CV147" i="3"/>
  <c r="CX124" i="3"/>
  <c r="CW48" i="3"/>
  <c r="CX131" i="3"/>
  <c r="CV123" i="3"/>
  <c r="U284" i="1" s="1"/>
  <c r="CX88" i="3"/>
  <c r="CX85" i="3"/>
  <c r="G141" i="7" s="1"/>
  <c r="CX42" i="3"/>
  <c r="CX101" i="3"/>
  <c r="CX90" i="3"/>
  <c r="G149" i="7" s="1"/>
  <c r="CX43" i="3"/>
  <c r="CX19" i="3"/>
  <c r="CX138" i="3"/>
  <c r="CX128" i="3"/>
  <c r="CX121" i="3"/>
  <c r="CX103" i="3"/>
  <c r="CX91" i="3"/>
  <c r="G150" i="7" s="1"/>
  <c r="CX31" i="3"/>
  <c r="CW137" i="3"/>
  <c r="CX129" i="3"/>
  <c r="CV117" i="3"/>
  <c r="CV116" i="3"/>
  <c r="CX110" i="3"/>
  <c r="CW107" i="3"/>
  <c r="CV104" i="3"/>
  <c r="U245" i="1" s="1"/>
  <c r="CX104" i="3"/>
  <c r="CV93" i="3"/>
  <c r="U239" i="1" s="1"/>
  <c r="CX32" i="3"/>
  <c r="CX140" i="3"/>
  <c r="CV127" i="3"/>
  <c r="U288" i="1" s="1"/>
  <c r="CX118" i="3"/>
  <c r="CX113" i="3"/>
  <c r="CX111" i="3"/>
  <c r="CX108" i="3"/>
  <c r="CW108" i="3"/>
  <c r="CX143" i="3"/>
  <c r="CV97" i="3"/>
  <c r="U243" i="1" s="1"/>
  <c r="CX95" i="3"/>
  <c r="CX94" i="3"/>
  <c r="CX83" i="3"/>
  <c r="G131" i="7" s="1"/>
  <c r="CX30" i="3"/>
  <c r="CX89" i="3"/>
  <c r="G146" i="7" s="1"/>
  <c r="CW47" i="3"/>
  <c r="CX46" i="3"/>
  <c r="DF1" i="3"/>
  <c r="P28" i="1" s="1"/>
  <c r="DG1" i="3"/>
  <c r="DI1" i="3"/>
  <c r="CX87" i="3"/>
  <c r="G143" i="7" s="1"/>
  <c r="CX50" i="3"/>
  <c r="CX23" i="3"/>
  <c r="CX137" i="3"/>
  <c r="CX117" i="3"/>
  <c r="CX97" i="3"/>
  <c r="CX93" i="3"/>
  <c r="CX84" i="3"/>
  <c r="CX79" i="3"/>
  <c r="G127" i="7" s="1"/>
  <c r="CW76" i="3"/>
  <c r="CX75" i="3"/>
  <c r="CV35" i="3"/>
  <c r="DF10" i="3"/>
  <c r="DJ10" i="3" s="1"/>
  <c r="DG10" i="3"/>
  <c r="DH10" i="3"/>
  <c r="DI10" i="3"/>
  <c r="DF9" i="3"/>
  <c r="DG9" i="3"/>
  <c r="DI9" i="3"/>
  <c r="CX134" i="3"/>
  <c r="CX107" i="3"/>
  <c r="CX72" i="3"/>
  <c r="G108" i="7" s="1"/>
  <c r="CX70" i="3"/>
  <c r="G106" i="7" s="1"/>
  <c r="CX69" i="3"/>
  <c r="G103" i="7" s="1"/>
  <c r="CW69" i="3"/>
  <c r="V198" i="1" s="1"/>
  <c r="G102" i="7" s="1"/>
  <c r="CX54" i="3"/>
  <c r="CX37" i="3"/>
  <c r="CX36" i="3"/>
  <c r="CX25" i="3"/>
  <c r="CX14" i="3"/>
  <c r="CV11" i="3"/>
  <c r="U70" i="1" s="1"/>
  <c r="CX8" i="3"/>
  <c r="CW8" i="3"/>
  <c r="V68" i="1" s="1"/>
  <c r="DH1" i="3"/>
  <c r="R28" i="1" s="1"/>
  <c r="CX67" i="3"/>
  <c r="G100" i="7" s="1"/>
  <c r="CX56" i="3"/>
  <c r="G60" i="7" s="1"/>
  <c r="CX55" i="3"/>
  <c r="CV15" i="3"/>
  <c r="U110" i="1" s="1"/>
  <c r="CV13" i="3"/>
  <c r="U108" i="1" s="1"/>
  <c r="CX12" i="3"/>
  <c r="DH9" i="3"/>
  <c r="CX6" i="3"/>
  <c r="CV86" i="3"/>
  <c r="CX63" i="3"/>
  <c r="G88" i="7" s="1"/>
  <c r="CX60" i="3"/>
  <c r="G82" i="7" s="1"/>
  <c r="CX59" i="3"/>
  <c r="CX39" i="3"/>
  <c r="CX28" i="3"/>
  <c r="CX17" i="3"/>
  <c r="CX16" i="3"/>
  <c r="CV5" i="3"/>
  <c r="U30" i="1" s="1"/>
  <c r="DI4" i="3"/>
  <c r="DF4" i="3"/>
  <c r="DJ4" i="3" s="1"/>
  <c r="DH4" i="3"/>
  <c r="DI2" i="3"/>
  <c r="DI7" i="3"/>
  <c r="DI3" i="3"/>
  <c r="DG2" i="3"/>
  <c r="DJ2" i="3" s="1"/>
  <c r="DG7" i="3"/>
  <c r="DG3" i="3"/>
  <c r="CP195" i="1" l="1"/>
  <c r="O195" i="1" s="1"/>
  <c r="GM592" i="1"/>
  <c r="GN592" i="1" s="1"/>
  <c r="L133" i="7"/>
  <c r="CZ336" i="1"/>
  <c r="Y336" i="1" s="1"/>
  <c r="CY336" i="1"/>
  <c r="X336" i="1" s="1"/>
  <c r="BD671" i="1"/>
  <c r="F713" i="1"/>
  <c r="S203" i="1"/>
  <c r="AD152" i="7"/>
  <c r="AE152" i="7"/>
  <c r="G152" i="7"/>
  <c r="Q203" i="1"/>
  <c r="CZ547" i="1"/>
  <c r="Y547" i="1" s="1"/>
  <c r="GM637" i="1"/>
  <c r="GN637" i="1" s="1"/>
  <c r="CP152" i="1"/>
  <c r="O152" i="1" s="1"/>
  <c r="AN74" i="7"/>
  <c r="AW74" i="7"/>
  <c r="V203" i="1"/>
  <c r="AN110" i="7"/>
  <c r="AW110" i="7"/>
  <c r="Q199" i="1"/>
  <c r="G110" i="7"/>
  <c r="AE110" i="7"/>
  <c r="AD110" i="7"/>
  <c r="G250" i="7"/>
  <c r="AD250" i="7"/>
  <c r="AE250" i="7"/>
  <c r="U199" i="1"/>
  <c r="AN238" i="7"/>
  <c r="AW238" i="7"/>
  <c r="BK238" i="7"/>
  <c r="U193" i="1"/>
  <c r="AD63" i="7"/>
  <c r="G63" i="7"/>
  <c r="AE63" i="7"/>
  <c r="CP69" i="1"/>
  <c r="O69" i="1" s="1"/>
  <c r="GM69" i="1" s="1"/>
  <c r="GN69" i="1" s="1"/>
  <c r="V335" i="1"/>
  <c r="GM334" i="1"/>
  <c r="GO334" i="1" s="1"/>
  <c r="GM467" i="1"/>
  <c r="GO467" i="1" s="1"/>
  <c r="GM590" i="1"/>
  <c r="GN590" i="1" s="1"/>
  <c r="V600" i="1"/>
  <c r="G227" i="7"/>
  <c r="AE227" i="7"/>
  <c r="AD227" i="7"/>
  <c r="GX676" i="1"/>
  <c r="W600" i="1"/>
  <c r="Q686" i="1"/>
  <c r="AE272" i="7"/>
  <c r="AD272" i="7"/>
  <c r="G272" i="7"/>
  <c r="DJ3" i="3"/>
  <c r="V155" i="1"/>
  <c r="U423" i="1"/>
  <c r="V597" i="1"/>
  <c r="HD71" i="1"/>
  <c r="GM115" i="1"/>
  <c r="GO115" i="1" s="1"/>
  <c r="CP293" i="1"/>
  <c r="O293" i="1" s="1"/>
  <c r="CP197" i="1"/>
  <c r="O197" i="1" s="1"/>
  <c r="GM291" i="1"/>
  <c r="GO291" i="1" s="1"/>
  <c r="CP377" i="1"/>
  <c r="O377" i="1" s="1"/>
  <c r="Q463" i="1"/>
  <c r="P465" i="1"/>
  <c r="W424" i="1"/>
  <c r="W682" i="1"/>
  <c r="CP594" i="1"/>
  <c r="O594" i="1" s="1"/>
  <c r="Q424" i="1"/>
  <c r="Q682" i="1"/>
  <c r="U682" i="1"/>
  <c r="V199" i="1"/>
  <c r="U203" i="1"/>
  <c r="S199" i="1"/>
  <c r="R203" i="1"/>
  <c r="T203" i="1"/>
  <c r="CP596" i="1"/>
  <c r="O596" i="1" s="1"/>
  <c r="GM596" i="1" s="1"/>
  <c r="GO596" i="1" s="1"/>
  <c r="GX203" i="1"/>
  <c r="P203" i="1"/>
  <c r="GM154" i="1"/>
  <c r="GN154" i="1" s="1"/>
  <c r="CY674" i="1"/>
  <c r="X674" i="1" s="1"/>
  <c r="AZ204" i="7" s="1"/>
  <c r="AW250" i="7"/>
  <c r="AN250" i="7"/>
  <c r="G122" i="7"/>
  <c r="G124" i="7"/>
  <c r="W289" i="1"/>
  <c r="Q289" i="1"/>
  <c r="V378" i="1"/>
  <c r="V507" i="1"/>
  <c r="U509" i="1"/>
  <c r="V675" i="1"/>
  <c r="G214" i="7" s="1"/>
  <c r="P289" i="1"/>
  <c r="P330" i="1"/>
  <c r="R375" i="1"/>
  <c r="AQ205" i="1"/>
  <c r="CP199" i="1"/>
  <c r="O199" i="1" s="1"/>
  <c r="V289" i="1"/>
  <c r="V465" i="1"/>
  <c r="GM461" i="1"/>
  <c r="GN461" i="1" s="1"/>
  <c r="T463" i="1"/>
  <c r="GX463" i="1"/>
  <c r="CP418" i="1"/>
  <c r="O418" i="1" s="1"/>
  <c r="CP547" i="1"/>
  <c r="O547" i="1" s="1"/>
  <c r="P600" i="1"/>
  <c r="GM678" i="1"/>
  <c r="GO678" i="1" s="1"/>
  <c r="AZ237" i="7"/>
  <c r="Q600" i="1"/>
  <c r="AN239" i="7"/>
  <c r="BK239" i="7"/>
  <c r="AW239" i="7"/>
  <c r="AW204" i="7"/>
  <c r="AN204" i="7"/>
  <c r="S682" i="1"/>
  <c r="R199" i="1"/>
  <c r="G133" i="7"/>
  <c r="AE133" i="7"/>
  <c r="AD133" i="7"/>
  <c r="S201" i="1"/>
  <c r="CP201" i="1" s="1"/>
  <c r="O201" i="1" s="1"/>
  <c r="CP336" i="1"/>
  <c r="O336" i="1" s="1"/>
  <c r="GM336" i="1" s="1"/>
  <c r="GO336" i="1" s="1"/>
  <c r="R195" i="1"/>
  <c r="CZ195" i="1" s="1"/>
  <c r="Y195" i="1" s="1"/>
  <c r="BA74" i="7" s="1"/>
  <c r="AE74" i="7"/>
  <c r="AD74" i="7"/>
  <c r="G74" i="7"/>
  <c r="W199" i="1"/>
  <c r="W201" i="1"/>
  <c r="CP461" i="1"/>
  <c r="O461" i="1" s="1"/>
  <c r="Q240" i="1"/>
  <c r="P240" i="1"/>
  <c r="GX240" i="1"/>
  <c r="G216" i="7"/>
  <c r="G218" i="7"/>
  <c r="U201" i="1"/>
  <c r="S240" i="1"/>
  <c r="V682" i="1"/>
  <c r="AU688" i="1"/>
  <c r="AQ688" i="1"/>
  <c r="AQ718" i="1" s="1"/>
  <c r="DI36" i="3"/>
  <c r="DJ36" i="3" s="1"/>
  <c r="DF36" i="3"/>
  <c r="DH36" i="3"/>
  <c r="DG36" i="3"/>
  <c r="DF137" i="3"/>
  <c r="DG137" i="3"/>
  <c r="DH137" i="3"/>
  <c r="DI137" i="3"/>
  <c r="DI43" i="3"/>
  <c r="DF43" i="3"/>
  <c r="P153" i="1" s="1"/>
  <c r="DH43" i="3"/>
  <c r="R153" i="1" s="1"/>
  <c r="DG43" i="3"/>
  <c r="Q153" i="1" s="1"/>
  <c r="DF226" i="3"/>
  <c r="DG226" i="3"/>
  <c r="DH226" i="3"/>
  <c r="DI226" i="3"/>
  <c r="DI26" i="3"/>
  <c r="DF26" i="3"/>
  <c r="DH26" i="3"/>
  <c r="DG26" i="3"/>
  <c r="DG371" i="3"/>
  <c r="Q685" i="1" s="1"/>
  <c r="DH371" i="3"/>
  <c r="R685" i="1" s="1"/>
  <c r="DI371" i="3"/>
  <c r="L269" i="7" s="1"/>
  <c r="L268" i="7" s="1"/>
  <c r="DF371" i="3"/>
  <c r="P685" i="1" s="1"/>
  <c r="DG81" i="3"/>
  <c r="DH81" i="3"/>
  <c r="DF81" i="3"/>
  <c r="DI81" i="3"/>
  <c r="R248" i="1"/>
  <c r="S248" i="1"/>
  <c r="U248" i="1"/>
  <c r="DF218" i="3"/>
  <c r="DG218" i="3"/>
  <c r="DH218" i="3"/>
  <c r="DI218" i="3"/>
  <c r="DF310" i="3"/>
  <c r="DJ310" i="3" s="1"/>
  <c r="DG310" i="3"/>
  <c r="DH310" i="3"/>
  <c r="DI310" i="3"/>
  <c r="DF330" i="3"/>
  <c r="DG330" i="3"/>
  <c r="DI330" i="3"/>
  <c r="DH330" i="3"/>
  <c r="DF360" i="3"/>
  <c r="DG360" i="3"/>
  <c r="DH360" i="3"/>
  <c r="DI360" i="3"/>
  <c r="DF67" i="3"/>
  <c r="DH67" i="3"/>
  <c r="DI67" i="3"/>
  <c r="L100" i="7" s="1"/>
  <c r="L99" i="7" s="1"/>
  <c r="DG67" i="3"/>
  <c r="DF23" i="3"/>
  <c r="DG23" i="3"/>
  <c r="DH23" i="3"/>
  <c r="DI23" i="3"/>
  <c r="DJ23" i="3" s="1"/>
  <c r="DH31" i="3"/>
  <c r="DI31" i="3"/>
  <c r="DG31" i="3"/>
  <c r="DF31" i="3"/>
  <c r="DJ31" i="3" s="1"/>
  <c r="DG86" i="3"/>
  <c r="DF86" i="3"/>
  <c r="DH86" i="3"/>
  <c r="DI86" i="3"/>
  <c r="DI206" i="3"/>
  <c r="DJ206" i="3" s="1"/>
  <c r="DF206" i="3"/>
  <c r="DH206" i="3"/>
  <c r="DG206" i="3"/>
  <c r="DI246" i="3"/>
  <c r="DJ246" i="3" s="1"/>
  <c r="DF246" i="3"/>
  <c r="DH246" i="3"/>
  <c r="DG246" i="3"/>
  <c r="DH312" i="3"/>
  <c r="DI312" i="3"/>
  <c r="DG312" i="3"/>
  <c r="DF312" i="3"/>
  <c r="V245" i="1"/>
  <c r="DF122" i="3"/>
  <c r="DJ122" i="3" s="1"/>
  <c r="DG122" i="3"/>
  <c r="DH122" i="3"/>
  <c r="DI122" i="3"/>
  <c r="DF199" i="3"/>
  <c r="DJ199" i="3" s="1"/>
  <c r="DG199" i="3"/>
  <c r="DH199" i="3"/>
  <c r="DI199" i="3"/>
  <c r="DF258" i="3"/>
  <c r="P505" i="1" s="1"/>
  <c r="DG258" i="3"/>
  <c r="Q505" i="1" s="1"/>
  <c r="DH258" i="3"/>
  <c r="R505" i="1" s="1"/>
  <c r="DI258" i="3"/>
  <c r="GM510" i="1"/>
  <c r="GO510" i="1" s="1"/>
  <c r="DF354" i="3"/>
  <c r="DG354" i="3"/>
  <c r="L215" i="7" s="1"/>
  <c r="DH354" i="3"/>
  <c r="L216" i="7" s="1"/>
  <c r="DI354" i="3"/>
  <c r="CY152" i="1"/>
  <c r="X152" i="1" s="1"/>
  <c r="CZ152" i="1"/>
  <c r="Y152" i="1" s="1"/>
  <c r="DF228" i="3"/>
  <c r="DG228" i="3"/>
  <c r="DH228" i="3"/>
  <c r="DI228" i="3"/>
  <c r="DJ228" i="3" s="1"/>
  <c r="DI16" i="3"/>
  <c r="DJ16" i="3" s="1"/>
  <c r="DF16" i="3"/>
  <c r="DH16" i="3"/>
  <c r="DG16" i="3"/>
  <c r="DF6" i="3"/>
  <c r="DJ6" i="3" s="1"/>
  <c r="DG6" i="3"/>
  <c r="DH6" i="3"/>
  <c r="DI6" i="3"/>
  <c r="DF54" i="3"/>
  <c r="DJ54" i="3" s="1"/>
  <c r="DG54" i="3"/>
  <c r="DH54" i="3"/>
  <c r="DI54" i="3"/>
  <c r="DJ9" i="3"/>
  <c r="V200" i="1"/>
  <c r="G120" i="7" s="1"/>
  <c r="DI50" i="3"/>
  <c r="DF50" i="3"/>
  <c r="DJ50" i="3" s="1"/>
  <c r="DH50" i="3"/>
  <c r="DG50" i="3"/>
  <c r="DF30" i="3"/>
  <c r="DJ30" i="3" s="1"/>
  <c r="DG30" i="3"/>
  <c r="DH30" i="3"/>
  <c r="DI30" i="3"/>
  <c r="DI111" i="3"/>
  <c r="DH111" i="3"/>
  <c r="DG111" i="3"/>
  <c r="DF111" i="3"/>
  <c r="DJ111" i="3" s="1"/>
  <c r="DI91" i="3"/>
  <c r="DF91" i="3"/>
  <c r="DH91" i="3"/>
  <c r="DG91" i="3"/>
  <c r="DH101" i="3"/>
  <c r="DI101" i="3"/>
  <c r="DG101" i="3"/>
  <c r="DF101" i="3"/>
  <c r="DJ101" i="3" s="1"/>
  <c r="DF197" i="3"/>
  <c r="DJ197" i="3" s="1"/>
  <c r="DH197" i="3"/>
  <c r="DI197" i="3"/>
  <c r="DG197" i="3"/>
  <c r="DI141" i="3"/>
  <c r="DF141" i="3"/>
  <c r="DJ141" i="3" s="1"/>
  <c r="DG141" i="3"/>
  <c r="DH141" i="3"/>
  <c r="DF214" i="3"/>
  <c r="DJ214" i="3" s="1"/>
  <c r="DG214" i="3"/>
  <c r="DH214" i="3"/>
  <c r="DI214" i="3"/>
  <c r="DF234" i="3"/>
  <c r="P460" i="1" s="1"/>
  <c r="DG234" i="3"/>
  <c r="Q460" i="1" s="1"/>
  <c r="DH234" i="3"/>
  <c r="R460" i="1" s="1"/>
  <c r="DI234" i="3"/>
  <c r="U380" i="1"/>
  <c r="DG247" i="3"/>
  <c r="DH247" i="3"/>
  <c r="DF247" i="3"/>
  <c r="DI247" i="3"/>
  <c r="DH236" i="3"/>
  <c r="R462" i="1" s="1"/>
  <c r="DI236" i="3"/>
  <c r="DG236" i="3"/>
  <c r="Q462" i="1" s="1"/>
  <c r="DF236" i="3"/>
  <c r="P462" i="1" s="1"/>
  <c r="DI273" i="3"/>
  <c r="DJ273" i="3" s="1"/>
  <c r="DF273" i="3"/>
  <c r="DH273" i="3"/>
  <c r="DG273" i="3"/>
  <c r="DH283" i="3"/>
  <c r="DI283" i="3"/>
  <c r="DG283" i="3"/>
  <c r="DF283" i="3"/>
  <c r="DF313" i="3"/>
  <c r="DG313" i="3"/>
  <c r="DH313" i="3"/>
  <c r="DI313" i="3"/>
  <c r="DJ313" i="3" s="1"/>
  <c r="DF257" i="3"/>
  <c r="DJ257" i="3" s="1"/>
  <c r="DI257" i="3"/>
  <c r="DH257" i="3"/>
  <c r="DG257" i="3"/>
  <c r="DG331" i="3"/>
  <c r="DH331" i="3"/>
  <c r="DF331" i="3"/>
  <c r="DI331" i="3"/>
  <c r="DJ331" i="3" s="1"/>
  <c r="DF227" i="3"/>
  <c r="DG227" i="3"/>
  <c r="DH227" i="3"/>
  <c r="DI227" i="3"/>
  <c r="DJ227" i="3" s="1"/>
  <c r="DF34" i="3"/>
  <c r="DG34" i="3"/>
  <c r="DH34" i="3"/>
  <c r="DI34" i="3"/>
  <c r="DJ34" i="3" s="1"/>
  <c r="DF47" i="3"/>
  <c r="DG47" i="3"/>
  <c r="DI47" i="3"/>
  <c r="DH47" i="3"/>
  <c r="DF15" i="3"/>
  <c r="DG15" i="3"/>
  <c r="DH15" i="3"/>
  <c r="DI15" i="3"/>
  <c r="DF27" i="3"/>
  <c r="DJ27" i="3" s="1"/>
  <c r="DG27" i="3"/>
  <c r="DH27" i="3"/>
  <c r="DI27" i="3"/>
  <c r="DF280" i="3"/>
  <c r="DJ280" i="3" s="1"/>
  <c r="DG280" i="3"/>
  <c r="DH280" i="3"/>
  <c r="DI280" i="3"/>
  <c r="DF99" i="3"/>
  <c r="DG99" i="3"/>
  <c r="DI99" i="3"/>
  <c r="DH99" i="3"/>
  <c r="DF363" i="3"/>
  <c r="P677" i="1" s="1"/>
  <c r="DG363" i="3"/>
  <c r="Q677" i="1" s="1"/>
  <c r="DH363" i="3"/>
  <c r="R677" i="1" s="1"/>
  <c r="DI363" i="3"/>
  <c r="L235" i="7" s="1"/>
  <c r="L234" i="7" s="1"/>
  <c r="DF73" i="3"/>
  <c r="DJ73" i="3" s="1"/>
  <c r="DG73" i="3"/>
  <c r="DI73" i="3"/>
  <c r="DH73" i="3"/>
  <c r="DF152" i="3"/>
  <c r="DJ152" i="3" s="1"/>
  <c r="DG152" i="3"/>
  <c r="DH152" i="3"/>
  <c r="DI152" i="3"/>
  <c r="DF162" i="3"/>
  <c r="DJ162" i="3" s="1"/>
  <c r="DG162" i="3"/>
  <c r="DI162" i="3"/>
  <c r="DH162" i="3"/>
  <c r="DF57" i="3"/>
  <c r="DJ57" i="3" s="1"/>
  <c r="DG57" i="3"/>
  <c r="DH57" i="3"/>
  <c r="DI57" i="3"/>
  <c r="DF77" i="3"/>
  <c r="DI77" i="3"/>
  <c r="DG77" i="3"/>
  <c r="DH77" i="3"/>
  <c r="L124" i="7" s="1"/>
  <c r="DF167" i="3"/>
  <c r="DG167" i="3"/>
  <c r="DH167" i="3"/>
  <c r="DI167" i="3"/>
  <c r="DF186" i="3"/>
  <c r="DI186" i="3"/>
  <c r="DJ186" i="3" s="1"/>
  <c r="DH186" i="3"/>
  <c r="DG186" i="3"/>
  <c r="DF119" i="3"/>
  <c r="DI119" i="3"/>
  <c r="DG119" i="3"/>
  <c r="DH119" i="3"/>
  <c r="CY287" i="1"/>
  <c r="X287" i="1" s="1"/>
  <c r="CZ287" i="1"/>
  <c r="Y287" i="1" s="1"/>
  <c r="CP244" i="1"/>
  <c r="O244" i="1" s="1"/>
  <c r="DI255" i="3"/>
  <c r="DF255" i="3"/>
  <c r="DJ255" i="3" s="1"/>
  <c r="DG255" i="3"/>
  <c r="DH255" i="3"/>
  <c r="DF260" i="3"/>
  <c r="DG260" i="3"/>
  <c r="DH260" i="3"/>
  <c r="DI260" i="3"/>
  <c r="W193" i="1"/>
  <c r="DG184" i="3"/>
  <c r="DI184" i="3"/>
  <c r="DF184" i="3"/>
  <c r="DJ184" i="3" s="1"/>
  <c r="DH184" i="3"/>
  <c r="CD190" i="1"/>
  <c r="AU205" i="1"/>
  <c r="Q248" i="1"/>
  <c r="CP287" i="1"/>
  <c r="O287" i="1" s="1"/>
  <c r="GM547" i="1"/>
  <c r="GN547" i="1" s="1"/>
  <c r="P506" i="1"/>
  <c r="DF308" i="3"/>
  <c r="DJ308" i="3" s="1"/>
  <c r="DG308" i="3"/>
  <c r="DH308" i="3"/>
  <c r="DI308" i="3"/>
  <c r="DF333" i="3"/>
  <c r="DI333" i="3"/>
  <c r="DJ333" i="3" s="1"/>
  <c r="DH333" i="3"/>
  <c r="DG333" i="3"/>
  <c r="CP674" i="1"/>
  <c r="O674" i="1" s="1"/>
  <c r="GM674" i="1" s="1"/>
  <c r="GO674" i="1" s="1"/>
  <c r="DH358" i="3"/>
  <c r="DI358" i="3"/>
  <c r="DG358" i="3"/>
  <c r="DF358" i="3"/>
  <c r="GX686" i="1"/>
  <c r="DI63" i="3"/>
  <c r="DF63" i="3"/>
  <c r="DH63" i="3"/>
  <c r="DG63" i="3"/>
  <c r="DF183" i="3"/>
  <c r="P374" i="1" s="1"/>
  <c r="DG183" i="3"/>
  <c r="Q374" i="1" s="1"/>
  <c r="DH183" i="3"/>
  <c r="R374" i="1" s="1"/>
  <c r="DI183" i="3"/>
  <c r="DF139" i="3"/>
  <c r="DJ139" i="3" s="1"/>
  <c r="DG139" i="3"/>
  <c r="DH139" i="3"/>
  <c r="DI139" i="3"/>
  <c r="DF106" i="3"/>
  <c r="DG106" i="3"/>
  <c r="DH106" i="3"/>
  <c r="DI106" i="3"/>
  <c r="DF223" i="3"/>
  <c r="DJ223" i="3" s="1"/>
  <c r="DG223" i="3"/>
  <c r="DH223" i="3"/>
  <c r="DI223" i="3"/>
  <c r="DF261" i="3"/>
  <c r="DI261" i="3"/>
  <c r="DJ261" i="3" s="1"/>
  <c r="DH261" i="3"/>
  <c r="DG261" i="3"/>
  <c r="DF33" i="3"/>
  <c r="DG33" i="3"/>
  <c r="DH33" i="3"/>
  <c r="DI33" i="3"/>
  <c r="DG66" i="3"/>
  <c r="DI66" i="3"/>
  <c r="DH66" i="3"/>
  <c r="DF66" i="3"/>
  <c r="DJ66" i="3" s="1"/>
  <c r="DF209" i="3"/>
  <c r="DJ209" i="3" s="1"/>
  <c r="DG209" i="3"/>
  <c r="DH209" i="3"/>
  <c r="DI209" i="3"/>
  <c r="DF256" i="3"/>
  <c r="P503" i="1" s="1"/>
  <c r="DG256" i="3"/>
  <c r="Q503" i="1" s="1"/>
  <c r="DH256" i="3"/>
  <c r="R503" i="1" s="1"/>
  <c r="DI256" i="3"/>
  <c r="V466" i="1"/>
  <c r="DI296" i="3"/>
  <c r="DF296" i="3"/>
  <c r="DJ296" i="3" s="1"/>
  <c r="DH296" i="3"/>
  <c r="DG296" i="3"/>
  <c r="DF314" i="3"/>
  <c r="DH314" i="3"/>
  <c r="DI314" i="3"/>
  <c r="DG314" i="3"/>
  <c r="DJ314" i="3" s="1"/>
  <c r="DH279" i="3"/>
  <c r="R546" i="1" s="1"/>
  <c r="DI279" i="3"/>
  <c r="DG279" i="3"/>
  <c r="Q546" i="1" s="1"/>
  <c r="DF279" i="3"/>
  <c r="P546" i="1" s="1"/>
  <c r="DI289" i="3"/>
  <c r="DF289" i="3"/>
  <c r="DJ289" i="3" s="1"/>
  <c r="DH289" i="3"/>
  <c r="DG289" i="3"/>
  <c r="U114" i="1"/>
  <c r="DF53" i="3"/>
  <c r="DJ53" i="3" s="1"/>
  <c r="DG53" i="3"/>
  <c r="DI53" i="3"/>
  <c r="DH53" i="3"/>
  <c r="DG21" i="3"/>
  <c r="DH21" i="3"/>
  <c r="DI21" i="3"/>
  <c r="DF21" i="3"/>
  <c r="DJ21" i="3" s="1"/>
  <c r="DF24" i="3"/>
  <c r="DG24" i="3"/>
  <c r="DH24" i="3"/>
  <c r="DI24" i="3"/>
  <c r="DI361" i="3"/>
  <c r="DF361" i="3"/>
  <c r="DH361" i="3"/>
  <c r="DG361" i="3"/>
  <c r="DF102" i="3"/>
  <c r="DJ102" i="3" s="1"/>
  <c r="DG102" i="3"/>
  <c r="DH102" i="3"/>
  <c r="DI102" i="3"/>
  <c r="DF61" i="3"/>
  <c r="DG61" i="3"/>
  <c r="DH61" i="3"/>
  <c r="DI61" i="3"/>
  <c r="DJ61" i="3" s="1"/>
  <c r="DG144" i="3"/>
  <c r="DH144" i="3"/>
  <c r="DI144" i="3"/>
  <c r="DF144" i="3"/>
  <c r="DJ144" i="3" s="1"/>
  <c r="DF182" i="3"/>
  <c r="DJ182" i="3" s="1"/>
  <c r="DI182" i="3"/>
  <c r="DH182" i="3"/>
  <c r="DG182" i="3"/>
  <c r="BB190" i="1"/>
  <c r="F218" i="1"/>
  <c r="BB718" i="1"/>
  <c r="DF126" i="3"/>
  <c r="DJ126" i="3" s="1"/>
  <c r="DG126" i="3"/>
  <c r="DI126" i="3"/>
  <c r="DH126" i="3"/>
  <c r="BD190" i="1"/>
  <c r="F230" i="1"/>
  <c r="BD718" i="1"/>
  <c r="DI80" i="3"/>
  <c r="DF80" i="3"/>
  <c r="DG80" i="3"/>
  <c r="DH80" i="3"/>
  <c r="AP190" i="1"/>
  <c r="F214" i="1"/>
  <c r="DG173" i="3"/>
  <c r="DH173" i="3"/>
  <c r="DI173" i="3"/>
  <c r="DF173" i="3"/>
  <c r="DJ173" i="3" s="1"/>
  <c r="CY244" i="1"/>
  <c r="X244" i="1" s="1"/>
  <c r="DG235" i="3"/>
  <c r="DH235" i="3"/>
  <c r="DI235" i="3"/>
  <c r="DF235" i="3"/>
  <c r="DJ235" i="3" s="1"/>
  <c r="GM338" i="1"/>
  <c r="GO338" i="1" s="1"/>
  <c r="DF251" i="3"/>
  <c r="DJ251" i="3" s="1"/>
  <c r="DG251" i="3"/>
  <c r="DI251" i="3"/>
  <c r="DH251" i="3"/>
  <c r="DF265" i="3"/>
  <c r="DJ265" i="3" s="1"/>
  <c r="DG265" i="3"/>
  <c r="DH265" i="3"/>
  <c r="DI265" i="3"/>
  <c r="DG202" i="3"/>
  <c r="DF202" i="3"/>
  <c r="DJ202" i="3" s="1"/>
  <c r="DH202" i="3"/>
  <c r="DI202" i="3"/>
  <c r="GM197" i="1"/>
  <c r="GO197" i="1" s="1"/>
  <c r="DF207" i="3"/>
  <c r="DG207" i="3"/>
  <c r="DH207" i="3"/>
  <c r="DI207" i="3"/>
  <c r="DF216" i="3"/>
  <c r="DG216" i="3"/>
  <c r="DI216" i="3"/>
  <c r="DJ216" i="3" s="1"/>
  <c r="DH216" i="3"/>
  <c r="P193" i="1"/>
  <c r="L63" i="7" s="1"/>
  <c r="DF317" i="3"/>
  <c r="DJ317" i="3" s="1"/>
  <c r="DG317" i="3"/>
  <c r="DI317" i="3"/>
  <c r="DH317" i="3"/>
  <c r="DF365" i="3"/>
  <c r="DJ365" i="3" s="1"/>
  <c r="DG365" i="3"/>
  <c r="DH365" i="3"/>
  <c r="DI365" i="3"/>
  <c r="CY422" i="1"/>
  <c r="X422" i="1" s="1"/>
  <c r="CZ422" i="1"/>
  <c r="Y422" i="1" s="1"/>
  <c r="GM422" i="1" s="1"/>
  <c r="GO422" i="1" s="1"/>
  <c r="DF346" i="3"/>
  <c r="DG346" i="3"/>
  <c r="DI346" i="3"/>
  <c r="DJ346" i="3" s="1"/>
  <c r="DH346" i="3"/>
  <c r="DI328" i="3"/>
  <c r="DH328" i="3"/>
  <c r="DG328" i="3"/>
  <c r="DF328" i="3"/>
  <c r="DJ328" i="3" s="1"/>
  <c r="CP246" i="1"/>
  <c r="O246" i="1" s="1"/>
  <c r="DG242" i="3"/>
  <c r="DH242" i="3"/>
  <c r="DI242" i="3"/>
  <c r="DF242" i="3"/>
  <c r="DJ242" i="3" s="1"/>
  <c r="DG282" i="3"/>
  <c r="DH282" i="3"/>
  <c r="DI282" i="3"/>
  <c r="DF282" i="3"/>
  <c r="DJ282" i="3" s="1"/>
  <c r="P553" i="1"/>
  <c r="S553" i="1"/>
  <c r="V553" i="1"/>
  <c r="DF305" i="3"/>
  <c r="DG305" i="3"/>
  <c r="DH305" i="3"/>
  <c r="DI305" i="3"/>
  <c r="P676" i="1"/>
  <c r="L227" i="7" s="1"/>
  <c r="S676" i="1"/>
  <c r="U676" i="1"/>
  <c r="V676" i="1"/>
  <c r="T506" i="1"/>
  <c r="Q553" i="1"/>
  <c r="CY682" i="1"/>
  <c r="X682" i="1" s="1"/>
  <c r="AZ250" i="7" s="1"/>
  <c r="CZ682" i="1"/>
  <c r="Y682" i="1" s="1"/>
  <c r="BA250" i="7" s="1"/>
  <c r="GM684" i="1"/>
  <c r="GN684" i="1" s="1"/>
  <c r="U553" i="1"/>
  <c r="DF134" i="3"/>
  <c r="DG134" i="3"/>
  <c r="DH134" i="3"/>
  <c r="DI134" i="3"/>
  <c r="P248" i="1"/>
  <c r="DF127" i="3"/>
  <c r="DG127" i="3"/>
  <c r="DI127" i="3"/>
  <c r="DH127" i="3"/>
  <c r="DF344" i="3"/>
  <c r="DJ344" i="3" s="1"/>
  <c r="DG344" i="3"/>
  <c r="DH344" i="3"/>
  <c r="DI344" i="3"/>
  <c r="DF303" i="3"/>
  <c r="P591" i="1" s="1"/>
  <c r="DG303" i="3"/>
  <c r="Q591" i="1" s="1"/>
  <c r="DI303" i="3"/>
  <c r="DH303" i="3"/>
  <c r="R591" i="1" s="1"/>
  <c r="DF372" i="3"/>
  <c r="DJ372" i="3" s="1"/>
  <c r="DG372" i="3"/>
  <c r="DI372" i="3"/>
  <c r="DH372" i="3"/>
  <c r="DF231" i="3"/>
  <c r="DJ231" i="3" s="1"/>
  <c r="DG231" i="3"/>
  <c r="DH231" i="3"/>
  <c r="DI231" i="3"/>
  <c r="DF37" i="3"/>
  <c r="DG37" i="3"/>
  <c r="DH37" i="3"/>
  <c r="DI37" i="3"/>
  <c r="DH89" i="3"/>
  <c r="L147" i="7" s="1"/>
  <c r="L145" i="7" s="1"/>
  <c r="DF89" i="3"/>
  <c r="DG89" i="3"/>
  <c r="L146" i="7" s="1"/>
  <c r="DI89" i="3"/>
  <c r="DF90" i="3"/>
  <c r="DG90" i="3"/>
  <c r="DH90" i="3"/>
  <c r="DI90" i="3"/>
  <c r="DH205" i="3"/>
  <c r="DF205" i="3"/>
  <c r="DG205" i="3"/>
  <c r="DI205" i="3"/>
  <c r="DJ205" i="3" s="1"/>
  <c r="DH252" i="3"/>
  <c r="DI252" i="3"/>
  <c r="DG252" i="3"/>
  <c r="DF252" i="3"/>
  <c r="DJ252" i="3" s="1"/>
  <c r="DF300" i="3"/>
  <c r="DJ300" i="3" s="1"/>
  <c r="DG300" i="3"/>
  <c r="DH300" i="3"/>
  <c r="DI300" i="3"/>
  <c r="DG52" i="3"/>
  <c r="DH52" i="3"/>
  <c r="DI52" i="3"/>
  <c r="DF52" i="3"/>
  <c r="DJ52" i="3" s="1"/>
  <c r="DG345" i="3"/>
  <c r="DH345" i="3"/>
  <c r="DI345" i="3"/>
  <c r="L194" i="7" s="1"/>
  <c r="L193" i="7" s="1"/>
  <c r="DF345" i="3"/>
  <c r="V290" i="1"/>
  <c r="DF145" i="3"/>
  <c r="DG145" i="3"/>
  <c r="DI145" i="3"/>
  <c r="DH145" i="3"/>
  <c r="P379" i="1"/>
  <c r="Q379" i="1"/>
  <c r="R379" i="1"/>
  <c r="S379" i="1"/>
  <c r="W248" i="1"/>
  <c r="DG278" i="3"/>
  <c r="DH278" i="3"/>
  <c r="DI278" i="3"/>
  <c r="DF278" i="3"/>
  <c r="DJ278" i="3" s="1"/>
  <c r="DI342" i="3"/>
  <c r="DG342" i="3"/>
  <c r="DH342" i="3"/>
  <c r="DF342" i="3"/>
  <c r="DJ342" i="3" s="1"/>
  <c r="CP504" i="1"/>
  <c r="O504" i="1" s="1"/>
  <c r="CP598" i="1"/>
  <c r="O598" i="1" s="1"/>
  <c r="GM598" i="1" s="1"/>
  <c r="GO598" i="1" s="1"/>
  <c r="DF297" i="3"/>
  <c r="DJ297" i="3" s="1"/>
  <c r="DG297" i="3"/>
  <c r="DH297" i="3"/>
  <c r="DI297" i="3"/>
  <c r="DH87" i="3"/>
  <c r="DF87" i="3"/>
  <c r="DG87" i="3"/>
  <c r="DI87" i="3"/>
  <c r="DG113" i="3"/>
  <c r="DH113" i="3"/>
  <c r="DI113" i="3"/>
  <c r="DF113" i="3"/>
  <c r="DJ113" i="3" s="1"/>
  <c r="DF103" i="3"/>
  <c r="DJ103" i="3" s="1"/>
  <c r="DG103" i="3"/>
  <c r="DH103" i="3"/>
  <c r="DI103" i="3"/>
  <c r="DF149" i="3"/>
  <c r="DG149" i="3"/>
  <c r="DI149" i="3"/>
  <c r="DH149" i="3"/>
  <c r="DF203" i="3"/>
  <c r="DH203" i="3"/>
  <c r="DG203" i="3"/>
  <c r="DI203" i="3"/>
  <c r="DH219" i="3"/>
  <c r="DI219" i="3"/>
  <c r="DG219" i="3"/>
  <c r="DF219" i="3"/>
  <c r="DG264" i="3"/>
  <c r="DH264" i="3"/>
  <c r="DF264" i="3"/>
  <c r="DI264" i="3"/>
  <c r="DH272" i="3"/>
  <c r="DI272" i="3"/>
  <c r="DJ272" i="3" s="1"/>
  <c r="DG272" i="3"/>
  <c r="DF272" i="3"/>
  <c r="DF285" i="3"/>
  <c r="DG285" i="3"/>
  <c r="DJ285" i="3" s="1"/>
  <c r="DH285" i="3"/>
  <c r="DI285" i="3"/>
  <c r="DJ7" i="3"/>
  <c r="DG28" i="3"/>
  <c r="DH28" i="3"/>
  <c r="DI28" i="3"/>
  <c r="DF28" i="3"/>
  <c r="DJ28" i="3" s="1"/>
  <c r="DI12" i="3"/>
  <c r="DF12" i="3"/>
  <c r="DJ12" i="3" s="1"/>
  <c r="DH12" i="3"/>
  <c r="DG12" i="3"/>
  <c r="DH8" i="3"/>
  <c r="R68" i="1" s="1"/>
  <c r="DI8" i="3"/>
  <c r="S68" i="1" s="1"/>
  <c r="DG8" i="3"/>
  <c r="DJ8" i="3" s="1"/>
  <c r="DF8" i="3"/>
  <c r="P68" i="1" s="1"/>
  <c r="DH69" i="3"/>
  <c r="L104" i="7" s="1"/>
  <c r="L102" i="7" s="1"/>
  <c r="DI69" i="3"/>
  <c r="DG69" i="3"/>
  <c r="DF69" i="3"/>
  <c r="DH84" i="3"/>
  <c r="DI84" i="3"/>
  <c r="DF84" i="3"/>
  <c r="DJ84" i="3" s="1"/>
  <c r="DG84" i="3"/>
  <c r="DJ1" i="3"/>
  <c r="S28" i="1"/>
  <c r="DH94" i="3"/>
  <c r="DI94" i="3"/>
  <c r="DG94" i="3"/>
  <c r="DF94" i="3"/>
  <c r="DJ94" i="3" s="1"/>
  <c r="DH118" i="3"/>
  <c r="DI118" i="3"/>
  <c r="DJ118" i="3" s="1"/>
  <c r="DG118" i="3"/>
  <c r="DF118" i="3"/>
  <c r="DF110" i="3"/>
  <c r="DJ110" i="3" s="1"/>
  <c r="DG110" i="3"/>
  <c r="DH110" i="3"/>
  <c r="DI110" i="3"/>
  <c r="DH121" i="3"/>
  <c r="DI121" i="3"/>
  <c r="DG121" i="3"/>
  <c r="DF121" i="3"/>
  <c r="DJ121" i="3" s="1"/>
  <c r="DI85" i="3"/>
  <c r="L141" i="7" s="1"/>
  <c r="DF85" i="3"/>
  <c r="DG85" i="3"/>
  <c r="DH85" i="3"/>
  <c r="DI148" i="3"/>
  <c r="DJ148" i="3" s="1"/>
  <c r="DF148" i="3"/>
  <c r="DG148" i="3"/>
  <c r="DH148" i="3"/>
  <c r="DG154" i="3"/>
  <c r="DH154" i="3"/>
  <c r="DI154" i="3"/>
  <c r="DF154" i="3"/>
  <c r="DJ154" i="3" s="1"/>
  <c r="DG187" i="3"/>
  <c r="DH187" i="3"/>
  <c r="DF187" i="3"/>
  <c r="DI187" i="3"/>
  <c r="DI135" i="3"/>
  <c r="DJ135" i="3" s="1"/>
  <c r="DH135" i="3"/>
  <c r="DF135" i="3"/>
  <c r="DG135" i="3"/>
  <c r="DF150" i="3"/>
  <c r="DJ150" i="3" s="1"/>
  <c r="DG150" i="3"/>
  <c r="DH150" i="3"/>
  <c r="DI150" i="3"/>
  <c r="DG262" i="3"/>
  <c r="DH262" i="3"/>
  <c r="DI262" i="3"/>
  <c r="DF262" i="3"/>
  <c r="DG211" i="3"/>
  <c r="Q417" i="1" s="1"/>
  <c r="DH211" i="3"/>
  <c r="R417" i="1" s="1"/>
  <c r="DI211" i="3"/>
  <c r="DF211" i="3"/>
  <c r="P417" i="1" s="1"/>
  <c r="DH229" i="3"/>
  <c r="DI229" i="3"/>
  <c r="DJ229" i="3" s="1"/>
  <c r="DG229" i="3"/>
  <c r="DF229" i="3"/>
  <c r="DH286" i="3"/>
  <c r="DI286" i="3"/>
  <c r="DG286" i="3"/>
  <c r="DF286" i="3"/>
  <c r="DJ286" i="3" s="1"/>
  <c r="DI306" i="3"/>
  <c r="DJ306" i="3" s="1"/>
  <c r="DF306" i="3"/>
  <c r="DH306" i="3"/>
  <c r="DG306" i="3"/>
  <c r="DH315" i="3"/>
  <c r="DI315" i="3"/>
  <c r="DG315" i="3"/>
  <c r="DF315" i="3"/>
  <c r="DJ315" i="3" s="1"/>
  <c r="DF291" i="3"/>
  <c r="DG291" i="3"/>
  <c r="DH291" i="3"/>
  <c r="DI291" i="3"/>
  <c r="DJ291" i="3" s="1"/>
  <c r="DF38" i="3"/>
  <c r="DJ38" i="3" s="1"/>
  <c r="DG38" i="3"/>
  <c r="DH38" i="3"/>
  <c r="DI38" i="3"/>
  <c r="DF51" i="3"/>
  <c r="DJ51" i="3" s="1"/>
  <c r="DG51" i="3"/>
  <c r="DH51" i="3"/>
  <c r="DI51" i="3"/>
  <c r="DF267" i="3"/>
  <c r="DJ267" i="3" s="1"/>
  <c r="DG267" i="3"/>
  <c r="DH267" i="3"/>
  <c r="DI267" i="3"/>
  <c r="DF217" i="3"/>
  <c r="DG217" i="3"/>
  <c r="DJ217" i="3" s="1"/>
  <c r="DH217" i="3"/>
  <c r="DI217" i="3"/>
  <c r="GM111" i="1"/>
  <c r="GO111" i="1" s="1"/>
  <c r="V112" i="1"/>
  <c r="DF362" i="3"/>
  <c r="DJ362" i="3" s="1"/>
  <c r="DG362" i="3"/>
  <c r="DH362" i="3"/>
  <c r="DI362" i="3"/>
  <c r="DF62" i="3"/>
  <c r="DG62" i="3"/>
  <c r="L85" i="7" s="1"/>
  <c r="DH62" i="3"/>
  <c r="L86" i="7" s="1"/>
  <c r="L84" i="7" s="1"/>
  <c r="DI62" i="3"/>
  <c r="DF136" i="3"/>
  <c r="DG136" i="3"/>
  <c r="DJ136" i="3" s="1"/>
  <c r="DI136" i="3"/>
  <c r="DH136" i="3"/>
  <c r="U337" i="1"/>
  <c r="DF109" i="3"/>
  <c r="DJ109" i="3" s="1"/>
  <c r="DG109" i="3"/>
  <c r="DI109" i="3"/>
  <c r="DH109" i="3"/>
  <c r="DF146" i="3"/>
  <c r="DG146" i="3"/>
  <c r="DH146" i="3"/>
  <c r="DI146" i="3"/>
  <c r="DJ146" i="3" s="1"/>
  <c r="DF160" i="3"/>
  <c r="DJ160" i="3" s="1"/>
  <c r="DG160" i="3"/>
  <c r="DH160" i="3"/>
  <c r="DI160" i="3"/>
  <c r="DG76" i="3"/>
  <c r="L121" i="7" s="1"/>
  <c r="DI76" i="3"/>
  <c r="DF76" i="3"/>
  <c r="DH76" i="3"/>
  <c r="L122" i="7" s="1"/>
  <c r="L120" i="7" s="1"/>
  <c r="GX193" i="1"/>
  <c r="CJ205" i="1" s="1"/>
  <c r="DF115" i="3"/>
  <c r="DG115" i="3"/>
  <c r="DI115" i="3"/>
  <c r="DH115" i="3"/>
  <c r="DF250" i="3"/>
  <c r="DJ250" i="3" s="1"/>
  <c r="DG250" i="3"/>
  <c r="DI250" i="3"/>
  <c r="DH250" i="3"/>
  <c r="DI263" i="3"/>
  <c r="DF263" i="3"/>
  <c r="DG263" i="3"/>
  <c r="DH263" i="3"/>
  <c r="S375" i="1"/>
  <c r="DI198" i="3"/>
  <c r="DG198" i="3"/>
  <c r="DH198" i="3"/>
  <c r="DF198" i="3"/>
  <c r="DJ198" i="3" s="1"/>
  <c r="DF225" i="3"/>
  <c r="DJ225" i="3" s="1"/>
  <c r="DG225" i="3"/>
  <c r="DI225" i="3"/>
  <c r="DH225" i="3"/>
  <c r="CP285" i="1"/>
  <c r="O285" i="1" s="1"/>
  <c r="T375" i="1"/>
  <c r="DF366" i="3"/>
  <c r="DJ366" i="3" s="1"/>
  <c r="DG366" i="3"/>
  <c r="DH366" i="3"/>
  <c r="DI366" i="3"/>
  <c r="CY504" i="1"/>
  <c r="X504" i="1" s="1"/>
  <c r="CZ504" i="1"/>
  <c r="Y504" i="1" s="1"/>
  <c r="DF349" i="3"/>
  <c r="DG349" i="3"/>
  <c r="DI349" i="3"/>
  <c r="DH349" i="3"/>
  <c r="GM381" i="1"/>
  <c r="GO381" i="1" s="1"/>
  <c r="DF323" i="3"/>
  <c r="DI323" i="3"/>
  <c r="DH323" i="3"/>
  <c r="DG323" i="3"/>
  <c r="S465" i="1"/>
  <c r="T465" i="1"/>
  <c r="R465" i="1"/>
  <c r="CP465" i="1" s="1"/>
  <c r="O465" i="1" s="1"/>
  <c r="U465" i="1"/>
  <c r="DG239" i="3"/>
  <c r="DH239" i="3"/>
  <c r="DI239" i="3"/>
  <c r="DJ239" i="3" s="1"/>
  <c r="DF239" i="3"/>
  <c r="W553" i="1"/>
  <c r="DG311" i="3"/>
  <c r="DH311" i="3"/>
  <c r="DI311" i="3"/>
  <c r="DF311" i="3"/>
  <c r="DJ311" i="3" s="1"/>
  <c r="T676" i="1"/>
  <c r="AG688" i="1" s="1"/>
  <c r="DF368" i="3"/>
  <c r="DJ368" i="3" s="1"/>
  <c r="DG368" i="3"/>
  <c r="DI368" i="3"/>
  <c r="DH368" i="3"/>
  <c r="U506" i="1"/>
  <c r="U599" i="1"/>
  <c r="CJ688" i="1"/>
  <c r="DF356" i="3"/>
  <c r="DG356" i="3"/>
  <c r="DI356" i="3"/>
  <c r="DH356" i="3"/>
  <c r="R424" i="1"/>
  <c r="S424" i="1"/>
  <c r="CP424" i="1" s="1"/>
  <c r="O424" i="1" s="1"/>
  <c r="T424" i="1"/>
  <c r="U424" i="1"/>
  <c r="DF290" i="3"/>
  <c r="DG290" i="3"/>
  <c r="DI290" i="3"/>
  <c r="DH290" i="3"/>
  <c r="DF295" i="3"/>
  <c r="DJ295" i="3" s="1"/>
  <c r="DG295" i="3"/>
  <c r="DH295" i="3"/>
  <c r="DI295" i="3"/>
  <c r="CP682" i="1"/>
  <c r="O682" i="1" s="1"/>
  <c r="GM682" i="1" s="1"/>
  <c r="GN682" i="1" s="1"/>
  <c r="DF245" i="3"/>
  <c r="DG245" i="3"/>
  <c r="DH245" i="3"/>
  <c r="DI245" i="3"/>
  <c r="DI195" i="3"/>
  <c r="DG195" i="3"/>
  <c r="DF195" i="3"/>
  <c r="DH195" i="3"/>
  <c r="DF238" i="3"/>
  <c r="DG238" i="3"/>
  <c r="DH238" i="3"/>
  <c r="DI238" i="3"/>
  <c r="DI293" i="3"/>
  <c r="DF293" i="3"/>
  <c r="DH293" i="3"/>
  <c r="DG293" i="3"/>
  <c r="DF156" i="3"/>
  <c r="DJ156" i="3" s="1"/>
  <c r="DG156" i="3"/>
  <c r="DH156" i="3"/>
  <c r="DI156" i="3"/>
  <c r="DF166" i="3"/>
  <c r="DG166" i="3"/>
  <c r="DH166" i="3"/>
  <c r="DI166" i="3"/>
  <c r="DF153" i="3"/>
  <c r="P329" i="1" s="1"/>
  <c r="DG153" i="3"/>
  <c r="Q329" i="1" s="1"/>
  <c r="DH153" i="3"/>
  <c r="R329" i="1" s="1"/>
  <c r="DI153" i="3"/>
  <c r="DI259" i="3"/>
  <c r="DF259" i="3"/>
  <c r="DJ259" i="3" s="1"/>
  <c r="DG259" i="3"/>
  <c r="DH259" i="3"/>
  <c r="DF244" i="3"/>
  <c r="DJ244" i="3" s="1"/>
  <c r="DG244" i="3"/>
  <c r="DH244" i="3"/>
  <c r="DI244" i="3"/>
  <c r="GM152" i="1"/>
  <c r="GN152" i="1" s="1"/>
  <c r="DH75" i="3"/>
  <c r="DI75" i="3"/>
  <c r="DJ75" i="3" s="1"/>
  <c r="DG75" i="3"/>
  <c r="DF75" i="3"/>
  <c r="DF210" i="3"/>
  <c r="DJ210" i="3" s="1"/>
  <c r="DG210" i="3"/>
  <c r="DH210" i="3"/>
  <c r="DI210" i="3"/>
  <c r="DI322" i="3"/>
  <c r="DH322" i="3"/>
  <c r="DF322" i="3"/>
  <c r="DG322" i="3"/>
  <c r="DH155" i="3"/>
  <c r="R331" i="1" s="1"/>
  <c r="DI155" i="3"/>
  <c r="DG155" i="3"/>
  <c r="Q331" i="1" s="1"/>
  <c r="DF155" i="3"/>
  <c r="P331" i="1" s="1"/>
  <c r="DI191" i="3"/>
  <c r="DG191" i="3"/>
  <c r="DH191" i="3"/>
  <c r="DF191" i="3"/>
  <c r="DJ191" i="3" s="1"/>
  <c r="DG224" i="3"/>
  <c r="DH224" i="3"/>
  <c r="DI224" i="3"/>
  <c r="DF224" i="3"/>
  <c r="DJ224" i="3" s="1"/>
  <c r="DI79" i="3"/>
  <c r="DF79" i="3"/>
  <c r="DH79" i="3"/>
  <c r="DG79" i="3"/>
  <c r="DF83" i="3"/>
  <c r="DH83" i="3"/>
  <c r="DI83" i="3"/>
  <c r="DG83" i="3"/>
  <c r="DH42" i="3"/>
  <c r="DI42" i="3"/>
  <c r="DG42" i="3"/>
  <c r="DF42" i="3"/>
  <c r="DJ42" i="3" s="1"/>
  <c r="DG249" i="3"/>
  <c r="DH249" i="3"/>
  <c r="DI249" i="3"/>
  <c r="DF249" i="3"/>
  <c r="DH125" i="3"/>
  <c r="R286" i="1" s="1"/>
  <c r="DI125" i="3"/>
  <c r="DG125" i="3"/>
  <c r="Q286" i="1" s="1"/>
  <c r="DF125" i="3"/>
  <c r="P286" i="1" s="1"/>
  <c r="DI39" i="3"/>
  <c r="DF39" i="3"/>
  <c r="DJ39" i="3" s="1"/>
  <c r="DH39" i="3"/>
  <c r="DG39" i="3"/>
  <c r="DF70" i="3"/>
  <c r="DH70" i="3"/>
  <c r="DI70" i="3"/>
  <c r="DG70" i="3"/>
  <c r="DF93" i="3"/>
  <c r="P239" i="1" s="1"/>
  <c r="DG93" i="3"/>
  <c r="Q239" i="1" s="1"/>
  <c r="DH93" i="3"/>
  <c r="R239" i="1" s="1"/>
  <c r="DI93" i="3"/>
  <c r="Q28" i="1"/>
  <c r="CP28" i="1" s="1"/>
  <c r="O28" i="1" s="1"/>
  <c r="DI95" i="3"/>
  <c r="DF95" i="3"/>
  <c r="P241" i="1" s="1"/>
  <c r="DH95" i="3"/>
  <c r="R241" i="1" s="1"/>
  <c r="DG95" i="3"/>
  <c r="Q241" i="1" s="1"/>
  <c r="DG128" i="3"/>
  <c r="DH128" i="3"/>
  <c r="DI128" i="3"/>
  <c r="DJ128" i="3" s="1"/>
  <c r="DF128" i="3"/>
  <c r="DF88" i="3"/>
  <c r="DG88" i="3"/>
  <c r="DH88" i="3"/>
  <c r="DI88" i="3"/>
  <c r="DJ88" i="3" s="1"/>
  <c r="DH201" i="3"/>
  <c r="DI201" i="3"/>
  <c r="DG201" i="3"/>
  <c r="DF201" i="3"/>
  <c r="DJ201" i="3" s="1"/>
  <c r="DI165" i="3"/>
  <c r="DJ165" i="3" s="1"/>
  <c r="DF165" i="3"/>
  <c r="DH165" i="3"/>
  <c r="DG165" i="3"/>
  <c r="DF163" i="3"/>
  <c r="DJ163" i="3" s="1"/>
  <c r="DG163" i="3"/>
  <c r="DH163" i="3"/>
  <c r="DI163" i="3"/>
  <c r="DG158" i="3"/>
  <c r="DH158" i="3"/>
  <c r="DI158" i="3"/>
  <c r="DJ158" i="3" s="1"/>
  <c r="DF158" i="3"/>
  <c r="DI159" i="3"/>
  <c r="DF159" i="3"/>
  <c r="DH159" i="3"/>
  <c r="DG159" i="3"/>
  <c r="DF114" i="3"/>
  <c r="DJ114" i="3" s="1"/>
  <c r="DI114" i="3"/>
  <c r="DH114" i="3"/>
  <c r="DG114" i="3"/>
  <c r="DF287" i="3"/>
  <c r="DJ287" i="3" s="1"/>
  <c r="DG287" i="3"/>
  <c r="DH287" i="3"/>
  <c r="DI287" i="3"/>
  <c r="DF329" i="3"/>
  <c r="DJ329" i="3" s="1"/>
  <c r="DH329" i="3"/>
  <c r="DI329" i="3"/>
  <c r="DG329" i="3"/>
  <c r="DH268" i="3"/>
  <c r="DI268" i="3"/>
  <c r="DG268" i="3"/>
  <c r="DF268" i="3"/>
  <c r="DJ268" i="3" s="1"/>
  <c r="DF316" i="3"/>
  <c r="DJ316" i="3" s="1"/>
  <c r="DH316" i="3"/>
  <c r="DG316" i="3"/>
  <c r="DI316" i="3"/>
  <c r="DH332" i="3"/>
  <c r="DI332" i="3"/>
  <c r="DJ332" i="3" s="1"/>
  <c r="DG332" i="3"/>
  <c r="DF332" i="3"/>
  <c r="DI309" i="3"/>
  <c r="DF309" i="3"/>
  <c r="DJ309" i="3" s="1"/>
  <c r="DH309" i="3"/>
  <c r="DG309" i="3"/>
  <c r="DF11" i="3"/>
  <c r="P70" i="1" s="1"/>
  <c r="DG11" i="3"/>
  <c r="Q70" i="1" s="1"/>
  <c r="DH11" i="3"/>
  <c r="DI11" i="3"/>
  <c r="DF35" i="3"/>
  <c r="DG35" i="3"/>
  <c r="DH35" i="3"/>
  <c r="DI35" i="3"/>
  <c r="DJ35" i="3" s="1"/>
  <c r="DF48" i="3"/>
  <c r="DG48" i="3"/>
  <c r="DH48" i="3"/>
  <c r="DI48" i="3"/>
  <c r="DG338" i="3"/>
  <c r="DF338" i="3"/>
  <c r="DH338" i="3"/>
  <c r="DI338" i="3"/>
  <c r="DF41" i="3"/>
  <c r="P151" i="1" s="1"/>
  <c r="DG41" i="3"/>
  <c r="Q151" i="1" s="1"/>
  <c r="DH41" i="3"/>
  <c r="R151" i="1" s="1"/>
  <c r="DI41" i="3"/>
  <c r="DH355" i="3"/>
  <c r="L218" i="7" s="1"/>
  <c r="DI355" i="3"/>
  <c r="DG355" i="3"/>
  <c r="DF355" i="3"/>
  <c r="DF29" i="3"/>
  <c r="DJ29" i="3" s="1"/>
  <c r="DG29" i="3"/>
  <c r="DI29" i="3"/>
  <c r="DH29" i="3"/>
  <c r="DF100" i="3"/>
  <c r="DJ100" i="3" s="1"/>
  <c r="DG100" i="3"/>
  <c r="DH100" i="3"/>
  <c r="DI100" i="3"/>
  <c r="DG65" i="3"/>
  <c r="DH65" i="3"/>
  <c r="DI65" i="3"/>
  <c r="DF65" i="3"/>
  <c r="U202" i="1"/>
  <c r="G140" i="7" s="1"/>
  <c r="DG180" i="3"/>
  <c r="DH180" i="3"/>
  <c r="DF180" i="3"/>
  <c r="DJ180" i="3" s="1"/>
  <c r="DI180" i="3"/>
  <c r="DF105" i="3"/>
  <c r="DI105" i="3"/>
  <c r="DJ105" i="3" s="1"/>
  <c r="DH105" i="3"/>
  <c r="DG105" i="3"/>
  <c r="DF71" i="3"/>
  <c r="DG71" i="3"/>
  <c r="DH71" i="3"/>
  <c r="DI71" i="3"/>
  <c r="DF157" i="3"/>
  <c r="DG157" i="3"/>
  <c r="DH157" i="3"/>
  <c r="DI157" i="3"/>
  <c r="CY113" i="1"/>
  <c r="X113" i="1" s="1"/>
  <c r="CZ113" i="1"/>
  <c r="Y113" i="1" s="1"/>
  <c r="DF78" i="3"/>
  <c r="DG78" i="3"/>
  <c r="L125" i="7" s="1"/>
  <c r="DI78" i="3"/>
  <c r="DH78" i="3"/>
  <c r="DF164" i="3"/>
  <c r="DG164" i="3"/>
  <c r="DH164" i="3"/>
  <c r="DI164" i="3"/>
  <c r="DF116" i="3"/>
  <c r="DG116" i="3"/>
  <c r="DH116" i="3"/>
  <c r="DI116" i="3"/>
  <c r="DJ116" i="3" s="1"/>
  <c r="V248" i="1"/>
  <c r="DF248" i="3"/>
  <c r="DG248" i="3"/>
  <c r="DI248" i="3"/>
  <c r="DH248" i="3"/>
  <c r="DG193" i="3"/>
  <c r="DH193" i="3"/>
  <c r="DF193" i="3"/>
  <c r="DI193" i="3"/>
  <c r="DJ193" i="3" s="1"/>
  <c r="DG204" i="3"/>
  <c r="DI204" i="3"/>
  <c r="DJ204" i="3" s="1"/>
  <c r="DF204" i="3"/>
  <c r="DH204" i="3"/>
  <c r="R289" i="1"/>
  <c r="S289" i="1"/>
  <c r="U289" i="1"/>
  <c r="T289" i="1"/>
  <c r="GX379" i="1"/>
  <c r="GM508" i="1"/>
  <c r="GO508" i="1" s="1"/>
  <c r="BB671" i="1"/>
  <c r="F701" i="1"/>
  <c r="DF301" i="3"/>
  <c r="P589" i="1" s="1"/>
  <c r="DG301" i="3"/>
  <c r="Q589" i="1" s="1"/>
  <c r="DH301" i="3"/>
  <c r="R589" i="1" s="1"/>
  <c r="DI301" i="3"/>
  <c r="T248" i="1"/>
  <c r="R600" i="1"/>
  <c r="T600" i="1"/>
  <c r="U600" i="1"/>
  <c r="DF359" i="3"/>
  <c r="DG359" i="3"/>
  <c r="DH359" i="3"/>
  <c r="DI359" i="3"/>
  <c r="DF230" i="3"/>
  <c r="DG230" i="3"/>
  <c r="DI230" i="3"/>
  <c r="DH230" i="3"/>
  <c r="V686" i="1"/>
  <c r="AI688" i="1" s="1"/>
  <c r="DG298" i="3"/>
  <c r="DH298" i="3"/>
  <c r="DI298" i="3"/>
  <c r="DF298" i="3"/>
  <c r="DJ298" i="3" s="1"/>
  <c r="T686" i="1"/>
  <c r="CG671" i="1"/>
  <c r="AX688" i="1"/>
  <c r="DF190" i="3"/>
  <c r="DJ190" i="3" s="1"/>
  <c r="DH190" i="3"/>
  <c r="DI190" i="3"/>
  <c r="DG190" i="3"/>
  <c r="DF221" i="3"/>
  <c r="DJ221" i="3" s="1"/>
  <c r="DG221" i="3"/>
  <c r="DH221" i="3"/>
  <c r="DI221" i="3"/>
  <c r="DG271" i="3"/>
  <c r="DH271" i="3"/>
  <c r="DI271" i="3"/>
  <c r="DF271" i="3"/>
  <c r="DH335" i="3"/>
  <c r="DI335" i="3"/>
  <c r="DG335" i="3"/>
  <c r="DF335" i="3"/>
  <c r="DJ335" i="3" s="1"/>
  <c r="DG340" i="3"/>
  <c r="DF340" i="3"/>
  <c r="DH340" i="3"/>
  <c r="DI340" i="3"/>
  <c r="DI352" i="3"/>
  <c r="L212" i="7" s="1"/>
  <c r="L211" i="7" s="1"/>
  <c r="DF352" i="3"/>
  <c r="DH352" i="3"/>
  <c r="DG352" i="3"/>
  <c r="AQ190" i="1"/>
  <c r="F215" i="1"/>
  <c r="CY246" i="1"/>
  <c r="X246" i="1" s="1"/>
  <c r="CZ246" i="1"/>
  <c r="Y246" i="1" s="1"/>
  <c r="DH108" i="3"/>
  <c r="DI108" i="3"/>
  <c r="DG108" i="3"/>
  <c r="DF108" i="3"/>
  <c r="DF350" i="3"/>
  <c r="DG350" i="3"/>
  <c r="DH350" i="3"/>
  <c r="DI350" i="3"/>
  <c r="DF18" i="3"/>
  <c r="DJ18" i="3" s="1"/>
  <c r="DG18" i="3"/>
  <c r="DH18" i="3"/>
  <c r="DI18" i="3"/>
  <c r="DF44" i="3"/>
  <c r="DJ44" i="3" s="1"/>
  <c r="DG44" i="3"/>
  <c r="DH44" i="3"/>
  <c r="DI44" i="3"/>
  <c r="DF92" i="3"/>
  <c r="DJ92" i="3" s="1"/>
  <c r="DG92" i="3"/>
  <c r="DH92" i="3"/>
  <c r="DI92" i="3"/>
  <c r="DF237" i="3"/>
  <c r="DJ237" i="3" s="1"/>
  <c r="DG237" i="3"/>
  <c r="DH237" i="3"/>
  <c r="DI237" i="3"/>
  <c r="DI319" i="3"/>
  <c r="DF319" i="3"/>
  <c r="DG319" i="3"/>
  <c r="DH319" i="3"/>
  <c r="DF17" i="3"/>
  <c r="DG17" i="3"/>
  <c r="DH17" i="3"/>
  <c r="DI17" i="3"/>
  <c r="DH59" i="3"/>
  <c r="DI59" i="3"/>
  <c r="DG59" i="3"/>
  <c r="DF59" i="3"/>
  <c r="DJ59" i="3" s="1"/>
  <c r="DF14" i="3"/>
  <c r="DJ14" i="3" s="1"/>
  <c r="DG14" i="3"/>
  <c r="DH14" i="3"/>
  <c r="DI14" i="3"/>
  <c r="DF174" i="3"/>
  <c r="DJ174" i="3" s="1"/>
  <c r="DH174" i="3"/>
  <c r="DG174" i="3"/>
  <c r="DI174" i="3"/>
  <c r="DH192" i="3"/>
  <c r="DF192" i="3"/>
  <c r="DG192" i="3"/>
  <c r="DI192" i="3"/>
  <c r="DG168" i="3"/>
  <c r="DH168" i="3"/>
  <c r="DI168" i="3"/>
  <c r="DF168" i="3"/>
  <c r="DH185" i="3"/>
  <c r="DF185" i="3"/>
  <c r="DG185" i="3"/>
  <c r="DI185" i="3"/>
  <c r="DG292" i="3"/>
  <c r="DH292" i="3"/>
  <c r="DI292" i="3"/>
  <c r="DF292" i="3"/>
  <c r="DH232" i="3"/>
  <c r="DI232" i="3"/>
  <c r="DG232" i="3"/>
  <c r="DF232" i="3"/>
  <c r="DJ232" i="3" s="1"/>
  <c r="DF170" i="3"/>
  <c r="DJ170" i="3" s="1"/>
  <c r="DG170" i="3"/>
  <c r="DH170" i="3"/>
  <c r="DI170" i="3"/>
  <c r="DG215" i="3"/>
  <c r="DH215" i="3"/>
  <c r="DI215" i="3"/>
  <c r="DF215" i="3"/>
  <c r="DF5" i="3"/>
  <c r="P30" i="1" s="1"/>
  <c r="DG5" i="3"/>
  <c r="Q30" i="1" s="1"/>
  <c r="DI5" i="3"/>
  <c r="DH5" i="3"/>
  <c r="R30" i="1" s="1"/>
  <c r="DF334" i="3"/>
  <c r="DH334" i="3"/>
  <c r="DG334" i="3"/>
  <c r="DJ334" i="3" s="1"/>
  <c r="DI334" i="3"/>
  <c r="DF269" i="3"/>
  <c r="DJ269" i="3" s="1"/>
  <c r="DG269" i="3"/>
  <c r="DH269" i="3"/>
  <c r="DI269" i="3"/>
  <c r="DF320" i="3"/>
  <c r="DH320" i="3"/>
  <c r="DG320" i="3"/>
  <c r="DI320" i="3"/>
  <c r="DJ320" i="3" s="1"/>
  <c r="DI302" i="3"/>
  <c r="DF302" i="3"/>
  <c r="DJ302" i="3" s="1"/>
  <c r="DH302" i="3"/>
  <c r="DG302" i="3"/>
  <c r="DF369" i="3"/>
  <c r="P683" i="1" s="1"/>
  <c r="DG369" i="3"/>
  <c r="Q683" i="1" s="1"/>
  <c r="DH369" i="3"/>
  <c r="R683" i="1" s="1"/>
  <c r="DI369" i="3"/>
  <c r="L258" i="7" s="1"/>
  <c r="L257" i="7" s="1"/>
  <c r="DI318" i="3"/>
  <c r="DH318" i="3"/>
  <c r="DF318" i="3"/>
  <c r="DJ318" i="3" s="1"/>
  <c r="DG318" i="3"/>
  <c r="DF45" i="3"/>
  <c r="DG45" i="3"/>
  <c r="DH45" i="3"/>
  <c r="DI45" i="3"/>
  <c r="DG348" i="3"/>
  <c r="DH348" i="3"/>
  <c r="DI348" i="3"/>
  <c r="DF348" i="3"/>
  <c r="DF357" i="3"/>
  <c r="DG357" i="3"/>
  <c r="DH357" i="3"/>
  <c r="DI357" i="3"/>
  <c r="DH22" i="3"/>
  <c r="DI22" i="3"/>
  <c r="DG22" i="3"/>
  <c r="DF22" i="3"/>
  <c r="DF353" i="3"/>
  <c r="DG353" i="3"/>
  <c r="DH353" i="3"/>
  <c r="DI353" i="3"/>
  <c r="DJ353" i="3" s="1"/>
  <c r="S193" i="1"/>
  <c r="T193" i="1"/>
  <c r="AG205" i="1" s="1"/>
  <c r="DG177" i="3"/>
  <c r="DH177" i="3"/>
  <c r="DF177" i="3"/>
  <c r="DI177" i="3"/>
  <c r="DJ177" i="3" s="1"/>
  <c r="DF68" i="3"/>
  <c r="DG68" i="3"/>
  <c r="DH68" i="3"/>
  <c r="DI68" i="3"/>
  <c r="DJ68" i="3" s="1"/>
  <c r="DH151" i="3"/>
  <c r="DI151" i="3"/>
  <c r="DG151" i="3"/>
  <c r="DF151" i="3"/>
  <c r="DJ151" i="3" s="1"/>
  <c r="DF96" i="3"/>
  <c r="DJ96" i="3" s="1"/>
  <c r="DG96" i="3"/>
  <c r="DH96" i="3"/>
  <c r="DI96" i="3"/>
  <c r="GM113" i="1"/>
  <c r="GO113" i="1" s="1"/>
  <c r="AJ205" i="1"/>
  <c r="DF74" i="3"/>
  <c r="DG74" i="3"/>
  <c r="DH74" i="3"/>
  <c r="DI74" i="3"/>
  <c r="L118" i="7" s="1"/>
  <c r="L117" i="7" s="1"/>
  <c r="DF169" i="3"/>
  <c r="DJ169" i="3" s="1"/>
  <c r="DG169" i="3"/>
  <c r="DI169" i="3"/>
  <c r="DH169" i="3"/>
  <c r="DH171" i="3"/>
  <c r="DI171" i="3"/>
  <c r="DG171" i="3"/>
  <c r="DF171" i="3"/>
  <c r="DJ171" i="3" s="1"/>
  <c r="CI190" i="1"/>
  <c r="AZ205" i="1"/>
  <c r="U247" i="1"/>
  <c r="CP375" i="1"/>
  <c r="O375" i="1" s="1"/>
  <c r="DF213" i="3"/>
  <c r="P419" i="1" s="1"/>
  <c r="DG213" i="3"/>
  <c r="Q419" i="1" s="1"/>
  <c r="DH213" i="3"/>
  <c r="R419" i="1" s="1"/>
  <c r="DI213" i="3"/>
  <c r="DG253" i="3"/>
  <c r="DH253" i="3"/>
  <c r="DI253" i="3"/>
  <c r="DF253" i="3"/>
  <c r="DJ253" i="3" s="1"/>
  <c r="DF270" i="3"/>
  <c r="DJ270" i="3" s="1"/>
  <c r="DG270" i="3"/>
  <c r="DH270" i="3"/>
  <c r="DI270" i="3"/>
  <c r="DG200" i="3"/>
  <c r="DI200" i="3"/>
  <c r="DF200" i="3"/>
  <c r="DJ200" i="3" s="1"/>
  <c r="DH200" i="3"/>
  <c r="GM242" i="1"/>
  <c r="GN242" i="1" s="1"/>
  <c r="DF208" i="3"/>
  <c r="DJ208" i="3" s="1"/>
  <c r="DH208" i="3"/>
  <c r="DI208" i="3"/>
  <c r="DG208" i="3"/>
  <c r="DF220" i="3"/>
  <c r="DJ220" i="3" s="1"/>
  <c r="DG220" i="3"/>
  <c r="DH220" i="3"/>
  <c r="DI220" i="3"/>
  <c r="DI132" i="3"/>
  <c r="DF132" i="3"/>
  <c r="DJ132" i="3" s="1"/>
  <c r="DG132" i="3"/>
  <c r="DH132" i="3"/>
  <c r="DF277" i="3"/>
  <c r="DJ277" i="3" s="1"/>
  <c r="DG277" i="3"/>
  <c r="DH277" i="3"/>
  <c r="DI277" i="3"/>
  <c r="DF212" i="3"/>
  <c r="DJ212" i="3" s="1"/>
  <c r="DG212" i="3"/>
  <c r="DI212" i="3"/>
  <c r="DH212" i="3"/>
  <c r="V463" i="1"/>
  <c r="W463" i="1"/>
  <c r="P463" i="1"/>
  <c r="U463" i="1"/>
  <c r="U379" i="1"/>
  <c r="DF288" i="3"/>
  <c r="DJ288" i="3" s="1"/>
  <c r="DG288" i="3"/>
  <c r="DH288" i="3"/>
  <c r="DI288" i="3"/>
  <c r="DH351" i="3"/>
  <c r="DI351" i="3"/>
  <c r="DG351" i="3"/>
  <c r="DF351" i="3"/>
  <c r="DJ351" i="3" s="1"/>
  <c r="DG327" i="3"/>
  <c r="DH327" i="3"/>
  <c r="DF327" i="3"/>
  <c r="DJ327" i="3" s="1"/>
  <c r="DI327" i="3"/>
  <c r="W379" i="1"/>
  <c r="Q193" i="1"/>
  <c r="DF243" i="3"/>
  <c r="DJ243" i="3" s="1"/>
  <c r="DG243" i="3"/>
  <c r="DI243" i="3"/>
  <c r="DH243" i="3"/>
  <c r="CY418" i="1"/>
  <c r="X418" i="1" s="1"/>
  <c r="GM418" i="1" s="1"/>
  <c r="GN418" i="1" s="1"/>
  <c r="CZ418" i="1"/>
  <c r="Y418" i="1" s="1"/>
  <c r="S600" i="1"/>
  <c r="W676" i="1"/>
  <c r="AJ688" i="1" s="1"/>
  <c r="DF233" i="3"/>
  <c r="DJ233" i="3" s="1"/>
  <c r="DG233" i="3"/>
  <c r="DH233" i="3"/>
  <c r="DI233" i="3"/>
  <c r="GM551" i="1"/>
  <c r="GO551" i="1" s="1"/>
  <c r="DF299" i="3"/>
  <c r="DJ299" i="3" s="1"/>
  <c r="DG299" i="3"/>
  <c r="DI299" i="3"/>
  <c r="DH299" i="3"/>
  <c r="R676" i="1"/>
  <c r="AU671" i="1"/>
  <c r="F707" i="1"/>
  <c r="AQ671" i="1"/>
  <c r="DI56" i="3"/>
  <c r="L60" i="7" s="1"/>
  <c r="L59" i="7" s="1"/>
  <c r="DF56" i="3"/>
  <c r="P192" i="1" s="1"/>
  <c r="DH56" i="3"/>
  <c r="R192" i="1" s="1"/>
  <c r="DG56" i="3"/>
  <c r="Q192" i="1" s="1"/>
  <c r="DH98" i="3"/>
  <c r="DI98" i="3"/>
  <c r="DJ98" i="3" s="1"/>
  <c r="DG98" i="3"/>
  <c r="DF98" i="3"/>
  <c r="DI222" i="3"/>
  <c r="DF222" i="3"/>
  <c r="DJ222" i="3" s="1"/>
  <c r="DH222" i="3"/>
  <c r="DG222" i="3"/>
  <c r="DI276" i="3"/>
  <c r="DF276" i="3"/>
  <c r="DJ276" i="3" s="1"/>
  <c r="DH276" i="3"/>
  <c r="DG276" i="3"/>
  <c r="DF337" i="3"/>
  <c r="DJ337" i="3" s="1"/>
  <c r="DI337" i="3"/>
  <c r="DH337" i="3"/>
  <c r="DG337" i="3"/>
  <c r="DF13" i="3"/>
  <c r="P108" i="1" s="1"/>
  <c r="DG13" i="3"/>
  <c r="Q108" i="1" s="1"/>
  <c r="DI13" i="3"/>
  <c r="DH13" i="3"/>
  <c r="R108" i="1" s="1"/>
  <c r="DF275" i="3"/>
  <c r="DG275" i="3"/>
  <c r="DH275" i="3"/>
  <c r="DI275" i="3"/>
  <c r="DF324" i="3"/>
  <c r="DJ324" i="3" s="1"/>
  <c r="DG324" i="3"/>
  <c r="DI324" i="3"/>
  <c r="DH324" i="3"/>
  <c r="AX205" i="1"/>
  <c r="CG190" i="1"/>
  <c r="CP680" i="1"/>
  <c r="O680" i="1" s="1"/>
  <c r="GM680" i="1" s="1"/>
  <c r="FR680" i="1"/>
  <c r="BY688" i="1" s="1"/>
  <c r="DG104" i="3"/>
  <c r="DH104" i="3"/>
  <c r="DI104" i="3"/>
  <c r="DF104" i="3"/>
  <c r="DG124" i="3"/>
  <c r="DH124" i="3"/>
  <c r="DI124" i="3"/>
  <c r="DF124" i="3"/>
  <c r="DJ124" i="3" s="1"/>
  <c r="DF347" i="3"/>
  <c r="DG347" i="3"/>
  <c r="L197" i="7" s="1"/>
  <c r="DH347" i="3"/>
  <c r="L198" i="7" s="1"/>
  <c r="L196" i="7" s="1"/>
  <c r="DI347" i="3"/>
  <c r="DF175" i="3"/>
  <c r="DI175" i="3"/>
  <c r="DG175" i="3"/>
  <c r="DH175" i="3"/>
  <c r="DG82" i="3"/>
  <c r="DI82" i="3"/>
  <c r="DF82" i="3"/>
  <c r="DH82" i="3"/>
  <c r="DF133" i="3"/>
  <c r="DJ133" i="3" s="1"/>
  <c r="DG133" i="3"/>
  <c r="DH133" i="3"/>
  <c r="DI133" i="3"/>
  <c r="DF370" i="3"/>
  <c r="DJ370" i="3" s="1"/>
  <c r="DG370" i="3"/>
  <c r="DH370" i="3"/>
  <c r="DI370" i="3"/>
  <c r="DF281" i="3"/>
  <c r="P548" i="1" s="1"/>
  <c r="DG281" i="3"/>
  <c r="Q548" i="1" s="1"/>
  <c r="DH281" i="3"/>
  <c r="R548" i="1" s="1"/>
  <c r="DI281" i="3"/>
  <c r="DI72" i="3"/>
  <c r="DF72" i="3"/>
  <c r="DH72" i="3"/>
  <c r="DG72" i="3"/>
  <c r="DF97" i="3"/>
  <c r="DG97" i="3"/>
  <c r="DH97" i="3"/>
  <c r="DI97" i="3"/>
  <c r="DF140" i="3"/>
  <c r="DJ140" i="3" s="1"/>
  <c r="DG140" i="3"/>
  <c r="DH140" i="3"/>
  <c r="DI140" i="3"/>
  <c r="DH138" i="3"/>
  <c r="DI138" i="3"/>
  <c r="DF138" i="3"/>
  <c r="DG138" i="3"/>
  <c r="DJ138" i="3" s="1"/>
  <c r="DI60" i="3"/>
  <c r="L82" i="7" s="1"/>
  <c r="L81" i="7" s="1"/>
  <c r="DF60" i="3"/>
  <c r="DH60" i="3"/>
  <c r="DG60" i="3"/>
  <c r="DH55" i="3"/>
  <c r="DI55" i="3"/>
  <c r="DG55" i="3"/>
  <c r="DF55" i="3"/>
  <c r="DJ55" i="3" s="1"/>
  <c r="DG25" i="3"/>
  <c r="DH25" i="3"/>
  <c r="DI25" i="3"/>
  <c r="DF25" i="3"/>
  <c r="DF107" i="3"/>
  <c r="DG107" i="3"/>
  <c r="DH107" i="3"/>
  <c r="DI107" i="3"/>
  <c r="DF117" i="3"/>
  <c r="DG117" i="3"/>
  <c r="DH117" i="3"/>
  <c r="DI117" i="3"/>
  <c r="DJ117" i="3" s="1"/>
  <c r="DH46" i="3"/>
  <c r="DI46" i="3"/>
  <c r="DJ46" i="3" s="1"/>
  <c r="DG46" i="3"/>
  <c r="DF46" i="3"/>
  <c r="DG143" i="3"/>
  <c r="DH143" i="3"/>
  <c r="DI143" i="3"/>
  <c r="DF143" i="3"/>
  <c r="DJ143" i="3" s="1"/>
  <c r="DF32" i="3"/>
  <c r="DJ32" i="3" s="1"/>
  <c r="DG32" i="3"/>
  <c r="DH32" i="3"/>
  <c r="DI32" i="3"/>
  <c r="DI129" i="3"/>
  <c r="DH129" i="3"/>
  <c r="DF129" i="3"/>
  <c r="DG129" i="3"/>
  <c r="DJ129" i="3" s="1"/>
  <c r="DI19" i="3"/>
  <c r="DF19" i="3"/>
  <c r="DJ19" i="3" s="1"/>
  <c r="DH19" i="3"/>
  <c r="DG19" i="3"/>
  <c r="DG131" i="3"/>
  <c r="DH131" i="3"/>
  <c r="DI131" i="3"/>
  <c r="DF131" i="3"/>
  <c r="DJ131" i="3" s="1"/>
  <c r="DH178" i="3"/>
  <c r="DF178" i="3"/>
  <c r="DI178" i="3"/>
  <c r="DJ178" i="3" s="1"/>
  <c r="DG178" i="3"/>
  <c r="DH179" i="3"/>
  <c r="DF179" i="3"/>
  <c r="DG179" i="3"/>
  <c r="DJ179" i="3" s="1"/>
  <c r="DI179" i="3"/>
  <c r="DH188" i="3"/>
  <c r="DF188" i="3"/>
  <c r="DJ188" i="3" s="1"/>
  <c r="DG188" i="3"/>
  <c r="DI188" i="3"/>
  <c r="DH181" i="3"/>
  <c r="DF181" i="3"/>
  <c r="DJ181" i="3" s="1"/>
  <c r="DG181" i="3"/>
  <c r="DI181" i="3"/>
  <c r="DG194" i="3"/>
  <c r="DI194" i="3"/>
  <c r="DF194" i="3"/>
  <c r="DH194" i="3"/>
  <c r="DG161" i="3"/>
  <c r="DH161" i="3"/>
  <c r="DI161" i="3"/>
  <c r="DF161" i="3"/>
  <c r="DJ161" i="3" s="1"/>
  <c r="DF241" i="3"/>
  <c r="DJ241" i="3" s="1"/>
  <c r="DG241" i="3"/>
  <c r="DH241" i="3"/>
  <c r="DI241" i="3"/>
  <c r="DF189" i="3"/>
  <c r="DJ189" i="3" s="1"/>
  <c r="DI189" i="3"/>
  <c r="DG189" i="3"/>
  <c r="DH189" i="3"/>
  <c r="DF284" i="3"/>
  <c r="DG284" i="3"/>
  <c r="DH284" i="3"/>
  <c r="DI284" i="3"/>
  <c r="DJ284" i="3" s="1"/>
  <c r="DI325" i="3"/>
  <c r="DH325" i="3"/>
  <c r="DF325" i="3"/>
  <c r="DJ325" i="3" s="1"/>
  <c r="DG325" i="3"/>
  <c r="DF304" i="3"/>
  <c r="DJ304" i="3" s="1"/>
  <c r="DG304" i="3"/>
  <c r="DH304" i="3"/>
  <c r="DI304" i="3"/>
  <c r="DI339" i="3"/>
  <c r="DJ339" i="3" s="1"/>
  <c r="DF339" i="3"/>
  <c r="DH339" i="3"/>
  <c r="DG339" i="3"/>
  <c r="DF40" i="3"/>
  <c r="DJ40" i="3" s="1"/>
  <c r="DG40" i="3"/>
  <c r="DH40" i="3"/>
  <c r="DI40" i="3"/>
  <c r="DF49" i="3"/>
  <c r="DG49" i="3"/>
  <c r="DH49" i="3"/>
  <c r="DI49" i="3"/>
  <c r="DG367" i="3"/>
  <c r="Q681" i="1" s="1"/>
  <c r="DH367" i="3"/>
  <c r="R681" i="1" s="1"/>
  <c r="DI367" i="3"/>
  <c r="L247" i="7" s="1"/>
  <c r="L246" i="7" s="1"/>
  <c r="DF367" i="3"/>
  <c r="P681" i="1" s="1"/>
  <c r="DF20" i="3"/>
  <c r="DJ20" i="3" s="1"/>
  <c r="DG20" i="3"/>
  <c r="DH20" i="3"/>
  <c r="DI20" i="3"/>
  <c r="DF343" i="3"/>
  <c r="DJ343" i="3" s="1"/>
  <c r="DG343" i="3"/>
  <c r="DH343" i="3"/>
  <c r="DI343" i="3"/>
  <c r="DF58" i="3"/>
  <c r="P194" i="1" s="1"/>
  <c r="DG58" i="3"/>
  <c r="Q194" i="1" s="1"/>
  <c r="DH58" i="3"/>
  <c r="R194" i="1" s="1"/>
  <c r="DI58" i="3"/>
  <c r="L71" i="7" s="1"/>
  <c r="L70" i="7" s="1"/>
  <c r="DF123" i="3"/>
  <c r="P284" i="1" s="1"/>
  <c r="DG123" i="3"/>
  <c r="Q284" i="1" s="1"/>
  <c r="DH123" i="3"/>
  <c r="R284" i="1" s="1"/>
  <c r="DI123" i="3"/>
  <c r="DF64" i="3"/>
  <c r="DG64" i="3"/>
  <c r="DI64" i="3"/>
  <c r="DH64" i="3"/>
  <c r="DF142" i="3"/>
  <c r="DJ142" i="3" s="1"/>
  <c r="DG142" i="3"/>
  <c r="DH142" i="3"/>
  <c r="DI142" i="3"/>
  <c r="DF176" i="3"/>
  <c r="DG176" i="3"/>
  <c r="DH176" i="3"/>
  <c r="DI176" i="3"/>
  <c r="DJ176" i="3" s="1"/>
  <c r="DF112" i="3"/>
  <c r="DJ112" i="3" s="1"/>
  <c r="DG112" i="3"/>
  <c r="DH112" i="3"/>
  <c r="DI112" i="3"/>
  <c r="U292" i="1"/>
  <c r="DF147" i="3"/>
  <c r="DG147" i="3"/>
  <c r="DI147" i="3"/>
  <c r="DJ147" i="3" s="1"/>
  <c r="DH147" i="3"/>
  <c r="R193" i="1"/>
  <c r="DF172" i="3"/>
  <c r="DJ172" i="3" s="1"/>
  <c r="DG172" i="3"/>
  <c r="DH172" i="3"/>
  <c r="DI172" i="3"/>
  <c r="DF120" i="3"/>
  <c r="DJ120" i="3" s="1"/>
  <c r="DG120" i="3"/>
  <c r="DH120" i="3"/>
  <c r="DI120" i="3"/>
  <c r="CZ285" i="1"/>
  <c r="Y285" i="1" s="1"/>
  <c r="CY285" i="1"/>
  <c r="X285" i="1" s="1"/>
  <c r="CY293" i="1"/>
  <c r="X293" i="1" s="1"/>
  <c r="GM293" i="1" s="1"/>
  <c r="GO293" i="1" s="1"/>
  <c r="CZ293" i="1"/>
  <c r="Y293" i="1" s="1"/>
  <c r="U375" i="1"/>
  <c r="W375" i="1"/>
  <c r="DF254" i="3"/>
  <c r="DJ254" i="3" s="1"/>
  <c r="DG254" i="3"/>
  <c r="DH254" i="3"/>
  <c r="DI254" i="3"/>
  <c r="DI266" i="3"/>
  <c r="DF266" i="3"/>
  <c r="DJ266" i="3" s="1"/>
  <c r="DH266" i="3"/>
  <c r="DG266" i="3"/>
  <c r="DF196" i="3"/>
  <c r="DI196" i="3"/>
  <c r="DG196" i="3"/>
  <c r="DH196" i="3"/>
  <c r="V193" i="1"/>
  <c r="V421" i="1"/>
  <c r="DF130" i="3"/>
  <c r="DJ130" i="3" s="1"/>
  <c r="DG130" i="3"/>
  <c r="DH130" i="3"/>
  <c r="DI130" i="3"/>
  <c r="R330" i="1"/>
  <c r="S330" i="1"/>
  <c r="U330" i="1"/>
  <c r="GM377" i="1"/>
  <c r="GO377" i="1" s="1"/>
  <c r="DF274" i="3"/>
  <c r="DG274" i="3"/>
  <c r="DH274" i="3"/>
  <c r="DI274" i="3"/>
  <c r="DJ274" i="3" s="1"/>
  <c r="S506" i="1"/>
  <c r="R506" i="1"/>
  <c r="GX506" i="1"/>
  <c r="DF341" i="3"/>
  <c r="DI341" i="3"/>
  <c r="DG341" i="3"/>
  <c r="DJ341" i="3" s="1"/>
  <c r="DH341" i="3"/>
  <c r="DH364" i="3"/>
  <c r="DI364" i="3"/>
  <c r="DG364" i="3"/>
  <c r="DF364" i="3"/>
  <c r="DJ364" i="3" s="1"/>
  <c r="T379" i="1"/>
  <c r="S463" i="1"/>
  <c r="GX248" i="1"/>
  <c r="DG326" i="3"/>
  <c r="DF326" i="3"/>
  <c r="DJ326" i="3" s="1"/>
  <c r="DH326" i="3"/>
  <c r="DI326" i="3"/>
  <c r="DG321" i="3"/>
  <c r="DH321" i="3"/>
  <c r="DF321" i="3"/>
  <c r="DI321" i="3"/>
  <c r="W506" i="1"/>
  <c r="GX375" i="1"/>
  <c r="DI240" i="3"/>
  <c r="DF240" i="3"/>
  <c r="DH240" i="3"/>
  <c r="DG240" i="3"/>
  <c r="AO190" i="1"/>
  <c r="F209" i="1"/>
  <c r="AO718" i="1"/>
  <c r="DF307" i="3"/>
  <c r="DG307" i="3"/>
  <c r="DH307" i="3"/>
  <c r="DI307" i="3"/>
  <c r="BC671" i="1"/>
  <c r="F704" i="1"/>
  <c r="BC718" i="1"/>
  <c r="Q676" i="1"/>
  <c r="R686" i="1"/>
  <c r="P686" i="1"/>
  <c r="U686" i="1"/>
  <c r="CY594" i="1"/>
  <c r="X594" i="1" s="1"/>
  <c r="GM594" i="1" s="1"/>
  <c r="GO594" i="1" s="1"/>
  <c r="CZ594" i="1"/>
  <c r="Y594" i="1" s="1"/>
  <c r="DF336" i="3"/>
  <c r="DJ336" i="3" s="1"/>
  <c r="DG336" i="3"/>
  <c r="DH336" i="3"/>
  <c r="DI336" i="3"/>
  <c r="R553" i="1"/>
  <c r="GX553" i="1"/>
  <c r="DF294" i="3"/>
  <c r="DG294" i="3"/>
  <c r="DH294" i="3"/>
  <c r="DI294" i="3"/>
  <c r="W686" i="1"/>
  <c r="S686" i="1"/>
  <c r="DJ357" i="3" l="1"/>
  <c r="L221" i="7"/>
  <c r="AR231" i="7"/>
  <c r="DJ359" i="3"/>
  <c r="L223" i="7"/>
  <c r="CP686" i="1"/>
  <c r="O686" i="1" s="1"/>
  <c r="L272" i="7"/>
  <c r="AR137" i="7"/>
  <c r="DJ348" i="3"/>
  <c r="L200" i="7"/>
  <c r="L260" i="7"/>
  <c r="AR265" i="7"/>
  <c r="L262" i="7" s="1"/>
  <c r="Q675" i="1"/>
  <c r="DJ65" i="3"/>
  <c r="L90" i="7"/>
  <c r="DJ79" i="3"/>
  <c r="L127" i="7"/>
  <c r="DJ87" i="3"/>
  <c r="L143" i="7"/>
  <c r="DJ361" i="3"/>
  <c r="L225" i="7"/>
  <c r="AR243" i="7"/>
  <c r="L240" i="7" s="1"/>
  <c r="L236" i="7"/>
  <c r="AR114" i="7"/>
  <c r="DJ137" i="3"/>
  <c r="CP240" i="1"/>
  <c r="O240" i="1" s="1"/>
  <c r="AR254" i="7"/>
  <c r="L251" i="7" s="1"/>
  <c r="L249" i="7"/>
  <c r="L195" i="7"/>
  <c r="AO208" i="7" s="1"/>
  <c r="AT208" i="7"/>
  <c r="DJ294" i="3"/>
  <c r="DJ240" i="3"/>
  <c r="DJ49" i="3"/>
  <c r="P196" i="1"/>
  <c r="DJ72" i="3"/>
  <c r="L108" i="7"/>
  <c r="Q112" i="1"/>
  <c r="Q597" i="1"/>
  <c r="DJ108" i="3"/>
  <c r="R675" i="1"/>
  <c r="DJ355" i="3"/>
  <c r="L217" i="7"/>
  <c r="DJ70" i="3"/>
  <c r="L106" i="7"/>
  <c r="DJ83" i="3"/>
  <c r="L131" i="7"/>
  <c r="DJ263" i="3"/>
  <c r="AT137" i="7"/>
  <c r="AT114" i="7"/>
  <c r="AR208" i="7"/>
  <c r="AH688" i="1"/>
  <c r="DJ358" i="3"/>
  <c r="L222" i="7"/>
  <c r="DJ77" i="3"/>
  <c r="L123" i="7"/>
  <c r="L119" i="7" s="1"/>
  <c r="P423" i="1"/>
  <c r="CP203" i="1"/>
  <c r="O203" i="1" s="1"/>
  <c r="L152" i="7"/>
  <c r="AR78" i="7"/>
  <c r="L75" i="7" s="1"/>
  <c r="L73" i="7"/>
  <c r="DJ82" i="3"/>
  <c r="L130" i="7"/>
  <c r="DJ64" i="3"/>
  <c r="L89" i="7"/>
  <c r="AR96" i="7"/>
  <c r="L62" i="7"/>
  <c r="AR67" i="7"/>
  <c r="CP289" i="1"/>
  <c r="O289" i="1" s="1"/>
  <c r="DJ71" i="3"/>
  <c r="L107" i="7"/>
  <c r="R70" i="1"/>
  <c r="DJ349" i="3"/>
  <c r="L201" i="7"/>
  <c r="DJ149" i="3"/>
  <c r="DJ37" i="3"/>
  <c r="AN63" i="7"/>
  <c r="AW63" i="7"/>
  <c r="DJ80" i="3"/>
  <c r="L128" i="7"/>
  <c r="DJ106" i="3"/>
  <c r="DJ63" i="3"/>
  <c r="L88" i="7"/>
  <c r="L87" i="7" s="1"/>
  <c r="AW96" i="7" s="1"/>
  <c r="DJ167" i="3"/>
  <c r="DJ99" i="3"/>
  <c r="DJ47" i="3"/>
  <c r="L214" i="7"/>
  <c r="DJ360" i="3"/>
  <c r="L224" i="7"/>
  <c r="DJ26" i="3"/>
  <c r="CZ201" i="1"/>
  <c r="Y201" i="1" s="1"/>
  <c r="BA133" i="7" s="1"/>
  <c r="CY201" i="1"/>
  <c r="X201" i="1" s="1"/>
  <c r="AZ133" i="7" s="1"/>
  <c r="CY199" i="1"/>
  <c r="X199" i="1" s="1"/>
  <c r="AZ110" i="7" s="1"/>
  <c r="CZ199" i="1"/>
  <c r="Y199" i="1" s="1"/>
  <c r="BA110" i="7" s="1"/>
  <c r="L297" i="7"/>
  <c r="L295" i="7" s="1"/>
  <c r="L354" i="7"/>
  <c r="L352" i="7" s="1"/>
  <c r="L404" i="7"/>
  <c r="L402" i="7" s="1"/>
  <c r="CY195" i="1"/>
  <c r="X195" i="1" s="1"/>
  <c r="AZ74" i="7" s="1"/>
  <c r="CZ203" i="1"/>
  <c r="Y203" i="1" s="1"/>
  <c r="BA152" i="7" s="1"/>
  <c r="CY203" i="1"/>
  <c r="X203" i="1" s="1"/>
  <c r="DJ350" i="3"/>
  <c r="L202" i="7"/>
  <c r="DJ356" i="3"/>
  <c r="L219" i="7"/>
  <c r="AT96" i="7"/>
  <c r="L83" i="7"/>
  <c r="AO96" i="7" s="1"/>
  <c r="DJ69" i="3"/>
  <c r="L103" i="7"/>
  <c r="L101" i="7" s="1"/>
  <c r="DJ90" i="3"/>
  <c r="L149" i="7"/>
  <c r="L144" i="7"/>
  <c r="AO156" i="7" s="1"/>
  <c r="AT156" i="7"/>
  <c r="AW227" i="7"/>
  <c r="AN227" i="7"/>
  <c r="DJ91" i="3"/>
  <c r="L150" i="7"/>
  <c r="DJ86" i="3"/>
  <c r="L142" i="7"/>
  <c r="DJ81" i="3"/>
  <c r="L129" i="7"/>
  <c r="L271" i="7"/>
  <c r="AR276" i="7"/>
  <c r="L273" i="7" s="1"/>
  <c r="CZ240" i="1"/>
  <c r="Y240" i="1" s="1"/>
  <c r="CY240" i="1"/>
  <c r="X240" i="1" s="1"/>
  <c r="AN133" i="7"/>
  <c r="AW133" i="7"/>
  <c r="GM195" i="1"/>
  <c r="GN195" i="1" s="1"/>
  <c r="F698" i="1"/>
  <c r="AH205" i="1"/>
  <c r="U205" i="1" s="1"/>
  <c r="AI205" i="1"/>
  <c r="AJ671" i="1"/>
  <c r="W688" i="1"/>
  <c r="AG190" i="1"/>
  <c r="T205" i="1"/>
  <c r="AH671" i="1"/>
  <c r="U688" i="1"/>
  <c r="CZ600" i="1"/>
  <c r="Y600" i="1" s="1"/>
  <c r="CY600" i="1"/>
  <c r="X600" i="1" s="1"/>
  <c r="R380" i="1"/>
  <c r="R507" i="1"/>
  <c r="DJ347" i="3"/>
  <c r="DJ153" i="3"/>
  <c r="S329" i="1"/>
  <c r="CP329" i="1" s="1"/>
  <c r="O329" i="1" s="1"/>
  <c r="CJ190" i="1"/>
  <c r="BA205" i="1"/>
  <c r="DJ187" i="3"/>
  <c r="DJ207" i="3"/>
  <c r="DJ107" i="3"/>
  <c r="R243" i="1"/>
  <c r="DJ281" i="3"/>
  <c r="S548" i="1"/>
  <c r="CP548" i="1" s="1"/>
  <c r="O548" i="1" s="1"/>
  <c r="Q245" i="1"/>
  <c r="DJ13" i="3"/>
  <c r="S108" i="1"/>
  <c r="CY193" i="1"/>
  <c r="X193" i="1" s="1"/>
  <c r="AZ63" i="7" s="1"/>
  <c r="CZ193" i="1"/>
  <c r="Y193" i="1" s="1"/>
  <c r="BA63" i="7" s="1"/>
  <c r="R112" i="1"/>
  <c r="DJ292" i="3"/>
  <c r="DJ168" i="3"/>
  <c r="DJ319" i="3"/>
  <c r="S597" i="1"/>
  <c r="P675" i="1"/>
  <c r="DJ230" i="3"/>
  <c r="DJ248" i="3"/>
  <c r="R335" i="1"/>
  <c r="R636" i="1"/>
  <c r="DJ322" i="3"/>
  <c r="R464" i="1"/>
  <c r="R466" i="1"/>
  <c r="R552" i="1"/>
  <c r="CY465" i="1"/>
  <c r="X465" i="1" s="1"/>
  <c r="GM465" i="1" s="1"/>
  <c r="GO465" i="1" s="1"/>
  <c r="CZ465" i="1"/>
  <c r="Y465" i="1" s="1"/>
  <c r="DJ62" i="3"/>
  <c r="R202" i="1"/>
  <c r="P673" i="1"/>
  <c r="Q290" i="1"/>
  <c r="P593" i="1"/>
  <c r="CP193" i="1"/>
  <c r="O193" i="1" s="1"/>
  <c r="BD22" i="1"/>
  <c r="F743" i="1"/>
  <c r="BD751" i="1"/>
  <c r="DJ24" i="3"/>
  <c r="DJ33" i="3"/>
  <c r="S114" i="1"/>
  <c r="P507" i="1"/>
  <c r="DJ363" i="3"/>
  <c r="S677" i="1"/>
  <c r="CP677" i="1" s="1"/>
  <c r="O677" i="1" s="1"/>
  <c r="R550" i="1"/>
  <c r="DJ354" i="3"/>
  <c r="P595" i="1"/>
  <c r="Q198" i="1"/>
  <c r="R599" i="1"/>
  <c r="AH190" i="1"/>
  <c r="DJ134" i="3"/>
  <c r="S290" i="1"/>
  <c r="Q550" i="1"/>
  <c r="DJ97" i="3"/>
  <c r="S243" i="1"/>
  <c r="DJ22" i="3"/>
  <c r="S112" i="1"/>
  <c r="P597" i="1"/>
  <c r="DJ338" i="3"/>
  <c r="S636" i="1"/>
  <c r="DJ245" i="3"/>
  <c r="S466" i="1"/>
  <c r="DJ264" i="3"/>
  <c r="Q507" i="1"/>
  <c r="DJ236" i="3"/>
  <c r="S462" i="1"/>
  <c r="CZ686" i="1"/>
  <c r="Y686" i="1" s="1"/>
  <c r="BA272" i="7" s="1"/>
  <c r="CY686" i="1"/>
  <c r="X686" i="1" s="1"/>
  <c r="AO22" i="1"/>
  <c r="F722" i="1"/>
  <c r="AO751" i="1"/>
  <c r="DJ194" i="3"/>
  <c r="Q243" i="1"/>
  <c r="R337" i="1"/>
  <c r="AP688" i="1"/>
  <c r="BY671" i="1"/>
  <c r="CI688" i="1"/>
  <c r="DJ213" i="3"/>
  <c r="S419" i="1"/>
  <c r="CP419" i="1" s="1"/>
  <c r="O419" i="1" s="1"/>
  <c r="DJ74" i="3"/>
  <c r="S200" i="1"/>
  <c r="DJ45" i="3"/>
  <c r="S155" i="1"/>
  <c r="DJ369" i="3"/>
  <c r="S683" i="1"/>
  <c r="P421" i="1"/>
  <c r="DJ185" i="3"/>
  <c r="S376" i="1"/>
  <c r="DJ192" i="3"/>
  <c r="S378" i="1"/>
  <c r="DJ352" i="3"/>
  <c r="S675" i="1"/>
  <c r="Q335" i="1"/>
  <c r="DJ157" i="3"/>
  <c r="S333" i="1"/>
  <c r="P636" i="1"/>
  <c r="Q464" i="1"/>
  <c r="Q466" i="1"/>
  <c r="DJ290" i="3"/>
  <c r="S552" i="1"/>
  <c r="DJ323" i="3"/>
  <c r="GM285" i="1"/>
  <c r="GN285" i="1" s="1"/>
  <c r="Q202" i="1"/>
  <c r="DJ219" i="3"/>
  <c r="DJ345" i="3"/>
  <c r="S673" i="1"/>
  <c r="DJ89" i="3"/>
  <c r="R288" i="1"/>
  <c r="P290" i="1"/>
  <c r="CP600" i="1"/>
  <c r="O600" i="1" s="1"/>
  <c r="GM600" i="1" s="1"/>
  <c r="GO600" i="1" s="1"/>
  <c r="DJ279" i="3"/>
  <c r="S546" i="1"/>
  <c r="CP546" i="1" s="1"/>
  <c r="O546" i="1" s="1"/>
  <c r="R114" i="1"/>
  <c r="DJ119" i="3"/>
  <c r="DJ15" i="3"/>
  <c r="S110" i="1"/>
  <c r="Q595" i="1"/>
  <c r="DJ67" i="3"/>
  <c r="S198" i="1"/>
  <c r="DJ330" i="3"/>
  <c r="S599" i="1"/>
  <c r="P292" i="1"/>
  <c r="AU190" i="1"/>
  <c r="F224" i="1"/>
  <c r="AU718" i="1"/>
  <c r="R245" i="1"/>
  <c r="DJ164" i="3"/>
  <c r="S335" i="1"/>
  <c r="Q593" i="1"/>
  <c r="Q196" i="1"/>
  <c r="CP108" i="1"/>
  <c r="O108" i="1" s="1"/>
  <c r="R200" i="1"/>
  <c r="R155" i="1"/>
  <c r="DJ215" i="3"/>
  <c r="S421" i="1"/>
  <c r="Q376" i="1"/>
  <c r="Q378" i="1"/>
  <c r="P509" i="1"/>
  <c r="DJ301" i="3"/>
  <c r="S589" i="1"/>
  <c r="CP589" i="1" s="1"/>
  <c r="O589" i="1" s="1"/>
  <c r="P335" i="1"/>
  <c r="R333" i="1"/>
  <c r="DJ41" i="3"/>
  <c r="S151" i="1"/>
  <c r="CP151" i="1" s="1"/>
  <c r="O151" i="1" s="1"/>
  <c r="Q636" i="1"/>
  <c r="DJ95" i="3"/>
  <c r="S241" i="1"/>
  <c r="DJ125" i="3"/>
  <c r="S286" i="1"/>
  <c r="CP286" i="1" s="1"/>
  <c r="O286" i="1" s="1"/>
  <c r="P464" i="1"/>
  <c r="P466" i="1"/>
  <c r="Q552" i="1"/>
  <c r="CY375" i="1"/>
  <c r="X375" i="1" s="1"/>
  <c r="CZ375" i="1"/>
  <c r="Y375" i="1" s="1"/>
  <c r="P202" i="1"/>
  <c r="CZ68" i="1"/>
  <c r="Y68" i="1" s="1"/>
  <c r="CY68" i="1"/>
  <c r="X68" i="1" s="1"/>
  <c r="CP379" i="1"/>
  <c r="O379" i="1" s="1"/>
  <c r="R673" i="1"/>
  <c r="AE688" i="1" s="1"/>
  <c r="DJ303" i="3"/>
  <c r="S591" i="1"/>
  <c r="DJ127" i="3"/>
  <c r="S288" i="1"/>
  <c r="Q114" i="1"/>
  <c r="CP506" i="1"/>
  <c r="O506" i="1" s="1"/>
  <c r="R110" i="1"/>
  <c r="DJ312" i="3"/>
  <c r="S595" i="1"/>
  <c r="R198" i="1"/>
  <c r="Q599" i="1"/>
  <c r="DJ218" i="3"/>
  <c r="DJ43" i="3"/>
  <c r="S153" i="1"/>
  <c r="CP153" i="1" s="1"/>
  <c r="O153" i="1" s="1"/>
  <c r="CY330" i="1"/>
  <c r="X330" i="1" s="1"/>
  <c r="CZ330" i="1"/>
  <c r="Y330" i="1" s="1"/>
  <c r="DJ123" i="3"/>
  <c r="S284" i="1"/>
  <c r="CP284" i="1" s="1"/>
  <c r="O284" i="1" s="1"/>
  <c r="DJ56" i="3"/>
  <c r="S192" i="1"/>
  <c r="CP192" i="1" s="1"/>
  <c r="O192" i="1" s="1"/>
  <c r="DJ5" i="3"/>
  <c r="S30" i="1"/>
  <c r="AI671" i="1"/>
  <c r="V688" i="1"/>
  <c r="CY424" i="1"/>
  <c r="X424" i="1" s="1"/>
  <c r="CZ424" i="1"/>
  <c r="Y424" i="1" s="1"/>
  <c r="R593" i="1"/>
  <c r="DJ196" i="3"/>
  <c r="DJ367" i="3"/>
  <c r="S681" i="1"/>
  <c r="CP681" i="1" s="1"/>
  <c r="O681" i="1" s="1"/>
  <c r="R290" i="1"/>
  <c r="BB22" i="1"/>
  <c r="F731" i="1"/>
  <c r="BB751" i="1"/>
  <c r="DJ58" i="3"/>
  <c r="S194" i="1"/>
  <c r="CP194" i="1" s="1"/>
  <c r="O194" i="1" s="1"/>
  <c r="P243" i="1"/>
  <c r="Q337" i="1"/>
  <c r="CY463" i="1"/>
  <c r="X463" i="1" s="1"/>
  <c r="CZ463" i="1"/>
  <c r="Y463" i="1" s="1"/>
  <c r="R196" i="1"/>
  <c r="DJ175" i="3"/>
  <c r="S337" i="1"/>
  <c r="DJ275" i="3"/>
  <c r="Q200" i="1"/>
  <c r="Q155" i="1"/>
  <c r="R421" i="1"/>
  <c r="P376" i="1"/>
  <c r="P378" i="1"/>
  <c r="DJ17" i="3"/>
  <c r="AQ22" i="1"/>
  <c r="F728" i="1"/>
  <c r="AQ751" i="1"/>
  <c r="DJ271" i="3"/>
  <c r="S509" i="1"/>
  <c r="Q333" i="1"/>
  <c r="DJ11" i="3"/>
  <c r="S70" i="1"/>
  <c r="CP70" i="1" s="1"/>
  <c r="O70" i="1" s="1"/>
  <c r="DJ159" i="3"/>
  <c r="DJ293" i="3"/>
  <c r="P552" i="1"/>
  <c r="R247" i="1"/>
  <c r="DJ76" i="3"/>
  <c r="DJ262" i="3"/>
  <c r="DJ85" i="3"/>
  <c r="S202" i="1"/>
  <c r="R292" i="1"/>
  <c r="Q673" i="1"/>
  <c r="AD688" i="1" s="1"/>
  <c r="Q288" i="1"/>
  <c r="CY676" i="1"/>
  <c r="X676" i="1" s="1"/>
  <c r="AZ227" i="7" s="1"/>
  <c r="CZ676" i="1"/>
  <c r="Y676" i="1" s="1"/>
  <c r="BA227" i="7" s="1"/>
  <c r="CY553" i="1"/>
  <c r="X553" i="1" s="1"/>
  <c r="CZ553" i="1"/>
  <c r="Y553" i="1" s="1"/>
  <c r="P114" i="1"/>
  <c r="Q110" i="1"/>
  <c r="DJ258" i="3"/>
  <c r="S505" i="1"/>
  <c r="R595" i="1"/>
  <c r="P198" i="1"/>
  <c r="P599" i="1"/>
  <c r="DJ226" i="3"/>
  <c r="S423" i="1"/>
  <c r="P247" i="1"/>
  <c r="AG671" i="1"/>
  <c r="T688" i="1"/>
  <c r="DJ307" i="3"/>
  <c r="DJ249" i="3"/>
  <c r="DJ238" i="3"/>
  <c r="S464" i="1"/>
  <c r="BC22" i="1"/>
  <c r="F734" i="1"/>
  <c r="BC751" i="1"/>
  <c r="F212" i="1"/>
  <c r="AX190" i="1"/>
  <c r="AX718" i="1"/>
  <c r="P200" i="1"/>
  <c r="P155" i="1"/>
  <c r="Q421" i="1"/>
  <c r="R376" i="1"/>
  <c r="R378" i="1"/>
  <c r="R509" i="1"/>
  <c r="CZ289" i="1"/>
  <c r="Y289" i="1" s="1"/>
  <c r="CY289" i="1"/>
  <c r="X289" i="1" s="1"/>
  <c r="GM289" i="1" s="1"/>
  <c r="GO289" i="1" s="1"/>
  <c r="P333" i="1"/>
  <c r="DJ93" i="3"/>
  <c r="S239" i="1"/>
  <c r="CP239" i="1" s="1"/>
  <c r="O239" i="1" s="1"/>
  <c r="Q68" i="1"/>
  <c r="CP68" i="1" s="1"/>
  <c r="O68" i="1" s="1"/>
  <c r="CJ671" i="1"/>
  <c r="BA688" i="1"/>
  <c r="DJ115" i="3"/>
  <c r="S247" i="1"/>
  <c r="CY28" i="1"/>
  <c r="X28" i="1" s="1"/>
  <c r="CZ28" i="1"/>
  <c r="Y28" i="1" s="1"/>
  <c r="DJ203" i="3"/>
  <c r="S380" i="1"/>
  <c r="DJ145" i="3"/>
  <c r="S292" i="1"/>
  <c r="P288" i="1"/>
  <c r="CP676" i="1"/>
  <c r="O676" i="1" s="1"/>
  <c r="GM676" i="1" s="1"/>
  <c r="GO676" i="1" s="1"/>
  <c r="CP553" i="1"/>
  <c r="O553" i="1" s="1"/>
  <c r="DJ256" i="3"/>
  <c r="S503" i="1"/>
  <c r="CP503" i="1" s="1"/>
  <c r="O503" i="1" s="1"/>
  <c r="DJ183" i="3"/>
  <c r="S374" i="1"/>
  <c r="CP374" i="1" s="1"/>
  <c r="O374" i="1" s="1"/>
  <c r="GM287" i="1"/>
  <c r="GN287" i="1" s="1"/>
  <c r="P110" i="1"/>
  <c r="DJ247" i="3"/>
  <c r="DJ371" i="3"/>
  <c r="S685" i="1"/>
  <c r="CP685" i="1" s="1"/>
  <c r="O685" i="1" s="1"/>
  <c r="R423" i="1"/>
  <c r="DJ104" i="3"/>
  <c r="S245" i="1"/>
  <c r="AX671" i="1"/>
  <c r="F695" i="1"/>
  <c r="DJ155" i="3"/>
  <c r="S331" i="1"/>
  <c r="CP331" i="1" s="1"/>
  <c r="O331" i="1" s="1"/>
  <c r="DJ234" i="3"/>
  <c r="S460" i="1"/>
  <c r="CP460" i="1" s="1"/>
  <c r="O460" i="1" s="1"/>
  <c r="CY506" i="1"/>
  <c r="X506" i="1" s="1"/>
  <c r="CZ506" i="1"/>
  <c r="Y506" i="1" s="1"/>
  <c r="AZ190" i="1"/>
  <c r="F216" i="1"/>
  <c r="P380" i="1"/>
  <c r="CY379" i="1"/>
  <c r="X379" i="1" s="1"/>
  <c r="CZ379" i="1"/>
  <c r="Y379" i="1" s="1"/>
  <c r="DJ283" i="3"/>
  <c r="S550" i="1"/>
  <c r="P337" i="1"/>
  <c r="DJ321" i="3"/>
  <c r="AI190" i="1"/>
  <c r="V205" i="1"/>
  <c r="DJ25" i="3"/>
  <c r="DJ60" i="3"/>
  <c r="S196" i="1"/>
  <c r="P245" i="1"/>
  <c r="CP330" i="1"/>
  <c r="O330" i="1" s="1"/>
  <c r="GM330" i="1" s="1"/>
  <c r="GN330" i="1" s="1"/>
  <c r="CP463" i="1"/>
  <c r="O463" i="1" s="1"/>
  <c r="GM463" i="1" s="1"/>
  <c r="GN463" i="1" s="1"/>
  <c r="GM375" i="1"/>
  <c r="GN375" i="1" s="1"/>
  <c r="W205" i="1"/>
  <c r="AJ190" i="1"/>
  <c r="P112" i="1"/>
  <c r="R597" i="1"/>
  <c r="DJ340" i="3"/>
  <c r="Q509" i="1"/>
  <c r="DJ78" i="3"/>
  <c r="DJ48" i="3"/>
  <c r="DJ166" i="3"/>
  <c r="DJ195" i="3"/>
  <c r="Q247" i="1"/>
  <c r="DJ211" i="3"/>
  <c r="S417" i="1"/>
  <c r="CP417" i="1" s="1"/>
  <c r="O417" i="1" s="1"/>
  <c r="Q380" i="1"/>
  <c r="GM504" i="1"/>
  <c r="GN504" i="1" s="1"/>
  <c r="Q292" i="1"/>
  <c r="CP248" i="1"/>
  <c r="O248" i="1" s="1"/>
  <c r="DJ305" i="3"/>
  <c r="S593" i="1"/>
  <c r="GM246" i="1"/>
  <c r="GO246" i="1" s="1"/>
  <c r="DJ260" i="3"/>
  <c r="S507" i="1"/>
  <c r="GM244" i="1"/>
  <c r="GO244" i="1" s="1"/>
  <c r="P550" i="1"/>
  <c r="CP462" i="1"/>
  <c r="O462" i="1" s="1"/>
  <c r="CY248" i="1"/>
  <c r="X248" i="1" s="1"/>
  <c r="CZ248" i="1"/>
  <c r="Y248" i="1" s="1"/>
  <c r="Q423" i="1"/>
  <c r="AO114" i="7" l="1"/>
  <c r="AO137" i="7"/>
  <c r="GM424" i="1"/>
  <c r="GO424" i="1" s="1"/>
  <c r="GM686" i="1"/>
  <c r="GN686" i="1" s="1"/>
  <c r="AZ272" i="7"/>
  <c r="L213" i="7"/>
  <c r="AT231" i="7"/>
  <c r="L228" i="7" s="1"/>
  <c r="L126" i="7"/>
  <c r="AW137" i="7" s="1"/>
  <c r="GM193" i="1"/>
  <c r="GN193" i="1" s="1"/>
  <c r="L148" i="7"/>
  <c r="AW156" i="7" s="1"/>
  <c r="L163" i="7"/>
  <c r="L91" i="7"/>
  <c r="AW152" i="7"/>
  <c r="AN152" i="7"/>
  <c r="L285" i="7"/>
  <c r="GM199" i="1"/>
  <c r="GO199" i="1" s="1"/>
  <c r="L111" i="7"/>
  <c r="L220" i="7"/>
  <c r="AW231" i="7" s="1"/>
  <c r="L165" i="7"/>
  <c r="K43" i="7"/>
  <c r="L392" i="7"/>
  <c r="L341" i="7"/>
  <c r="L93" i="7"/>
  <c r="L140" i="7"/>
  <c r="L134" i="7"/>
  <c r="GM240" i="1"/>
  <c r="GN240" i="1" s="1"/>
  <c r="GM203" i="1"/>
  <c r="GO203" i="1" s="1"/>
  <c r="AZ152" i="7"/>
  <c r="L328" i="7"/>
  <c r="L316" i="7"/>
  <c r="L64" i="7"/>
  <c r="L280" i="7"/>
  <c r="L205" i="7"/>
  <c r="L292" i="7"/>
  <c r="L105" i="7"/>
  <c r="AW114" i="7" s="1"/>
  <c r="L169" i="7" s="1"/>
  <c r="L167" i="7" s="1"/>
  <c r="L199" i="7"/>
  <c r="AW272" i="7"/>
  <c r="L325" i="7" s="1"/>
  <c r="L323" i="7" s="1"/>
  <c r="AN272" i="7"/>
  <c r="GM201" i="1"/>
  <c r="GO201" i="1" s="1"/>
  <c r="CP245" i="1"/>
  <c r="O245" i="1" s="1"/>
  <c r="GM28" i="1"/>
  <c r="GN28" i="1" s="1"/>
  <c r="CP337" i="1"/>
  <c r="O337" i="1" s="1"/>
  <c r="CP200" i="1"/>
  <c r="O200" i="1" s="1"/>
  <c r="CP114" i="1"/>
  <c r="O114" i="1" s="1"/>
  <c r="CP378" i="1"/>
  <c r="O378" i="1" s="1"/>
  <c r="AE205" i="1"/>
  <c r="AE190" i="1" s="1"/>
  <c r="CP509" i="1"/>
  <c r="O509" i="1" s="1"/>
  <c r="CP292" i="1"/>
  <c r="O292" i="1" s="1"/>
  <c r="CP421" i="1"/>
  <c r="O421" i="1" s="1"/>
  <c r="CP423" i="1"/>
  <c r="O423" i="1" s="1"/>
  <c r="CP155" i="1"/>
  <c r="O155" i="1" s="1"/>
  <c r="CP290" i="1"/>
  <c r="O290" i="1" s="1"/>
  <c r="CP112" i="1"/>
  <c r="O112" i="1" s="1"/>
  <c r="CP599" i="1"/>
  <c r="O599" i="1" s="1"/>
  <c r="CP196" i="1"/>
  <c r="O196" i="1" s="1"/>
  <c r="CP550" i="1"/>
  <c r="O550" i="1" s="1"/>
  <c r="CP198" i="1"/>
  <c r="O198" i="1" s="1"/>
  <c r="CP675" i="1"/>
  <c r="O675" i="1" s="1"/>
  <c r="GM68" i="1"/>
  <c r="GN68" i="1" s="1"/>
  <c r="CY507" i="1"/>
  <c r="X507" i="1" s="1"/>
  <c r="CZ507" i="1"/>
  <c r="Y507" i="1" s="1"/>
  <c r="CY241" i="1"/>
  <c r="X241" i="1" s="1"/>
  <c r="CZ241" i="1"/>
  <c r="Y241" i="1" s="1"/>
  <c r="BB18" i="1"/>
  <c r="F764" i="1"/>
  <c r="GM248" i="1"/>
  <c r="GO248" i="1" s="1"/>
  <c r="W190" i="1"/>
  <c r="F229" i="1"/>
  <c r="W718" i="1"/>
  <c r="CY550" i="1"/>
  <c r="X550" i="1" s="1"/>
  <c r="CZ550" i="1"/>
  <c r="Y550" i="1" s="1"/>
  <c r="CZ503" i="1"/>
  <c r="Y503" i="1" s="1"/>
  <c r="CY503" i="1"/>
  <c r="X503" i="1" s="1"/>
  <c r="CY380" i="1"/>
  <c r="X380" i="1" s="1"/>
  <c r="CZ380" i="1"/>
  <c r="Y380" i="1" s="1"/>
  <c r="CY202" i="1"/>
  <c r="X202" i="1" s="1"/>
  <c r="AZ156" i="7" s="1"/>
  <c r="L154" i="7" s="1"/>
  <c r="CZ202" i="1"/>
  <c r="Y202" i="1" s="1"/>
  <c r="BA156" i="7" s="1"/>
  <c r="L155" i="7" s="1"/>
  <c r="CZ70" i="1"/>
  <c r="Y70" i="1" s="1"/>
  <c r="CY70" i="1"/>
  <c r="X70" i="1" s="1"/>
  <c r="CY337" i="1"/>
  <c r="X337" i="1" s="1"/>
  <c r="CZ337" i="1"/>
  <c r="Y337" i="1" s="1"/>
  <c r="CY194" i="1"/>
  <c r="X194" i="1" s="1"/>
  <c r="CZ194" i="1"/>
  <c r="Y194" i="1" s="1"/>
  <c r="BA78" i="7" s="1"/>
  <c r="L77" i="7" s="1"/>
  <c r="CY192" i="1"/>
  <c r="X192" i="1" s="1"/>
  <c r="AZ67" i="7" s="1"/>
  <c r="CZ192" i="1"/>
  <c r="Y192" i="1" s="1"/>
  <c r="BA67" i="7" s="1"/>
  <c r="AF205" i="1"/>
  <c r="CZ288" i="1"/>
  <c r="Y288" i="1" s="1"/>
  <c r="CY288" i="1"/>
  <c r="X288" i="1" s="1"/>
  <c r="CP202" i="1"/>
  <c r="O202" i="1" s="1"/>
  <c r="CZ589" i="1"/>
  <c r="Y589" i="1" s="1"/>
  <c r="CY589" i="1"/>
  <c r="X589" i="1" s="1"/>
  <c r="CZ333" i="1"/>
  <c r="Y333" i="1" s="1"/>
  <c r="CY333" i="1"/>
  <c r="X333" i="1" s="1"/>
  <c r="CY419" i="1"/>
  <c r="X419" i="1" s="1"/>
  <c r="CZ419" i="1"/>
  <c r="Y419" i="1" s="1"/>
  <c r="CY112" i="1"/>
  <c r="X112" i="1" s="1"/>
  <c r="CZ112" i="1"/>
  <c r="Y112" i="1" s="1"/>
  <c r="CZ677" i="1"/>
  <c r="Y677" i="1" s="1"/>
  <c r="CY677" i="1"/>
  <c r="X677" i="1" s="1"/>
  <c r="AZ243" i="7" s="1"/>
  <c r="L241" i="7" s="1"/>
  <c r="F710" i="1"/>
  <c r="G306" i="7" s="1"/>
  <c r="U671" i="1"/>
  <c r="CY685" i="1"/>
  <c r="X685" i="1" s="1"/>
  <c r="AZ276" i="7" s="1"/>
  <c r="L274" i="7" s="1"/>
  <c r="CZ685" i="1"/>
  <c r="Y685" i="1" s="1"/>
  <c r="BA276" i="7" s="1"/>
  <c r="L275" i="7" s="1"/>
  <c r="CZ284" i="1"/>
  <c r="Y284" i="1" s="1"/>
  <c r="CY284" i="1"/>
  <c r="X284" i="1" s="1"/>
  <c r="CY110" i="1"/>
  <c r="X110" i="1" s="1"/>
  <c r="CZ110" i="1"/>
  <c r="Y110" i="1" s="1"/>
  <c r="CY683" i="1"/>
  <c r="X683" i="1" s="1"/>
  <c r="AZ265" i="7" s="1"/>
  <c r="L263" i="7" s="1"/>
  <c r="CZ683" i="1"/>
  <c r="Y683" i="1" s="1"/>
  <c r="BA265" i="7" s="1"/>
  <c r="L264" i="7" s="1"/>
  <c r="CI671" i="1"/>
  <c r="AZ688" i="1"/>
  <c r="CP593" i="1"/>
  <c r="O593" i="1" s="1"/>
  <c r="F226" i="1"/>
  <c r="T190" i="1"/>
  <c r="T718" i="1"/>
  <c r="V190" i="1"/>
  <c r="F228" i="1"/>
  <c r="G187" i="7" s="1"/>
  <c r="V718" i="1"/>
  <c r="CY239" i="1"/>
  <c r="X239" i="1" s="1"/>
  <c r="CZ239" i="1"/>
  <c r="Y239" i="1" s="1"/>
  <c r="T671" i="1"/>
  <c r="F709" i="1"/>
  <c r="CZ509" i="1"/>
  <c r="Y509" i="1" s="1"/>
  <c r="CY509" i="1"/>
  <c r="X509" i="1" s="1"/>
  <c r="CZ595" i="1"/>
  <c r="Y595" i="1" s="1"/>
  <c r="CY595" i="1"/>
  <c r="X595" i="1" s="1"/>
  <c r="CY675" i="1"/>
  <c r="X675" i="1" s="1"/>
  <c r="CZ675" i="1"/>
  <c r="Y675" i="1" s="1"/>
  <c r="BA231" i="7" s="1"/>
  <c r="L230" i="7" s="1"/>
  <c r="CY466" i="1"/>
  <c r="X466" i="1" s="1"/>
  <c r="CZ466" i="1"/>
  <c r="Y466" i="1" s="1"/>
  <c r="CZ114" i="1"/>
  <c r="Y114" i="1" s="1"/>
  <c r="CY114" i="1"/>
  <c r="X114" i="1" s="1"/>
  <c r="CY597" i="1"/>
  <c r="X597" i="1" s="1"/>
  <c r="CZ597" i="1"/>
  <c r="Y597" i="1" s="1"/>
  <c r="CZ108" i="1"/>
  <c r="Y108" i="1" s="1"/>
  <c r="CY108" i="1"/>
  <c r="X108" i="1" s="1"/>
  <c r="CY591" i="1"/>
  <c r="X591" i="1" s="1"/>
  <c r="CZ591" i="1"/>
  <c r="Y591" i="1" s="1"/>
  <c r="CY552" i="1"/>
  <c r="X552" i="1" s="1"/>
  <c r="CZ552" i="1"/>
  <c r="Y552" i="1" s="1"/>
  <c r="CY593" i="1"/>
  <c r="X593" i="1" s="1"/>
  <c r="CZ593" i="1"/>
  <c r="Y593" i="1" s="1"/>
  <c r="AC205" i="1"/>
  <c r="CY460" i="1"/>
  <c r="X460" i="1" s="1"/>
  <c r="CZ460" i="1"/>
  <c r="Y460" i="1" s="1"/>
  <c r="CY245" i="1"/>
  <c r="X245" i="1" s="1"/>
  <c r="CZ245" i="1"/>
  <c r="Y245" i="1" s="1"/>
  <c r="CP110" i="1"/>
  <c r="O110" i="1" s="1"/>
  <c r="CP288" i="1"/>
  <c r="O288" i="1" s="1"/>
  <c r="CP683" i="1"/>
  <c r="O683" i="1" s="1"/>
  <c r="BC18" i="1"/>
  <c r="F767" i="1"/>
  <c r="CZ505" i="1"/>
  <c r="Y505" i="1" s="1"/>
  <c r="CY505" i="1"/>
  <c r="X505" i="1" s="1"/>
  <c r="F711" i="1"/>
  <c r="G307" i="7" s="1"/>
  <c r="V671" i="1"/>
  <c r="AE671" i="1"/>
  <c r="R688" i="1"/>
  <c r="CP466" i="1"/>
  <c r="O466" i="1" s="1"/>
  <c r="CY151" i="1"/>
  <c r="X151" i="1" s="1"/>
  <c r="CZ151" i="1"/>
  <c r="Y151" i="1" s="1"/>
  <c r="CZ335" i="1"/>
  <c r="Y335" i="1" s="1"/>
  <c r="CY335" i="1"/>
  <c r="X335" i="1" s="1"/>
  <c r="CZ599" i="1"/>
  <c r="Y599" i="1" s="1"/>
  <c r="CY599" i="1"/>
  <c r="X599" i="1" s="1"/>
  <c r="CY673" i="1"/>
  <c r="X673" i="1" s="1"/>
  <c r="AZ208" i="7" s="1"/>
  <c r="CZ673" i="1"/>
  <c r="Y673" i="1" s="1"/>
  <c r="BA208" i="7" s="1"/>
  <c r="AF688" i="1"/>
  <c r="CZ155" i="1"/>
  <c r="Y155" i="1" s="1"/>
  <c r="CY155" i="1"/>
  <c r="X155" i="1" s="1"/>
  <c r="AP671" i="1"/>
  <c r="F697" i="1"/>
  <c r="AP718" i="1"/>
  <c r="CP673" i="1"/>
  <c r="O673" i="1" s="1"/>
  <c r="AC688" i="1"/>
  <c r="AX22" i="1"/>
  <c r="AX751" i="1"/>
  <c r="F725" i="1"/>
  <c r="AO18" i="1"/>
  <c r="F755" i="1"/>
  <c r="F227" i="1"/>
  <c r="G186" i="7" s="1"/>
  <c r="U190" i="1"/>
  <c r="U718" i="1"/>
  <c r="CP380" i="1"/>
  <c r="O380" i="1" s="1"/>
  <c r="CP591" i="1"/>
  <c r="O591" i="1" s="1"/>
  <c r="CY247" i="1"/>
  <c r="X247" i="1" s="1"/>
  <c r="CZ247" i="1"/>
  <c r="Y247" i="1" s="1"/>
  <c r="CP333" i="1"/>
  <c r="O333" i="1" s="1"/>
  <c r="CP247" i="1"/>
  <c r="O247" i="1" s="1"/>
  <c r="CP552" i="1"/>
  <c r="O552" i="1" s="1"/>
  <c r="AQ18" i="1"/>
  <c r="F761" i="1"/>
  <c r="GM379" i="1"/>
  <c r="GO379" i="1" s="1"/>
  <c r="CP464" i="1"/>
  <c r="O464" i="1" s="1"/>
  <c r="CY421" i="1"/>
  <c r="X421" i="1" s="1"/>
  <c r="CZ421" i="1"/>
  <c r="Y421" i="1" s="1"/>
  <c r="CY378" i="1"/>
  <c r="X378" i="1" s="1"/>
  <c r="CZ378" i="1"/>
  <c r="Y378" i="1" s="1"/>
  <c r="CZ636" i="1"/>
  <c r="Y636" i="1" s="1"/>
  <c r="CY636" i="1"/>
  <c r="X636" i="1" s="1"/>
  <c r="CP505" i="1"/>
  <c r="O505" i="1" s="1"/>
  <c r="CP595" i="1"/>
  <c r="O595" i="1" s="1"/>
  <c r="F225" i="1"/>
  <c r="BA190" i="1"/>
  <c r="BA718" i="1"/>
  <c r="CY417" i="1"/>
  <c r="X417" i="1" s="1"/>
  <c r="CZ417" i="1"/>
  <c r="Y417" i="1" s="1"/>
  <c r="CZ243" i="1"/>
  <c r="Y243" i="1" s="1"/>
  <c r="CY243" i="1"/>
  <c r="X243" i="1" s="1"/>
  <c r="CY374" i="1"/>
  <c r="X374" i="1" s="1"/>
  <c r="CZ374" i="1"/>
  <c r="Y374" i="1" s="1"/>
  <c r="CY292" i="1"/>
  <c r="X292" i="1" s="1"/>
  <c r="CZ292" i="1"/>
  <c r="Y292" i="1" s="1"/>
  <c r="CY423" i="1"/>
  <c r="X423" i="1" s="1"/>
  <c r="CZ423" i="1"/>
  <c r="Y423" i="1" s="1"/>
  <c r="AD671" i="1"/>
  <c r="Q688" i="1"/>
  <c r="AD205" i="1"/>
  <c r="CY681" i="1"/>
  <c r="X681" i="1" s="1"/>
  <c r="AZ254" i="7" s="1"/>
  <c r="L252" i="7" s="1"/>
  <c r="CZ681" i="1"/>
  <c r="Y681" i="1" s="1"/>
  <c r="BA254" i="7" s="1"/>
  <c r="L253" i="7" s="1"/>
  <c r="CY30" i="1"/>
  <c r="X30" i="1" s="1"/>
  <c r="CZ30" i="1"/>
  <c r="Y30" i="1" s="1"/>
  <c r="CY153" i="1"/>
  <c r="X153" i="1" s="1"/>
  <c r="CZ153" i="1"/>
  <c r="Y153" i="1" s="1"/>
  <c r="GM506" i="1"/>
  <c r="GN506" i="1" s="1"/>
  <c r="CY198" i="1"/>
  <c r="X198" i="1" s="1"/>
  <c r="CZ198" i="1"/>
  <c r="Y198" i="1" s="1"/>
  <c r="BA114" i="7" s="1"/>
  <c r="L113" i="7" s="1"/>
  <c r="CY546" i="1"/>
  <c r="X546" i="1" s="1"/>
  <c r="CZ546" i="1"/>
  <c r="Y546" i="1" s="1"/>
  <c r="CP241" i="1"/>
  <c r="O241" i="1" s="1"/>
  <c r="CZ200" i="1"/>
  <c r="Y200" i="1" s="1"/>
  <c r="BA137" i="7" s="1"/>
  <c r="L136" i="7" s="1"/>
  <c r="CY200" i="1"/>
  <c r="X200" i="1" s="1"/>
  <c r="AZ137" i="7" s="1"/>
  <c r="L135" i="7" s="1"/>
  <c r="CY462" i="1"/>
  <c r="X462" i="1" s="1"/>
  <c r="CZ462" i="1"/>
  <c r="Y462" i="1" s="1"/>
  <c r="BD18" i="1"/>
  <c r="F776" i="1"/>
  <c r="CZ548" i="1"/>
  <c r="Y548" i="1" s="1"/>
  <c r="CY548" i="1"/>
  <c r="X548" i="1" s="1"/>
  <c r="W671" i="1"/>
  <c r="F712" i="1"/>
  <c r="GM553" i="1"/>
  <c r="GO553" i="1" s="1"/>
  <c r="CP376" i="1"/>
  <c r="O376" i="1" s="1"/>
  <c r="CP507" i="1"/>
  <c r="O507" i="1" s="1"/>
  <c r="CY196" i="1"/>
  <c r="X196" i="1" s="1"/>
  <c r="AZ96" i="7" s="1"/>
  <c r="CZ196" i="1"/>
  <c r="Y196" i="1" s="1"/>
  <c r="BA96" i="7" s="1"/>
  <c r="CY331" i="1"/>
  <c r="X331" i="1" s="1"/>
  <c r="CZ331" i="1"/>
  <c r="Y331" i="1" s="1"/>
  <c r="F708" i="1"/>
  <c r="BA671" i="1"/>
  <c r="CY464" i="1"/>
  <c r="X464" i="1" s="1"/>
  <c r="CZ464" i="1"/>
  <c r="Y464" i="1" s="1"/>
  <c r="CP243" i="1"/>
  <c r="O243" i="1" s="1"/>
  <c r="CY286" i="1"/>
  <c r="X286" i="1" s="1"/>
  <c r="CZ286" i="1"/>
  <c r="Y286" i="1" s="1"/>
  <c r="CP335" i="1"/>
  <c r="O335" i="1" s="1"/>
  <c r="AU22" i="1"/>
  <c r="F737" i="1"/>
  <c r="C47" i="7" s="1"/>
  <c r="AU751" i="1"/>
  <c r="CP636" i="1"/>
  <c r="O636" i="1" s="1"/>
  <c r="CY376" i="1"/>
  <c r="X376" i="1" s="1"/>
  <c r="CZ376" i="1"/>
  <c r="Y376" i="1" s="1"/>
  <c r="CP597" i="1"/>
  <c r="O597" i="1" s="1"/>
  <c r="CY290" i="1"/>
  <c r="X290" i="1" s="1"/>
  <c r="CZ290" i="1"/>
  <c r="Y290" i="1" s="1"/>
  <c r="CP30" i="1"/>
  <c r="O30" i="1" s="1"/>
  <c r="CY329" i="1"/>
  <c r="X329" i="1" s="1"/>
  <c r="CZ329" i="1"/>
  <c r="Y329" i="1" s="1"/>
  <c r="L161" i="7" l="1"/>
  <c r="AW208" i="7"/>
  <c r="L289" i="7" s="1"/>
  <c r="L287" i="7" s="1"/>
  <c r="L203" i="7"/>
  <c r="L314" i="7"/>
  <c r="AO231" i="7"/>
  <c r="L226" i="7"/>
  <c r="L132" i="7"/>
  <c r="GM505" i="1"/>
  <c r="GN505" i="1" s="1"/>
  <c r="GM329" i="1"/>
  <c r="GN329" i="1" s="1"/>
  <c r="GM335" i="1"/>
  <c r="GO335" i="1" s="1"/>
  <c r="L151" i="7"/>
  <c r="AR156" i="7"/>
  <c r="L396" i="7"/>
  <c r="L394" i="7" s="1"/>
  <c r="L345" i="7"/>
  <c r="L343" i="7" s="1"/>
  <c r="L109" i="7"/>
  <c r="GM591" i="1"/>
  <c r="GN591" i="1" s="1"/>
  <c r="AB205" i="1"/>
  <c r="GM110" i="1"/>
  <c r="GO110" i="1" s="1"/>
  <c r="GM333" i="1"/>
  <c r="GO333" i="1" s="1"/>
  <c r="GM507" i="1"/>
  <c r="GO507" i="1" s="1"/>
  <c r="GM378" i="1"/>
  <c r="GO378" i="1" s="1"/>
  <c r="GM151" i="1"/>
  <c r="GN151" i="1" s="1"/>
  <c r="GM460" i="1"/>
  <c r="GN460" i="1" s="1"/>
  <c r="GM192" i="1"/>
  <c r="GN192" i="1" s="1"/>
  <c r="GM290" i="1"/>
  <c r="GO290" i="1" s="1"/>
  <c r="GM419" i="1"/>
  <c r="GN419" i="1" s="1"/>
  <c r="GM70" i="1"/>
  <c r="GN70" i="1" s="1"/>
  <c r="L94" i="7"/>
  <c r="AN137" i="7"/>
  <c r="K137" i="7"/>
  <c r="I137" i="7" s="1"/>
  <c r="GM155" i="1"/>
  <c r="GO155" i="1" s="1"/>
  <c r="GM599" i="1"/>
  <c r="GO599" i="1" s="1"/>
  <c r="K276" i="7"/>
  <c r="I276" i="7" s="1"/>
  <c r="AN276" i="7"/>
  <c r="GM677" i="1"/>
  <c r="GN677" i="1" s="1"/>
  <c r="BA243" i="7"/>
  <c r="L242" i="7" s="1"/>
  <c r="K243" i="7" s="1"/>
  <c r="I243" i="7" s="1"/>
  <c r="GM589" i="1"/>
  <c r="GN589" i="1" s="1"/>
  <c r="GM194" i="1"/>
  <c r="GN194" i="1" s="1"/>
  <c r="AZ78" i="7"/>
  <c r="L76" i="7" s="1"/>
  <c r="AN78" i="7" s="1"/>
  <c r="K254" i="7"/>
  <c r="I254" i="7" s="1"/>
  <c r="AN254" i="7"/>
  <c r="L66" i="7"/>
  <c r="L174" i="7"/>
  <c r="GM331" i="1"/>
  <c r="GN331" i="1" s="1"/>
  <c r="GM198" i="1"/>
  <c r="GO198" i="1" s="1"/>
  <c r="AZ114" i="7"/>
  <c r="L112" i="7" s="1"/>
  <c r="GM417" i="1"/>
  <c r="GN417" i="1" s="1"/>
  <c r="GM421" i="1"/>
  <c r="GO421" i="1" s="1"/>
  <c r="L207" i="7"/>
  <c r="GM675" i="1"/>
  <c r="GO675" i="1" s="1"/>
  <c r="AZ231" i="7"/>
  <c r="L229" i="7" s="1"/>
  <c r="GM509" i="1"/>
  <c r="GO509" i="1" s="1"/>
  <c r="GM239" i="1"/>
  <c r="GN239" i="1" s="1"/>
  <c r="K265" i="7"/>
  <c r="I265" i="7" s="1"/>
  <c r="AN265" i="7"/>
  <c r="L65" i="7"/>
  <c r="K156" i="7"/>
  <c r="I156" i="7" s="1"/>
  <c r="AN156" i="7"/>
  <c r="L95" i="7"/>
  <c r="L350" i="7"/>
  <c r="L206" i="7"/>
  <c r="GM196" i="1"/>
  <c r="GO196" i="1" s="1"/>
  <c r="GM292" i="1"/>
  <c r="GO292" i="1" s="1"/>
  <c r="GM550" i="1"/>
  <c r="GO550" i="1" s="1"/>
  <c r="GM636" i="1"/>
  <c r="GN636" i="1" s="1"/>
  <c r="GM681" i="1"/>
  <c r="GN681" i="1" s="1"/>
  <c r="GM595" i="1"/>
  <c r="GO595" i="1" s="1"/>
  <c r="GM464" i="1"/>
  <c r="GO464" i="1" s="1"/>
  <c r="R205" i="1"/>
  <c r="F219" i="1" s="1"/>
  <c r="GM112" i="1"/>
  <c r="GO112" i="1" s="1"/>
  <c r="GM200" i="1"/>
  <c r="GO200" i="1" s="1"/>
  <c r="GM108" i="1"/>
  <c r="GN108" i="1" s="1"/>
  <c r="GM284" i="1"/>
  <c r="GN284" i="1" s="1"/>
  <c r="GM503" i="1"/>
  <c r="GN503" i="1" s="1"/>
  <c r="GM552" i="1"/>
  <c r="GO552" i="1" s="1"/>
  <c r="AL688" i="1"/>
  <c r="Y688" i="1" s="1"/>
  <c r="GM466" i="1"/>
  <c r="GO466" i="1" s="1"/>
  <c r="GM597" i="1"/>
  <c r="GO597" i="1" s="1"/>
  <c r="GM286" i="1"/>
  <c r="GN286" i="1" s="1"/>
  <c r="GM462" i="1"/>
  <c r="GN462" i="1" s="1"/>
  <c r="GM374" i="1"/>
  <c r="GN374" i="1" s="1"/>
  <c r="AK688" i="1"/>
  <c r="AK671" i="1" s="1"/>
  <c r="GM683" i="1"/>
  <c r="GN683" i="1" s="1"/>
  <c r="GM548" i="1"/>
  <c r="GN548" i="1" s="1"/>
  <c r="GM423" i="1"/>
  <c r="GO423" i="1" s="1"/>
  <c r="GM245" i="1"/>
  <c r="GO245" i="1" s="1"/>
  <c r="GM337" i="1"/>
  <c r="GO337" i="1" s="1"/>
  <c r="GM153" i="1"/>
  <c r="GN153" i="1" s="1"/>
  <c r="GM546" i="1"/>
  <c r="GN546" i="1" s="1"/>
  <c r="GM114" i="1"/>
  <c r="GO114" i="1" s="1"/>
  <c r="GM380" i="1"/>
  <c r="GO380" i="1" s="1"/>
  <c r="GM685" i="1"/>
  <c r="GN685" i="1" s="1"/>
  <c r="CH205" i="1"/>
  <c r="P205" i="1"/>
  <c r="AC190" i="1"/>
  <c r="CE205" i="1"/>
  <c r="CF205" i="1"/>
  <c r="GM673" i="1"/>
  <c r="AB688" i="1"/>
  <c r="GM241" i="1"/>
  <c r="GN241" i="1" s="1"/>
  <c r="U22" i="1"/>
  <c r="U751" i="1"/>
  <c r="F740" i="1"/>
  <c r="AF671" i="1"/>
  <c r="S688" i="1"/>
  <c r="GM593" i="1"/>
  <c r="GO593" i="1" s="1"/>
  <c r="GM202" i="1"/>
  <c r="GO202" i="1" s="1"/>
  <c r="AL671" i="1"/>
  <c r="R671" i="1"/>
  <c r="F702" i="1"/>
  <c r="GM376" i="1"/>
  <c r="GO376" i="1" s="1"/>
  <c r="AP22" i="1"/>
  <c r="F727" i="1"/>
  <c r="AP751" i="1"/>
  <c r="GM288" i="1"/>
  <c r="GO288" i="1" s="1"/>
  <c r="T22" i="1"/>
  <c r="T751" i="1"/>
  <c r="F739" i="1"/>
  <c r="AF190" i="1"/>
  <c r="S205" i="1"/>
  <c r="AL205" i="1"/>
  <c r="CF688" i="1"/>
  <c r="CE688" i="1"/>
  <c r="P688" i="1"/>
  <c r="CH688" i="1"/>
  <c r="AC671" i="1"/>
  <c r="F699" i="1"/>
  <c r="AZ671" i="1"/>
  <c r="AZ718" i="1"/>
  <c r="GM243" i="1"/>
  <c r="GO243" i="1" s="1"/>
  <c r="AD190" i="1"/>
  <c r="Q205" i="1"/>
  <c r="AK205" i="1"/>
  <c r="W22" i="1"/>
  <c r="F742" i="1"/>
  <c r="W751" i="1"/>
  <c r="Q671" i="1"/>
  <c r="F700" i="1"/>
  <c r="BA22" i="1"/>
  <c r="BA751" i="1"/>
  <c r="F738" i="1"/>
  <c r="H16" i="2" s="1"/>
  <c r="GM247" i="1"/>
  <c r="GO247" i="1" s="1"/>
  <c r="V22" i="1"/>
  <c r="V751" i="1"/>
  <c r="F741" i="1"/>
  <c r="O205" i="1"/>
  <c r="AB190" i="1"/>
  <c r="AU18" i="1"/>
  <c r="F770" i="1"/>
  <c r="GM30" i="1"/>
  <c r="GN30" i="1" s="1"/>
  <c r="AX18" i="1"/>
  <c r="F758" i="1"/>
  <c r="L153" i="7" l="1"/>
  <c r="L348" i="7"/>
  <c r="L160" i="7"/>
  <c r="L158" i="7" s="1"/>
  <c r="L399" i="7"/>
  <c r="L172" i="7"/>
  <c r="L336" i="7"/>
  <c r="L334" i="7" s="1"/>
  <c r="K42" i="7"/>
  <c r="L387" i="7"/>
  <c r="G16" i="2"/>
  <c r="C46" i="7"/>
  <c r="L339" i="7"/>
  <c r="L337" i="7" s="1"/>
  <c r="L283" i="7"/>
  <c r="L281" i="7" s="1"/>
  <c r="L278" i="7" s="1"/>
  <c r="L390" i="7"/>
  <c r="L388" i="7" s="1"/>
  <c r="L293" i="7"/>
  <c r="K78" i="7"/>
  <c r="I78" i="7" s="1"/>
  <c r="L329" i="7"/>
  <c r="AN243" i="7"/>
  <c r="L294" i="7"/>
  <c r="L330" i="7"/>
  <c r="CB688" i="1"/>
  <c r="CB671" i="1" s="1"/>
  <c r="CB205" i="1"/>
  <c r="AS205" i="1" s="1"/>
  <c r="CC205" i="1"/>
  <c r="CC190" i="1" s="1"/>
  <c r="L401" i="7"/>
  <c r="K45" i="7"/>
  <c r="G411" i="7"/>
  <c r="L400" i="7"/>
  <c r="AN231" i="7"/>
  <c r="K231" i="7"/>
  <c r="I231" i="7" s="1"/>
  <c r="K44" i="7"/>
  <c r="G410" i="7"/>
  <c r="K67" i="7"/>
  <c r="I67" i="7" s="1"/>
  <c r="AN67" i="7"/>
  <c r="K114" i="7"/>
  <c r="I114" i="7" s="1"/>
  <c r="AN114" i="7"/>
  <c r="L349" i="7"/>
  <c r="L332" i="7" s="1"/>
  <c r="AN208" i="7"/>
  <c r="K208" i="7"/>
  <c r="I208" i="7" s="1"/>
  <c r="L173" i="7"/>
  <c r="L182" i="7" s="1"/>
  <c r="K96" i="7"/>
  <c r="I96" i="7" s="1"/>
  <c r="AN96" i="7"/>
  <c r="R718" i="1"/>
  <c r="F732" i="1" s="1"/>
  <c r="R190" i="1"/>
  <c r="X688" i="1"/>
  <c r="F714" i="1" s="1"/>
  <c r="AT205" i="1"/>
  <c r="AB671" i="1"/>
  <c r="O688" i="1"/>
  <c r="O718" i="1" s="1"/>
  <c r="GO673" i="1"/>
  <c r="CC688" i="1" s="1"/>
  <c r="CA688" i="1"/>
  <c r="V18" i="1"/>
  <c r="F774" i="1"/>
  <c r="T18" i="1"/>
  <c r="F772" i="1"/>
  <c r="S671" i="1"/>
  <c r="F703" i="1"/>
  <c r="W18" i="1"/>
  <c r="F775" i="1"/>
  <c r="CB190" i="1"/>
  <c r="CF190" i="1"/>
  <c r="AW205" i="1"/>
  <c r="O190" i="1"/>
  <c r="F207" i="1"/>
  <c r="CA205" i="1"/>
  <c r="CE190" i="1"/>
  <c r="AV205" i="1"/>
  <c r="AL190" i="1"/>
  <c r="Y205" i="1"/>
  <c r="AP18" i="1"/>
  <c r="F760" i="1"/>
  <c r="U18" i="1"/>
  <c r="F773" i="1"/>
  <c r="CE671" i="1"/>
  <c r="AV688" i="1"/>
  <c r="AW688" i="1"/>
  <c r="CF671" i="1"/>
  <c r="AZ22" i="1"/>
  <c r="F729" i="1"/>
  <c r="AZ751" i="1"/>
  <c r="X205" i="1"/>
  <c r="AK190" i="1"/>
  <c r="CH671" i="1"/>
  <c r="AY688" i="1"/>
  <c r="Y671" i="1"/>
  <c r="F715" i="1"/>
  <c r="P190" i="1"/>
  <c r="F208" i="1"/>
  <c r="P718" i="1"/>
  <c r="BA18" i="1"/>
  <c r="F771" i="1"/>
  <c r="Q190" i="1"/>
  <c r="F217" i="1"/>
  <c r="Q718" i="1"/>
  <c r="P671" i="1"/>
  <c r="F691" i="1"/>
  <c r="S190" i="1"/>
  <c r="F220" i="1"/>
  <c r="S718" i="1"/>
  <c r="CH190" i="1"/>
  <c r="AY205" i="1"/>
  <c r="L385" i="7" l="1"/>
  <c r="L302" i="7"/>
  <c r="L312" i="7"/>
  <c r="L383" i="7" s="1"/>
  <c r="X671" i="1"/>
  <c r="AS688" i="1"/>
  <c r="F705" i="1" s="1"/>
  <c r="R751" i="1"/>
  <c r="F765" i="1" s="1"/>
  <c r="R22" i="1"/>
  <c r="AW671" i="1"/>
  <c r="F694" i="1"/>
  <c r="R18" i="1"/>
  <c r="CC671" i="1"/>
  <c r="AT688" i="1"/>
  <c r="P22" i="1"/>
  <c r="F721" i="1"/>
  <c r="P751" i="1"/>
  <c r="X190" i="1"/>
  <c r="F231" i="1"/>
  <c r="X718" i="1"/>
  <c r="AV190" i="1"/>
  <c r="F210" i="1"/>
  <c r="AV718" i="1"/>
  <c r="AW190" i="1"/>
  <c r="F211" i="1"/>
  <c r="AW718" i="1"/>
  <c r="AY671" i="1"/>
  <c r="F696" i="1"/>
  <c r="AZ18" i="1"/>
  <c r="F762" i="1"/>
  <c r="O671" i="1"/>
  <c r="F690" i="1"/>
  <c r="CA190" i="1"/>
  <c r="AR205" i="1"/>
  <c r="AS190" i="1"/>
  <c r="F222" i="1"/>
  <c r="S22" i="1"/>
  <c r="S751" i="1"/>
  <c r="F733" i="1"/>
  <c r="J16" i="2" s="1"/>
  <c r="AV671" i="1"/>
  <c r="F693" i="1"/>
  <c r="Q22" i="1"/>
  <c r="Q751" i="1"/>
  <c r="F730" i="1"/>
  <c r="AS671" i="1"/>
  <c r="AT190" i="1"/>
  <c r="F223" i="1"/>
  <c r="AT718" i="1"/>
  <c r="O22" i="1"/>
  <c r="F720" i="1"/>
  <c r="O751" i="1"/>
  <c r="Y190" i="1"/>
  <c r="F232" i="1"/>
  <c r="Y718" i="1"/>
  <c r="AY190" i="1"/>
  <c r="F213" i="1"/>
  <c r="AY718" i="1"/>
  <c r="CA671" i="1"/>
  <c r="AR688" i="1"/>
  <c r="AS718" i="1" l="1"/>
  <c r="AS22" i="1" s="1"/>
  <c r="Y22" i="1"/>
  <c r="F745" i="1"/>
  <c r="Y751" i="1"/>
  <c r="AV22" i="1"/>
  <c r="F723" i="1"/>
  <c r="AV751" i="1"/>
  <c r="AT671" i="1"/>
  <c r="F706" i="1"/>
  <c r="X22" i="1"/>
  <c r="F744" i="1"/>
  <c r="X751" i="1"/>
  <c r="AY22" i="1"/>
  <c r="AY751" i="1"/>
  <c r="F726" i="1"/>
  <c r="S18" i="1"/>
  <c r="F766" i="1"/>
  <c r="O18" i="1"/>
  <c r="F753" i="1"/>
  <c r="AW22" i="1"/>
  <c r="AW751" i="1"/>
  <c r="F724" i="1"/>
  <c r="AR671" i="1"/>
  <c r="F716" i="1"/>
  <c r="Q18" i="1"/>
  <c r="F763" i="1"/>
  <c r="AT22" i="1"/>
  <c r="F736" i="1"/>
  <c r="AT751" i="1"/>
  <c r="F233" i="1"/>
  <c r="AR190" i="1"/>
  <c r="AR718" i="1"/>
  <c r="P18" i="1"/>
  <c r="F754" i="1"/>
  <c r="AS751" i="1" l="1"/>
  <c r="AS18" i="1" s="1"/>
  <c r="F735" i="1"/>
  <c r="C44" i="7" s="1"/>
  <c r="F16" i="2"/>
  <c r="C45" i="7"/>
  <c r="AT18" i="1"/>
  <c r="F769" i="1"/>
  <c r="AW18" i="1"/>
  <c r="F757" i="1"/>
  <c r="X18" i="1"/>
  <c r="F777" i="1"/>
  <c r="AV18" i="1"/>
  <c r="F756" i="1"/>
  <c r="AY18" i="1"/>
  <c r="F759" i="1"/>
  <c r="Y18" i="1"/>
  <c r="F778" i="1"/>
  <c r="AR22" i="1"/>
  <c r="AR751" i="1"/>
  <c r="F746" i="1"/>
  <c r="F747" i="1" s="1"/>
  <c r="F768" i="1"/>
  <c r="E16" i="2" l="1"/>
  <c r="I16" i="2" s="1"/>
  <c r="N16" i="2" s="1"/>
  <c r="C41" i="7"/>
  <c r="F748" i="1"/>
  <c r="F749" i="1" s="1"/>
  <c r="AR18" i="1"/>
  <c r="F779" i="1"/>
  <c r="F780" i="1" s="1"/>
  <c r="F781" i="1" l="1"/>
  <c r="F782" i="1" s="1"/>
</calcChain>
</file>

<file path=xl/sharedStrings.xml><?xml version="1.0" encoding="utf-8"?>
<sst xmlns="http://schemas.openxmlformats.org/spreadsheetml/2006/main" count="15331" uniqueCount="631">
  <si>
    <t>Smeta.RU  (495) 974-1589</t>
  </si>
  <si>
    <t>_PS_</t>
  </si>
  <si>
    <t>Smeta.RU</t>
  </si>
  <si>
    <t/>
  </si>
  <si>
    <t>Текущий ремонт помещений 2-го этажа на объекте ЦБТ по адресу: г.Тверь, Октябрьский проспект 56 (Доп.работы)_(Смета №2)</t>
  </si>
  <si>
    <t>Сметные нормы списания</t>
  </si>
  <si>
    <t>Коды ценников</t>
  </si>
  <si>
    <t>ФСНБ-2022_И17</t>
  </si>
  <si>
    <t>Версия 1.17.0 для ФСНБ-2022 И17</t>
  </si>
  <si>
    <t>ФСНБ-2022 - Изменения И17</t>
  </si>
  <si>
    <t>Поправки для ФСНБ-2022 от 25.02.2026 г И17 (55/пр) Строительство</t>
  </si>
  <si>
    <t>Приказ Минстроя России от 30.12.2021 г. № 1046/пр;  Приказ Минстроя России от 04.08.2020 г. № 421/пр;  Приказ Минстроя России от 21.12.2020 г. № 812/пр;  Приказ Минстроя России от 11.12.2020 г. № 774/пр</t>
  </si>
  <si>
    <t>ГСН</t>
  </si>
  <si>
    <t>Помещение 3,4 (кабинет №229, 231)</t>
  </si>
  <si>
    <t>1</t>
  </si>
  <si>
    <t>46-04-005-01</t>
  </si>
  <si>
    <t>Разборка монолитных перегородок: бетонных</t>
  </si>
  <si>
    <t>м3</t>
  </si>
  <si>
    <t>ГЭСН-2022 доп.3, 46-04-005-01, приказ Минстроя России от 26.10.2022 г. № 905/пр</t>
  </si>
  <si>
    <t>Общестроительные работы</t>
  </si>
  <si>
    <t>Работы по реконструкции зданий и сооружений</t>
  </si>
  <si>
    <t>Работы по реконструкции зданий и сооружений: разборка отдельных конструктивных элементов здания (сооружения), а также зданий (сооружений) в целом</t>
  </si>
  <si>
    <t>ФЕР-46</t>
  </si>
  <si>
    <t>Пр/812-040.2-1</t>
  </si>
  <si>
    <t>Пр/774-040.2</t>
  </si>
  <si>
    <t>1,1</t>
  </si>
  <si>
    <t>999-9900</t>
  </si>
  <si>
    <t>Строительный мусор</t>
  </si>
  <si>
    <t>т</t>
  </si>
  <si>
    <t>2</t>
  </si>
  <si>
    <t>69-01-015-01</t>
  </si>
  <si>
    <t>Затаривание строительного мусора в мешки</t>
  </si>
  <si>
    <t>ГЭСНр-2022, 69-01-015-01, приказ Минстроя России от 18.05.2022 г. № 378/пр</t>
  </si>
  <si>
    <t>Ремонтно-строительные работы</t>
  </si>
  <si>
    <t>Прочие ремонтно-строительные работы</t>
  </si>
  <si>
    <t>рФЕР-69</t>
  </si>
  <si>
    <t>Пр/812-103.0-1</t>
  </si>
  <si>
    <t>Пр/774-103.0</t>
  </si>
  <si>
    <t>3</t>
  </si>
  <si>
    <t>47-1</t>
  </si>
  <si>
    <t>Погрузка в автотранспортное средство: мусор строительный с погрузкой вручную</t>
  </si>
  <si>
    <t>1т груза</t>
  </si>
  <si>
    <t>Погрузочно-разгрузочные работы</t>
  </si>
  <si>
    <t>812/пр и 774/пр п.106</t>
  </si>
  <si>
    <t>Пр/812-106.0-1</t>
  </si>
  <si>
    <t>Пр/774-106.0</t>
  </si>
  <si>
    <t>4</t>
  </si>
  <si>
    <t>02-15-1-01-0075</t>
  </si>
  <si>
    <t>Перевозка грузов I класса автомобилями-самосвалами грузоподъемностью до 15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 75 км</t>
  </si>
  <si>
    <t>Автомобили бортовые</t>
  </si>
  <si>
    <t>Перевозка строительных грузов автомобильным транспортом</t>
  </si>
  <si>
    <t>Перевозка строительных грузов автомобильным транспортом, тракторами и прицепами</t>
  </si>
  <si>
    <t>812/пр и 774/пр п.107</t>
  </si>
  <si>
    <t>Пр/812-107.0-1</t>
  </si>
  <si>
    <t>Пр/774-107.0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</si>
  <si>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</si>
  <si>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</si>
  <si>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</si>
  <si>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</si>
  <si>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</si>
  <si>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</si>
  <si>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</si>
  <si>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</si>
  <si>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</si>
  <si>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</si>
  <si>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</si>
  <si>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</si>
  <si>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</si>
  <si>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</si>
  <si>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</si>
  <si>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</si>
  <si>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</si>
  <si>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</si>
  <si>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</si>
  <si>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</si>
  <si>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</si>
  <si>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</si>
  <si>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</si>
  <si>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</si>
  <si>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</si>
  <si>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</si>
  <si>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</si>
  <si>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</si>
  <si>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</si>
  <si>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</si>
  <si>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</si>
  <si>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</si>
  <si>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</si>
  <si>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</si>
  <si>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</si>
  <si>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</si>
  <si>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</si>
  <si>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</si>
  <si>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</si>
  <si>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</si>
  <si>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</si>
  <si>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</si>
  <si>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</si>
  <si>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</si>
  <si>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</si>
  <si>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</si>
  <si>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Перевозка</t>
  </si>
  <si>
    <t>Перевозка грузов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</si>
  <si>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</si>
  <si>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</si>
  <si>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</si>
  <si>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</si>
  <si>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</si>
  <si>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</si>
  <si>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Помещение 4,5 (кабинет №231, 233)</t>
  </si>
  <si>
    <t>5</t>
  </si>
  <si>
    <t>5,1</t>
  </si>
  <si>
    <t>6</t>
  </si>
  <si>
    <t>7</t>
  </si>
  <si>
    <t>8</t>
  </si>
  <si>
    <t>Помещение 32 (кабинет №201)</t>
  </si>
  <si>
    <t>9</t>
  </si>
  <si>
    <t>67-01-009-02</t>
  </si>
  <si>
    <t>Смена: розеток (безперебойного питания)</t>
  </si>
  <si>
    <t>100 ШТ</t>
  </si>
  <si>
    <t>ГЭСНр-2022, 67-01-009-02, приказ Минстроя России от 18.05.2022 г. № 378/пр</t>
  </si>
  <si>
    <t>Электромонтажные работы</t>
  </si>
  <si>
    <t>рФЕР-67</t>
  </si>
  <si>
    <t>Пр/812-101.0-1</t>
  </si>
  <si>
    <t>Пр/774-101.0</t>
  </si>
  <si>
    <t>9,1</t>
  </si>
  <si>
    <t>20.4.03.05-1042</t>
  </si>
  <si>
    <t>Розетка с заземляющим контактом для монтажа в кабель-каналы, 3 модуля, 10 А, 220 В, цвет белый, IP20</t>
  </si>
  <si>
    <t>ШТ</t>
  </si>
  <si>
    <t>ФСБЦ-2022, 20.4.03.05-1042, приказ Минстроя России от 18.05.2022 г. № 378/пр</t>
  </si>
  <si>
    <t>10</t>
  </si>
  <si>
    <t>м08-02-390-03</t>
  </si>
  <si>
    <t>Короба пластмассовые: шириной до 120 мм</t>
  </si>
  <si>
    <t>100 м</t>
  </si>
  <si>
    <t>ГЭСНм-2022, м08-02-390-03, приказ Минстроя России от 18.05.2022 г. № 378/пр</t>
  </si>
  <si>
    <t>Монтажные работы</t>
  </si>
  <si>
    <t>Электротехнические установки: на других объектах</t>
  </si>
  <si>
    <t>мФЕР-08</t>
  </si>
  <si>
    <t>Пр/812-049.3-1</t>
  </si>
  <si>
    <t>Пр/774-049.3</t>
  </si>
  <si>
    <t>10,1</t>
  </si>
  <si>
    <t>20.2.05.04-0069</t>
  </si>
  <si>
    <t>Короб кабельный (кабель-канал) ПВХ с крышкой, размеры 80х40 мм</t>
  </si>
  <si>
    <t>ФСБЦ-2022 доп.14, 20.2.05.04-0069, приказ Минстроя России от 19.05.2025 г. № 299/пр</t>
  </si>
  <si>
    <t>11</t>
  </si>
  <si>
    <t>м08-02-402-01</t>
  </si>
  <si>
    <t>Кабель трех-пятижильный по установленным конструкциям и лоткам с установкой ответвительных коробок: в помещениях с нормальной средой сечением жилы до 10 мм2</t>
  </si>
  <si>
    <t>ГЭСНм-2022, м08-02-402-01, приказ Минстроя России от 18.05.2022 г. № 378/пр</t>
  </si>
  <si>
    <t>11,1</t>
  </si>
  <si>
    <t>21.1.06.09-0152</t>
  </si>
  <si>
    <t>Кабель силовой с медными жилами ВВГнг(A)-LS 3х2,5ок(N, PE)-660</t>
  </si>
  <si>
    <t>1000 м</t>
  </si>
  <si>
    <t>ФСБЦ-2022, 21.1.06.09-0152, приказ Минстроя России от 18.05.2022 г. № 378/пр</t>
  </si>
  <si>
    <t>1000 М</t>
  </si>
  <si>
    <t>[70 449,91 /  1,4]</t>
  </si>
  <si>
    <t>0</t>
  </si>
  <si>
    <t>12</t>
  </si>
  <si>
    <t>м08-02-409-09</t>
  </si>
  <si>
    <t>Труба гофрированная ПВХ для защиты проводов и кабелей по установленным конструкциям, по стенам, колоннам, потолкам, основанию пола</t>
  </si>
  <si>
    <t>ГЭСНм-2022 доп.16, м08-02-409-09, приказ Минстроя России от 12.11.2025 г. № 696/пр</t>
  </si>
  <si>
    <t>12,1</t>
  </si>
  <si>
    <t>24.3.01.02-0001</t>
  </si>
  <si>
    <t>Трубы гибкие гофрированные, легкие, из самозатухающего ПВХ, с протяжкой, номинальный диаметр 20 мм</t>
  </si>
  <si>
    <t>м</t>
  </si>
  <si>
    <t>ФСБЦ-2022, 24.3.01.02-0001, приказ Минстроя России от 18.05.2022 г. № 378/пр</t>
  </si>
  <si>
    <t>[11,79 /  1,4]</t>
  </si>
  <si>
    <t>Помещение 27 (кабинет №202)</t>
  </si>
  <si>
    <t>13</t>
  </si>
  <si>
    <t>13,1</t>
  </si>
  <si>
    <t>14</t>
  </si>
  <si>
    <t>Смена: розеток (силовая)</t>
  </si>
  <si>
    <t>14,1</t>
  </si>
  <si>
    <t>15</t>
  </si>
  <si>
    <t>15,1</t>
  </si>
  <si>
    <t>Помещение 33 (кабинет № 203)</t>
  </si>
  <si>
    <t>16</t>
  </si>
  <si>
    <t>16,1</t>
  </si>
  <si>
    <t>17</t>
  </si>
  <si>
    <t>17,1</t>
  </si>
  <si>
    <t>18</t>
  </si>
  <si>
    <t>18,1</t>
  </si>
  <si>
    <t>19</t>
  </si>
  <si>
    <t>19,1</t>
  </si>
  <si>
    <t>20.2.05.04-0127</t>
  </si>
  <si>
    <t>Короб кабельный напольный (кабель-канал) с гибкой крышкой, с направляющими, размеры 250х50 мм (прим.)</t>
  </si>
  <si>
    <t>ФСБЦ-2022 доп.14, 20.2.05.04-0127, приказ Минстроя России от 19.05.2025 г. № 299/пр</t>
  </si>
  <si>
    <t>20</t>
  </si>
  <si>
    <t>20,1</t>
  </si>
  <si>
    <t>21</t>
  </si>
  <si>
    <t>21,1</t>
  </si>
  <si>
    <t>Помещение 34 (кабинет № 205)</t>
  </si>
  <si>
    <t>22</t>
  </si>
  <si>
    <t>22,1</t>
  </si>
  <si>
    <t>23</t>
  </si>
  <si>
    <t>23,1</t>
  </si>
  <si>
    <t>24</t>
  </si>
  <si>
    <t>24,1</t>
  </si>
  <si>
    <t>25</t>
  </si>
  <si>
    <t>25,1</t>
  </si>
  <si>
    <t>26</t>
  </si>
  <si>
    <t>26,1</t>
  </si>
  <si>
    <t>Помещение 29 (кабинет № 206)</t>
  </si>
  <si>
    <t>27</t>
  </si>
  <si>
    <t>27,1</t>
  </si>
  <si>
    <t>28</t>
  </si>
  <si>
    <t>28,1</t>
  </si>
  <si>
    <t>29</t>
  </si>
  <si>
    <t>29,1</t>
  </si>
  <si>
    <t>30</t>
  </si>
  <si>
    <t>30,1</t>
  </si>
  <si>
    <t>31</t>
  </si>
  <si>
    <t>31,1</t>
  </si>
  <si>
    <t>Помещение 17 (кабинет № 216)</t>
  </si>
  <si>
    <t>32</t>
  </si>
  <si>
    <t>32,1</t>
  </si>
  <si>
    <t>33</t>
  </si>
  <si>
    <t>33,1</t>
  </si>
  <si>
    <t>34</t>
  </si>
  <si>
    <t>34,1</t>
  </si>
  <si>
    <t>35</t>
  </si>
  <si>
    <t>35,1</t>
  </si>
  <si>
    <t>36</t>
  </si>
  <si>
    <t>36,1</t>
  </si>
  <si>
    <t>Помещение 20 (кабинет №223)</t>
  </si>
  <si>
    <t>37</t>
  </si>
  <si>
    <t>37,1</t>
  </si>
  <si>
    <t>38</t>
  </si>
  <si>
    <t>38,1</t>
  </si>
  <si>
    <t>39</t>
  </si>
  <si>
    <t>39,1</t>
  </si>
  <si>
    <t>40</t>
  </si>
  <si>
    <t>40,1</t>
  </si>
  <si>
    <t>Помещение 19 (кабинет №225)</t>
  </si>
  <si>
    <t>41</t>
  </si>
  <si>
    <t>41,1</t>
  </si>
  <si>
    <t>42</t>
  </si>
  <si>
    <t>42,1</t>
  </si>
  <si>
    <t>43</t>
  </si>
  <si>
    <t>43,1</t>
  </si>
  <si>
    <t>44</t>
  </si>
  <si>
    <t>44,1</t>
  </si>
  <si>
    <t>Помещение 7 (кабинет №226)</t>
  </si>
  <si>
    <t>45</t>
  </si>
  <si>
    <t>45,1</t>
  </si>
  <si>
    <t>46</t>
  </si>
  <si>
    <t>46,1</t>
  </si>
  <si>
    <t>47</t>
  </si>
  <si>
    <t>47,1</t>
  </si>
  <si>
    <t>48</t>
  </si>
  <si>
    <t>48,1</t>
  </si>
  <si>
    <t>Помещение 2 (кабинет №227)</t>
  </si>
  <si>
    <t>49</t>
  </si>
  <si>
    <t>49,1</t>
  </si>
  <si>
    <t>50</t>
  </si>
  <si>
    <t>50,1</t>
  </si>
  <si>
    <t>51</t>
  </si>
  <si>
    <t>51,1</t>
  </si>
  <si>
    <t>52</t>
  </si>
  <si>
    <t>52,1</t>
  </si>
  <si>
    <t>Помещение 6 (кабинет № 228)</t>
  </si>
  <si>
    <t>53</t>
  </si>
  <si>
    <t>53,1</t>
  </si>
  <si>
    <t>54</t>
  </si>
  <si>
    <t>54,1</t>
  </si>
  <si>
    <t>55</t>
  </si>
  <si>
    <t>55,1</t>
  </si>
  <si>
    <t>56</t>
  </si>
  <si>
    <t>56,1</t>
  </si>
  <si>
    <t>Помещение 3,4,5 (кабинет № 229, 231, 233)</t>
  </si>
  <si>
    <t>57</t>
  </si>
  <si>
    <t>57,1</t>
  </si>
  <si>
    <t>58</t>
  </si>
  <si>
    <t>58,1</t>
  </si>
  <si>
    <t>59</t>
  </si>
  <si>
    <t>59,1</t>
  </si>
  <si>
    <t>60</t>
  </si>
  <si>
    <t>60,1</t>
  </si>
  <si>
    <t>61</t>
  </si>
  <si>
    <t>61,1</t>
  </si>
  <si>
    <t>62</t>
  </si>
  <si>
    <t>62,1</t>
  </si>
  <si>
    <t>Окна</t>
  </si>
  <si>
    <t>63</t>
  </si>
  <si>
    <t>58-01-020-01</t>
  </si>
  <si>
    <t>Смена обделок из листовой стали (поясков, сандриков, отливов, карнизов) шириной: до 0,4 м</t>
  </si>
  <si>
    <t>ГЭСНр-2022, 58-01-020-01, приказ Минстроя России от 18.05.2022 г. № 378/пр</t>
  </si>
  <si>
    <t>Крыши, кровли</t>
  </si>
  <si>
    <t>рФЕР-58</t>
  </si>
  <si>
    <t>Пр/812-092.0-1</t>
  </si>
  <si>
    <t>Пр/774-092.0</t>
  </si>
  <si>
    <t>Крыши, кровля</t>
  </si>
  <si>
    <t>63,1</t>
  </si>
  <si>
    <t>08.3.05.05-0053</t>
  </si>
  <si>
    <t>Сталь листовая оцинкованная, толщина 0,7 мм</t>
  </si>
  <si>
    <t>ФСБЦ-2022, 08.3.05.05-0053, приказ Минстроя России от 18.05.2022 г. № 378/пр</t>
  </si>
  <si>
    <t>[67 501,62 /  1,3]</t>
  </si>
  <si>
    <t>Электрика</t>
  </si>
  <si>
    <t>64</t>
  </si>
  <si>
    <t>64,1</t>
  </si>
  <si>
    <t>65</t>
  </si>
  <si>
    <t>65,1</t>
  </si>
  <si>
    <t>21.1.06.10-1648</t>
  </si>
  <si>
    <t>Кабель силовой с медными жилами ППГнг(A)-HF 5х10ок(N, PE)-1000</t>
  </si>
  <si>
    <t>ФСБЦ-2022 доп.5, 21.1.06.10-1648, приказ Минстроя России от 10.02.2023 г. № 84/пр</t>
  </si>
  <si>
    <t>66</t>
  </si>
  <si>
    <t>67-01-014-01</t>
  </si>
  <si>
    <t>Ремонт групповых щитков со сменой автоматов</t>
  </si>
  <si>
    <t>ГЭСНр-2022, 67-01-014-01, приказ Минстроя России от 18.05.2022 г. № 378/пр</t>
  </si>
  <si>
    <t>66,1</t>
  </si>
  <si>
    <t>20.4.04.02-0014</t>
  </si>
  <si>
    <t>Щит распределительный встраиваемый стальной, окрашенный, IP31, УХЛ3, количество монтажных реек 2 шт, максимальное количество модулей 24 шт</t>
  </si>
  <si>
    <t>ФСБЦ-2022 доп.17, 20.4.04.02-0014, приказ Минстроя России от 17.02.2026 г. № 91/пр</t>
  </si>
  <si>
    <t>66,2</t>
  </si>
  <si>
    <t>62.1.01.09-1139</t>
  </si>
  <si>
    <t>Выключатель автоматический 3P, 32 А, 4,5 кА, характеристика C</t>
  </si>
  <si>
    <t>ФСБЦ-2022, 62.1.01.09-1139, приказ Минстроя России от 18.05.2022 г. № 378/пр</t>
  </si>
  <si>
    <t>оборудование</t>
  </si>
  <si>
    <t>Оборудование по ценникам</t>
  </si>
  <si>
    <t>ОБОРУД.</t>
  </si>
  <si>
    <t>66,3</t>
  </si>
  <si>
    <t>62.1.01.09-1101</t>
  </si>
  <si>
    <t>Выключатель автоматический 1P, 16 А, 4,5 кА, характеристика C</t>
  </si>
  <si>
    <t>ФСБЦ-2022, 62.1.01.09-1101, приказ Минстроя России от 18.05.2022 г. № 378/пр</t>
  </si>
  <si>
    <t>[132,94 /  1,16]</t>
  </si>
  <si>
    <t>67</t>
  </si>
  <si>
    <t>67,1</t>
  </si>
  <si>
    <t>68</t>
  </si>
  <si>
    <t>68,1</t>
  </si>
  <si>
    <t>Розетка с заземляющим контактом для монтажа в кабель-каналы, 2 модуля, 10 А, 220 В, цвет белый, IP20</t>
  </si>
  <si>
    <t>69</t>
  </si>
  <si>
    <t>69,1</t>
  </si>
  <si>
    <t>Розетка с заземляющим контактом для монтажа в кабель-каналы, 1 модуля, 10 А, 220 В, цвет белый, IP20</t>
  </si>
  <si>
    <t>ИТОГО</t>
  </si>
  <si>
    <t>НДС 22%</t>
  </si>
  <si>
    <t>ВСЕГО с НДС</t>
  </si>
  <si>
    <t>СТР_РЕК</t>
  </si>
  <si>
    <t>СТРОИТЕЛЬСТВО и РЕКОНСТРУКЦИЯ  зданий и сооружений всех назначений</t>
  </si>
  <si>
    <t>Строительство и реконструкция</t>
  </si>
  <si>
    <t>РЕМ_ЖИЛ</t>
  </si>
  <si>
    <t>КАП. РЕМ. ЖИЛЫХ И ОБЩЕСТВЕННЫХ ЗДАНИЙ</t>
  </si>
  <si>
    <t>Капитальный ремонт жилых и общественных зданий</t>
  </si>
  <si>
    <t>РЕМ_ПР</t>
  </si>
  <si>
    <t>КАП. РЕМ. ПРОИЗВОДСТВЕННЫХ ЗД. и СООРУЖЕНИЙ,  НАРУЖНЫХ ИНЖЕНЕРНЫХ СЕТЕЙ, УЛИЦ И ДОРОГ МЕСТНОГО ЗНАЧЕНИЯ, ИНЖ,СООРУЖЕНИЙ ( ГИДРОТЕХ,СООРУЖ, МОСТОВ И ПУТЕПРОВОДОВ И Т.П.)</t>
  </si>
  <si>
    <t>Капитальный ремонт прозводственных зданий</t>
  </si>
  <si>
    <t>Территория</t>
  </si>
  <si>
    <t>для территории Российской Федерации, не относящейся к районам Крайнего Севера и приравненным к ним местностям</t>
  </si>
  <si>
    <t>МПРКС</t>
  </si>
  <si>
    <t>для территории Российской Федерации, относящейся к местностям, приравненным к районам Крайнего Севера</t>
  </si>
  <si>
    <t>РКС</t>
  </si>
  <si>
    <t>для территории Российской Федерации, относящейся к районам Крайнего Севера</t>
  </si>
  <si>
    <t>СЛЖ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</si>
  <si>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За исключением АЭС.</t>
  </si>
  <si>
    <t>Для сборников ФЕР ( при производстве работ на технически сложных объектах ):  ·  { СЛЖ } - (вкл.)    - работа на сложных объектах  (к=1,2 к НР)           ·  { СЛЖ } - (выкл.) - работа на обычных объектах</t>
  </si>
  <si>
    <t>Сложные объекты</t>
  </si>
  <si>
    <t>СТНДРТ</t>
  </si>
  <si>
    <t>При определении сметной стоимости строительства объектов капитального строительства (за исключением АЭС).</t>
  </si>
  <si>
    <t>АЭС_ПНР</t>
  </si>
  <si>
    <t>При определении сметной стоимости строительства объектов капитального строительства АЭС. Пусконаладочные работы (за исключением технологического оборудования АЭС).</t>
  </si>
  <si>
    <t>АЭС</t>
  </si>
  <si>
    <t>АЭС_ПНР_ТЕХ</t>
  </si>
  <si>
    <t>При определении сметной стоимости строительства объектов капитального строительства АЭС. Пусконаладочные работы технологического оборудования АЭС.</t>
  </si>
  <si>
    <t>Для сборника ФЕРм -39  и ФЕРМ-08  ( при работах по контролю сварных соединений) :    {мАЭС} - ( вкл.)  -     при выполнении работ по на АЭС  (HР=101%; СП= 68%;             {мАЭС} - (выкл.) -  при выполнении работ  на обычных объектах</t>
  </si>
  <si>
    <t>АЭС, ПНР технологического оборудования АЭС.</t>
  </si>
  <si>
    <t>ОПТ/В</t>
  </si>
  <si>
    <t>{вкл}    - Прокладка  МЕЖДУГОРОДНЫХ  ВОЛОКОННО-ОПТИЧЕСКИХ ЛИНИЙ (для ФЕРм10, отд. 6 разд.3)  {выкл} - Прокладка  ГОРОДСКИХ               ВОЛОКОННО-ОПТИЧЕСКИХ ЛИНИЙ  (для ФЕРм10, отд. 6 разд.3)</t>
  </si>
  <si>
    <t>Для сборников ФЕРм-10  ( волоконно-оптические линии связи ): ·  {М_ГОР_опт} -  ( вкл.)  - междугородные сети связи ( НР=120% , СП=70% )           ·  {М_ГОР_опт} - ( выкл.) - городские сети связи  ( НР=100%; СП=65%)</t>
  </si>
  <si>
    <t>Прокладка междугородных в/опт. кабелей</t>
  </si>
  <si>
    <t>АВИ</t>
  </si>
  <si>
    <t>(вкл)   -  При работах по ДИСПЕТЧЕРИЗАЦИИ управления движением АВИАТРАНСПОРТОМ {вкл}  (монтажные работы )</t>
  </si>
  <si>
    <t>Для сборников ФЕРм 08;10;11 :    · {мАВИА} -  (вкл.)     -  производство монтажных  работы по диспетчеризации управления  движением авиатранспортном (НР=95%, СП=55%) ;    ·            {мАВИА} -  (выкл. ) -  при производстве работ на прочих объектах , кром</t>
  </si>
  <si>
    <t>Диспетчеризация авиатранспорта</t>
  </si>
  <si>
    <t>ЗАКР</t>
  </si>
  <si>
    <t>{вкл}   -  Обслуживающие и сопутствующие работы в тоннелях при  производстве работ ЗАКРЫТЫМ СПОСОБОМ   {выкл} - Обслуживающие и сопутствующие работы в тоннелях при  производстве работ  ОТКРЫТЫМ</t>
  </si>
  <si>
    <t>Для сборника ФЕР -29 ( сопутствующие работы в тоннелях и метро. ): ·  {ЗАКР} - (вкл.)     -  при выполнении работ в тоннелях  и метро закрытым способом  (НР=145% , СП=75%); ·                {ЗАКР} - (выкл.) -   при выполнении работ в тоннелях и метро  отк</t>
  </si>
  <si>
    <t>Производство работ закрытым способом (обслуживающие процессы)</t>
  </si>
  <si>
    <t>АВТО_ДРГ</t>
  </si>
  <si>
    <t>{вкл} - НР и СП по п.021.0 "Автомобильные дороги" (раздел 2 нормы 27-02-010-01:07)  {выкл} - НР и СП по п.021.1 Устройство покрытий дорожек, тротуаров, мостовых и площадок и прочее (раздел 2 нормы 27-02-010-01:07)</t>
  </si>
  <si>
    <t>ГОР</t>
  </si>
  <si>
    <t>(вкл) - ФЕРм-08, выполнение работ на горнорудных объектах  (выкл) - ФЕРм-08, выполнение работ на других объектах</t>
  </si>
  <si>
    <t>Выполнение работ на горнорудных объектах</t>
  </si>
  <si>
    <t>ОБ_ПР</t>
  </si>
  <si>
    <t>Объект производственного назначения</t>
  </si>
  <si>
    <t>ОБ_НПР</t>
  </si>
  <si>
    <t>Объект непроизводственного назначения</t>
  </si>
  <si>
    <t>К_НР_РЕМ</t>
  </si>
  <si>
    <t>при ремонте жилых и общественных зданий если  ( если {РЕМ_ЖИЛ}= [вкл.]</t>
  </si>
  <si>
    <t>Для сборников  ФЕР и  ФЕРмр :  · Значение {_МДСрем_НР}= 0,90 -  при ремонте зданий жилого и гражданского назначений ( 0,90 к НР) ;  · Значение {_МДСрем_НР}= 1,00  - при строительстве  и реконструкции  объектов всех назначений</t>
  </si>
  <si>
    <t>п.25</t>
  </si>
  <si>
    <t>К_СП_РЕМ</t>
  </si>
  <si>
    <t>к нормам СП при капитальном ремонте зданий и сооружений всех назначений ( если или {РЕМ_ЖИЛ}=[вкл] , или (РЕМ_ПР}=[вкл] )</t>
  </si>
  <si>
    <t>Для сборников  ФЕР и  ФЕРмр :   · Значение {_МДСрем_СП} = 0.85  -  при ремонте зданий всех назначений ( 0,85 к СП);   · Значение {_МДСрем_СП} = 1,00 -  при строительстве  и реконструкции  объектов всех назначений</t>
  </si>
  <si>
    <t>п.16</t>
  </si>
  <si>
    <t>К_НР_СЛЖ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</si>
  <si>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За исключением объектов атомных электрических станций.  ( если {СЛЖ} = [вкл] )</t>
  </si>
  <si>
    <t>п.27 СЛОЖН</t>
  </si>
  <si>
    <t>К_НР_АЭС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</si>
  <si>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Для объектов атомных электрических станций.  ( если {АЭС} = [вкл] )</t>
  </si>
  <si>
    <t>п.27 АЭС</t>
  </si>
  <si>
    <t>Р_ОКР</t>
  </si>
  <si>
    <t>Разрядность округления результата расчета НР и СП  (с 05.04.2020 - до семи знаков после запятой)</t>
  </si>
  <si>
    <t>Лист_НРиСП</t>
  </si>
  <si>
    <t>Уровень цен</t>
  </si>
  <si>
    <t>Вид цен</t>
  </si>
  <si>
    <t>Москва, КТЦ к ФСНБ-2022, 1 квартал 2026 г</t>
  </si>
  <si>
    <t>Сборник индексов</t>
  </si>
  <si>
    <t>Москва к ФСНБ-2022 ФГИС ЦС</t>
  </si>
  <si>
    <t>Письмо Минстроя России  «О размещении индексов изменения сметной стоимости строительства по группам однородных строительных ресурсов на I квартал 2026 года»</t>
  </si>
  <si>
    <t>Справочная информация</t>
  </si>
  <si>
    <t>Письмо Минстроя России от 25.02.2026 № 9859-ИФ/09</t>
  </si>
  <si>
    <t>Письмо Департамента экономической политики и развития города Москвы от 27.10.2025 № ДПР-3-23615/25(1)</t>
  </si>
  <si>
    <t>_OBSM_</t>
  </si>
  <si>
    <t>1-100-33</t>
  </si>
  <si>
    <t>Средний разряд работы 3,3</t>
  </si>
  <si>
    <t>чел.-ч.</t>
  </si>
  <si>
    <t>91.18.01-508</t>
  </si>
  <si>
    <t>ФСЭМ-2022 доп.3, 91.18.01-508, приказ Минстроя России от 26.10.2022 г. № 905/пр</t>
  </si>
  <si>
    <t>Компрессоры винтовые передвижные с электродвигателем, давление до 1 МПа (10 атм), производительность до 5 м3/мин</t>
  </si>
  <si>
    <t>маш.-ч</t>
  </si>
  <si>
    <t>91.21.10-002</t>
  </si>
  <si>
    <t>ФСЭМ-2022, 91.21.10-002, приказ Минстроя России от 18.05.2022 г. № 378/пр</t>
  </si>
  <si>
    <t>Молотки отбойные пневматические при работе от передвижных компрессоров</t>
  </si>
  <si>
    <t>1-100-10</t>
  </si>
  <si>
    <t>Средний разряд работы 1,0</t>
  </si>
  <si>
    <t>01.7.20.03-0003</t>
  </si>
  <si>
    <t>ФСБЦ-2022 доп.8, 01.7.20.03-0003, приказ Минстроя России от 14.11.2023 г. № 817/пр</t>
  </si>
  <si>
    <t>Мешки полипропиленовые, размеры 550х1050 мм, грузоподъемность до 50 кг</t>
  </si>
  <si>
    <t>1-100-35</t>
  </si>
  <si>
    <t>Средний разряд работы 3,5</t>
  </si>
  <si>
    <t>1-100-39</t>
  </si>
  <si>
    <t>Средний разряд работы 3,9</t>
  </si>
  <si>
    <t>4-100-00</t>
  </si>
  <si>
    <t>Затраты труда машинистов</t>
  </si>
  <si>
    <t>91.06.06-048</t>
  </si>
  <si>
    <t>ФСЭМ-2022, 91.06.06-048, приказ Минстроя России от 18.05.2022 г. № 378/пр</t>
  </si>
  <si>
    <t>Подъемники одномачтовые, грузоподъемность до 500 кг, высота подъема 45 м</t>
  </si>
  <si>
    <t>4-100-030</t>
  </si>
  <si>
    <t>01.7.03.04-0001</t>
  </si>
  <si>
    <t>ФСБЦ-2022, 01.7.03.04-0001, приказ Минстроя России от 18.05.2022 г. № 378/пр</t>
  </si>
  <si>
    <t>Электроэнергия</t>
  </si>
  <si>
    <t>КВТ-Ч</t>
  </si>
  <si>
    <t>01.7.15.07-0022</t>
  </si>
  <si>
    <t>ФСБЦ-2022, 01.7.15.07-0022, приказ Минстроя России от 18.05.2022 г. № 378/пр</t>
  </si>
  <si>
    <t>Дюбели полиэтиленовые распорные, диаметр 6 мм, длина 40 мм</t>
  </si>
  <si>
    <t>1000 ШТ</t>
  </si>
  <si>
    <t>01.7.15.14-0165</t>
  </si>
  <si>
    <t>ФСБЦ-2022 доп.2, 01.7.15.14-0165, приказ Минстроя России от 26.08.2022 г. № 703/пр</t>
  </si>
  <si>
    <t>Шурупы самонарезающие стальные с полукруглой головкой и прямым шлицем, остроконечные, диаметр 4 мм, длина 40 мм</t>
  </si>
  <si>
    <t>1-100-38</t>
  </si>
  <si>
    <t>Средний разряд работы 3,8</t>
  </si>
  <si>
    <t>91.05.05-015</t>
  </si>
  <si>
    <t>ФСЭМ-2022, 91.05.05-015, приказ Минстроя России от 18.05.2022 г. № 378/пр</t>
  </si>
  <si>
    <t>Краны на автомобильном ходу, грузоподъемность 16 т</t>
  </si>
  <si>
    <t>4-100-060</t>
  </si>
  <si>
    <t>91.14.02-001</t>
  </si>
  <si>
    <t>ФСЭМ-2022 доп.7, 91.14.02-001, приказ Минстроя России от 02.08.2023 г. № 551/пр</t>
  </si>
  <si>
    <t>Автомобили бортовые, грузоподъемность до 5 т</t>
  </si>
  <si>
    <t>4-100-040</t>
  </si>
  <si>
    <t>91.17.04-233</t>
  </si>
  <si>
    <t>ФСЭМ-2022, 91.17.04-233, приказ Минстроя России от 18.05.2022 г. № 378/пр</t>
  </si>
  <si>
    <t>Аппараты сварочные для ручной дуговой сварки, сварочный ток до 350 А</t>
  </si>
  <si>
    <t>01.7.06.05-0041</t>
  </si>
  <si>
    <t>ФСБЦ-2022, 01.7.06.05-0041, приказ Минстроя России от 18.05.2022 г. № 378/пр</t>
  </si>
  <si>
    <t>Ленты изоляционные хлопчатобумажные прорезиненные для электромонтажных и ремонтных работ, цвет черный, ширина 20 мм, толщина 0,35 мм</t>
  </si>
  <si>
    <t>01.7.06.07-0002</t>
  </si>
  <si>
    <t>ФСБЦ-2022, 01.7.06.07-0002, приказ Минстроя России от 18.05.2022 г. № 378/пр</t>
  </si>
  <si>
    <t>Ленты монтажные из пластмассы для бандажирования проводов, скрепляются пластмассовыми кнопками, ширина 10 мм</t>
  </si>
  <si>
    <t>10 м</t>
  </si>
  <si>
    <t>01.7.11.07-0227</t>
  </si>
  <si>
    <t>ФСБЦ-2022, 01.7.11.07-0227, приказ Минстроя России от 18.05.2022 г. № 378/пр</t>
  </si>
  <si>
    <t>Электроды сварочные для сварки низколегированных и углеродистых сталей УОНИ 13/45, Э42А, диаметр 4-5 мм</t>
  </si>
  <si>
    <t>кг</t>
  </si>
  <si>
    <t>14.4.02.04-0142</t>
  </si>
  <si>
    <t>ФСБЦ-2022, 14.4.02.04-0142, приказ Минстроя России от 18.05.2022 г. № 378/пр</t>
  </si>
  <si>
    <t>Краска масляная МА-0115, мумия, сурик железный</t>
  </si>
  <si>
    <t>2-100-02</t>
  </si>
  <si>
    <t>Рабочий 2 разряда</t>
  </si>
  <si>
    <t>чел.-ч</t>
  </si>
  <si>
    <t>2-100-03</t>
  </si>
  <si>
    <t>Рабочий 3 разряда</t>
  </si>
  <si>
    <t>2-100-04</t>
  </si>
  <si>
    <t>Рабочий 4 разряда</t>
  </si>
  <si>
    <t>01.7.15.07-0152</t>
  </si>
  <si>
    <t>ФСБЦ-2022, 01.7.15.07-0152, приказ Минстроя России от 18.05.2022 г. № 378/пр</t>
  </si>
  <si>
    <t>Дюбели пластмассовые с шурупами, диаметр 6 мм, длина 35 мм, диаметр шурупа 3,5 мм, длина шурупа 50 мм</t>
  </si>
  <si>
    <t>1-100-30</t>
  </si>
  <si>
    <t>Средний разряд работы 3,0</t>
  </si>
  <si>
    <t>01.7.15.06-0111</t>
  </si>
  <si>
    <t>ФСБЦ-2022, 01.7.15.06-0111, приказ Минстроя России от 18.05.2022 г. № 378/пр</t>
  </si>
  <si>
    <t>Гвозди строительные</t>
  </si>
  <si>
    <t>08.3.03.05-0001</t>
  </si>
  <si>
    <t>ФСБЦ-2022, 08.3.03.05-0001, приказ Минстроя России от 18.05.2022 г. № 378/пр</t>
  </si>
  <si>
    <t>Проволока канатная оцинкованная, диаметр 2,6 мм</t>
  </si>
  <si>
    <t>1-100-40</t>
  </si>
  <si>
    <t>Средний разряд работы 4,0</t>
  </si>
  <si>
    <t>20.4.03.06</t>
  </si>
  <si>
    <t>Розетка штепсельная</t>
  </si>
  <si>
    <t>421/пр_2020_п.75_пп.а</t>
  </si>
  <si>
    <t>Сметная стоимость вспомогательных ненормируемых материальных ресурсов, не учтенная в сметной норме, 2%</t>
  </si>
  <si>
    <t>%</t>
  </si>
  <si>
    <t>08.3.05.05</t>
  </si>
  <si>
    <t>Сталь листовая оцинкованная</t>
  </si>
  <si>
    <t>Приказ Минстроя России от 18.05.2022 г. № 378/пр; Приказ Минстроя России от 26.08.2022 г. № 703/пр; Приказ Минстроя России от 26.10.2022 г. № 905/пр;  Приказ Минстроя России от 27.12.2022 г. № 1133/пр; Приказ Минстроя России от 10.02.2023 г. № 84/пр; Приказ Минстроя России от 11.05.2023 г. № 335/пр;  Приказ Минстроя России от 02.08.2023 г. № 551/пр; Приказ Минстроя России от 14.11.2023 г. № 817/пр; Приказ Минстроя России от 16.02.2024 г. № 102/пр;  Приказ Минстроя России от 13.05.2024 г. № 323/пр; Приказ Минстроя России от 09.08.2024 г. № 524/пр; Приказ Минстроя России от 07.11.2024 г. № 747/пр;  Приказ Минстроя России от 07.02.2025 г. № 69/пр; Приказ Минстроя России от 19.05.2025 г. № 299/пр; Приказ Минстроя России от 14.08.2025 г. № 490/пр;  Приказ Минстроя России от 12.11.2025 г. № 696/пр; Приказ Минстроя России от 17.02.2026 г. № 91/пр;  Приказ Минстроя России от 07.07.2022 г. № 557/пр; Приказ Минстроя России от 30.01.2024 г. № 55/пр; Приказ Минстроя России от 23.01.2025 г. № 30/пр;  Приказ Минстроя России от 02.09.2021 г. № 636/пр; Приказ Минстроя России от 26.07.2022 г. № 611/пр; Приказ Минстроя России от 22.04.2022 г. № 317/пр</t>
  </si>
  <si>
    <t>Наименование программного продукта</t>
  </si>
  <si>
    <t>Наименование редакции сметных нормативов</t>
  </si>
  <si>
    <t>Реквизиты приказа Минстроя России об утверждении дополнений и изменений к сметным нормативам</t>
  </si>
  <si>
    <t xml:space="preserve">Реквизиты письма Минстроя России об индексах изменения сметной стоимости строительства, включаемые в федеральный реестр сметных нормативов и размещаемые в федеральной государственной информационной системе ценообразования в строительстве, подготовленного в соответствии с пунктом 85 Методики расчета индексов изменения сметной стоимости строительства, утвержденной приказом Министерства строительства и жилищно-коммунального хозяйства Российской Федерации от 5 июня 2019 г. N 326/пр </t>
  </si>
  <si>
    <t>Реквизиты нормативного правового акта об утверждении оплаты труда, утверждаемый в соответствии с пунктом 22(1) Правилами мониторинга цен, утвержденными постановлением Правительства Российской Федерации от 23 декабря 2016 г. N 1452</t>
  </si>
  <si>
    <t>Обоснование принятых текущих цен на строительные ресурсы</t>
  </si>
  <si>
    <t>Наименование субъекта Российской Федерации</t>
  </si>
  <si>
    <t>Наименование зоны субъекта Российской Федерации</t>
  </si>
  <si>
    <t>(наименование стройки)</t>
  </si>
  <si>
    <t>(наименование объекта капитального строительства)</t>
  </si>
  <si>
    <t>(наименование работ и затрат)</t>
  </si>
  <si>
    <t>Составлен</t>
  </si>
  <si>
    <t>методом</t>
  </si>
  <si>
    <t>Основание</t>
  </si>
  <si>
    <t>(проектная и (или) иная техническая документация)</t>
  </si>
  <si>
    <t>Сметная стоимость</t>
  </si>
  <si>
    <t>тыс. руб.</t>
  </si>
  <si>
    <t>Средства на оплату труда рабочих</t>
  </si>
  <si>
    <t>в том числе:</t>
  </si>
  <si>
    <t>Средства на оплату труда машинистов</t>
  </si>
  <si>
    <t>строительных работ</t>
  </si>
  <si>
    <t xml:space="preserve">Нормативные затраты труда рабочих </t>
  </si>
  <si>
    <t xml:space="preserve">монтажных работ    </t>
  </si>
  <si>
    <t xml:space="preserve">Нормативные затраты труда машинистов </t>
  </si>
  <si>
    <t xml:space="preserve">оборудования         </t>
  </si>
  <si>
    <t xml:space="preserve">прочих затрат       </t>
  </si>
  <si>
    <t>№ п/п</t>
  </si>
  <si>
    <t>Обоснование</t>
  </si>
  <si>
    <t>Наименование работ и затрат</t>
  </si>
  <si>
    <t>Единица измерения</t>
  </si>
  <si>
    <t>Количество</t>
  </si>
  <si>
    <t>Сметная стоимость, руб.</t>
  </si>
  <si>
    <t>на единицу измерения</t>
  </si>
  <si>
    <t>коэффициенты</t>
  </si>
  <si>
    <t>всего с учетом коэффициентов</t>
  </si>
  <si>
    <t>на единицу измерения в базисном уровне цен</t>
  </si>
  <si>
    <t>индекс</t>
  </si>
  <si>
    <t>на единицу измерения в текущем уровне цен</t>
  </si>
  <si>
    <t>всего в текущем уровне цен</t>
  </si>
  <si>
    <t>Программа для ЭВМ «Программа: «Smeta.RU» версия 12»</t>
  </si>
  <si>
    <t>ФГИС ЦС, конъюнктурный анализ</t>
  </si>
  <si>
    <t>Ресурсно-индексным</t>
  </si>
  <si>
    <t>Составлен(а) в текущем уровне цен на март 2026 года</t>
  </si>
  <si>
    <t>Раздел: Помещение 33 (кабинет № 203)</t>
  </si>
  <si>
    <t>ГЭСНр 67-01-009-02</t>
  </si>
  <si>
    <t>ОТ (ЗТ)</t>
  </si>
  <si>
    <t>Итого прямые затраты</t>
  </si>
  <si>
    <t>16.1</t>
  </si>
  <si>
    <t>ФОТ</t>
  </si>
  <si>
    <t>НР Электромонтажные работы</t>
  </si>
  <si>
    <t>СП Электромонтажные работы</t>
  </si>
  <si>
    <t>Всего по позиции</t>
  </si>
  <si>
    <t>=</t>
  </si>
  <si>
    <t>17.1</t>
  </si>
  <si>
    <t>ГЭСНм 08-02-390-03</t>
  </si>
  <si>
    <t>ЭМ</t>
  </si>
  <si>
    <t>ОТм(ЗТм) Средний разряд машинистов 3</t>
  </si>
  <si>
    <t>ОТм(ЗТм)</t>
  </si>
  <si>
    <t>М</t>
  </si>
  <si>
    <t>18.1</t>
  </si>
  <si>
    <t>НР Электротехнические установки: на других объектах</t>
  </si>
  <si>
    <t>СП Электротехнические установки: на других объектах</t>
  </si>
  <si>
    <t>19.1</t>
  </si>
  <si>
    <t>ГЭСНм 08-02-402-01</t>
  </si>
  <si>
    <t>ОТм(ЗТм) Средний разряд машинистов 6</t>
  </si>
  <si>
    <t>ОТм(ЗТм) Средний разряд машинистов 4</t>
  </si>
  <si>
    <t>20.1</t>
  </si>
  <si>
    <t>ГЭСНм 08-02-409-09</t>
  </si>
  <si>
    <t>21.1</t>
  </si>
  <si>
    <t>Итого прямые затраты по разделу</t>
  </si>
  <si>
    <t>в том числе</t>
  </si>
  <si>
    <t xml:space="preserve">  оплата труда</t>
  </si>
  <si>
    <t xml:space="preserve">  эксплуатация машин и механизмов</t>
  </si>
  <si>
    <t xml:space="preserve">  в том числе</t>
  </si>
  <si>
    <t xml:space="preserve">    в том числе</t>
  </si>
  <si>
    <t xml:space="preserve">    доплаты к оплате труда машинистов</t>
  </si>
  <si>
    <t xml:space="preserve">  материальные ресурсы</t>
  </si>
  <si>
    <t xml:space="preserve">    материальные ресурсы без учета дополнительной перевозки</t>
  </si>
  <si>
    <t xml:space="preserve">    дополнительная перевозка материальных ресурсов</t>
  </si>
  <si>
    <t xml:space="preserve">  перевозка</t>
  </si>
  <si>
    <t>Всего ФОТ (справочно)</t>
  </si>
  <si>
    <t>Всего накладные расходы</t>
  </si>
  <si>
    <t>Всего сметная прибыль</t>
  </si>
  <si>
    <t>Итого оборудование</t>
  </si>
  <si>
    <t xml:space="preserve">  оборудование без учета дополнительной перевозки</t>
  </si>
  <si>
    <t xml:space="preserve">  дополнительная перевозка оборудования</t>
  </si>
  <si>
    <t>Итого прочие затраты</t>
  </si>
  <si>
    <t>Итого хозяйственный инвентарь</t>
  </si>
  <si>
    <t>Итого по разделу</t>
  </si>
  <si>
    <t>Справочно</t>
  </si>
  <si>
    <t xml:space="preserve">  материальные ресурсы, отсутствующие в ФРСН</t>
  </si>
  <si>
    <t xml:space="preserve">  оборудование, отсутствующие в ФРСН</t>
  </si>
  <si>
    <t xml:space="preserve">  затраты труда рабочих</t>
  </si>
  <si>
    <t xml:space="preserve">  затраты труда машинистов</t>
  </si>
  <si>
    <t xml:space="preserve">  оплата труда машинистов (ОТм)</t>
  </si>
  <si>
    <t>Раздел: Электрика</t>
  </si>
  <si>
    <t>64.1</t>
  </si>
  <si>
    <t>65.1</t>
  </si>
  <si>
    <t>ГЭСНр 67-01-014-01</t>
  </si>
  <si>
    <t>66.1</t>
  </si>
  <si>
    <t>66.2</t>
  </si>
  <si>
    <t>Оборудование :_x000D_
Выключатель автоматический 3P, 32 А, 4,5 кА, характеристика C</t>
  </si>
  <si>
    <t>66.3</t>
  </si>
  <si>
    <t>Оборудование :_x000D_
Выключатель автоматический 1P, 16 А, 4,5 кА, характеристика C</t>
  </si>
  <si>
    <t>67.1</t>
  </si>
  <si>
    <t>68.1</t>
  </si>
  <si>
    <t>69.1</t>
  </si>
  <si>
    <t>ИТОГИ ПО СМЕТЕ</t>
  </si>
  <si>
    <t>ВСЕГО строительные работы</t>
  </si>
  <si>
    <t>Всего прямые затраты</t>
  </si>
  <si>
    <t xml:space="preserve">  оплата труда (ОТ)</t>
  </si>
  <si>
    <t>ФОТ (справочно)</t>
  </si>
  <si>
    <t>накладные расходы</t>
  </si>
  <si>
    <t>сметная прибыль</t>
  </si>
  <si>
    <t>ВСЕГО монтажные работы</t>
  </si>
  <si>
    <t>ВСЕГО оборудование</t>
  </si>
  <si>
    <t>ВСЕГО прочие затраты</t>
  </si>
  <si>
    <t xml:space="preserve">   прочие затраты</t>
  </si>
  <si>
    <t xml:space="preserve">   прочие перевозки</t>
  </si>
  <si>
    <t xml:space="preserve">   Хозяйственный инвентарь</t>
  </si>
  <si>
    <t>Пусконаладочные работы</t>
  </si>
  <si>
    <t>ВСЕГО по смете</t>
  </si>
  <si>
    <t>Всего оборудование</t>
  </si>
  <si>
    <t>Всего прочие затраты</t>
  </si>
  <si>
    <t>№ в ЛСР</t>
  </si>
  <si>
    <t>Примечание</t>
  </si>
  <si>
    <t>Выполнение работ по замене электрооборудования, электрической проводки  в помещении № 33 (каб.203) и групповых щитов 2этажа на объекте Центральной базовой таможни по адресу: г. Тверь, Октябрьский проспект 56.</t>
  </si>
  <si>
    <t>Приложение 2 к Описанию объекта закупки</t>
  </si>
  <si>
    <t>Приложение 1 к Описанию объекта закупки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</si>
</sst>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#,##0.00;[Red]\-\ #,##0.00"/>
    <numFmt numFmtId="166" formatCode="#,##0.00#####;[Red]\-\ #,##0.00#####"/>
  </numFmts>
  <fonts count="27" x14ac:knownFonts="1">
    <font>
      <sz val="10"/>
      <name val="Arial"/>
      <charset val="204"/>
    </font>
    <font>
      <b/>
      <sz val="10"/>
      <color indexed="12"/>
      <name val="Arial"/>
      <charset val="204"/>
    </font>
    <font>
      <b/>
      <sz val="10"/>
      <color indexed="16"/>
      <name val="Arial"/>
      <charset val="204"/>
    </font>
    <font>
      <b/>
      <sz val="10"/>
      <color indexed="20"/>
      <name val="Arial"/>
      <charset val="204"/>
    </font>
    <font>
      <b/>
      <sz val="10"/>
      <color indexed="17"/>
      <name val="Arial"/>
      <charset val="204"/>
    </font>
    <font>
      <sz val="10"/>
      <color indexed="17"/>
      <name val="Arial"/>
      <charset val="204"/>
    </font>
    <font>
      <sz val="10"/>
      <color indexed="12"/>
      <name val="Arial"/>
      <charset val="204"/>
    </font>
    <font>
      <sz val="10"/>
      <color indexed="14"/>
      <name val="Arial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 Cyr"/>
      <charset val="204"/>
    </font>
    <font>
      <b/>
      <sz val="1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i/>
      <sz val="9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3"/>
      <name val="Arial"/>
      <family val="2"/>
      <charset val="204"/>
    </font>
    <font>
      <sz val="11"/>
      <name val="Arial"/>
      <family val="2"/>
      <charset val="204"/>
    </font>
    <font>
      <i/>
      <sz val="11"/>
      <name val="Arial"/>
      <family val="2"/>
      <charset val="204"/>
    </font>
    <font>
      <b/>
      <sz val="11"/>
      <name val="Arial"/>
      <family val="2"/>
      <charset val="204"/>
    </font>
    <font>
      <sz val="11"/>
      <color rgb="FF821E82"/>
      <name val="Arial"/>
      <family val="2"/>
      <charset val="204"/>
    </font>
    <font>
      <i/>
      <sz val="11"/>
      <color rgb="FF821E82"/>
      <name val="Arial"/>
      <family val="2"/>
      <charset val="204"/>
    </font>
    <font>
      <b/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/>
    <xf numFmtId="0" fontId="11" fillId="0" borderId="0" xfId="0" applyNumberFormat="1" applyFont="1" applyAlignment="1"/>
    <xf numFmtId="0" fontId="15" fillId="0" borderId="0" xfId="0" applyNumberFormat="1" applyFont="1" applyAlignment="1"/>
    <xf numFmtId="0" fontId="15" fillId="0" borderId="0" xfId="0" applyNumberFormat="1" applyFont="1" applyAlignment="1">
      <alignment horizontal="left"/>
    </xf>
    <xf numFmtId="0" fontId="15" fillId="0" borderId="0" xfId="0" applyNumberFormat="1" applyFont="1" applyAlignment="1">
      <alignment wrapText="1"/>
    </xf>
    <xf numFmtId="0" fontId="10" fillId="0" borderId="0" xfId="0" applyNumberFormat="1" applyFont="1" applyAlignment="1"/>
    <xf numFmtId="0" fontId="10" fillId="0" borderId="0" xfId="0" applyNumberFormat="1" applyFont="1" applyAlignment="1">
      <alignment vertical="top" wrapText="1"/>
    </xf>
    <xf numFmtId="0" fontId="10" fillId="0" borderId="2" xfId="0" applyNumberFormat="1" applyFont="1" applyBorder="1" applyAlignment="1">
      <alignment vertical="top"/>
    </xf>
    <xf numFmtId="0" fontId="10" fillId="0" borderId="0" xfId="0" applyNumberFormat="1" applyFont="1" applyAlignment="1">
      <alignment horizontal="left" vertical="top" wrapText="1"/>
    </xf>
    <xf numFmtId="0" fontId="10" fillId="0" borderId="2" xfId="0" applyNumberFormat="1" applyFont="1" applyBorder="1" applyAlignment="1">
      <alignment horizontal="left" vertical="top" wrapText="1"/>
    </xf>
    <xf numFmtId="0" fontId="11" fillId="0" borderId="2" xfId="0" applyNumberFormat="1" applyFont="1" applyBorder="1" applyAlignment="1"/>
    <xf numFmtId="0" fontId="18" fillId="0" borderId="0" xfId="0" applyNumberFormat="1" applyFont="1" applyAlignment="1">
      <alignment vertical="center" wrapText="1"/>
    </xf>
    <xf numFmtId="0" fontId="18" fillId="0" borderId="0" xfId="0" applyNumberFormat="1" applyFont="1" applyAlignment="1">
      <alignment horizontal="center" wrapText="1"/>
    </xf>
    <xf numFmtId="0" fontId="10" fillId="0" borderId="1" xfId="0" applyNumberFormat="1" applyFont="1" applyBorder="1" applyAlignment="1">
      <alignment horizontal="center"/>
    </xf>
    <xf numFmtId="0" fontId="10" fillId="0" borderId="2" xfId="0" applyNumberFormat="1" applyFont="1" applyBorder="1" applyAlignment="1"/>
    <xf numFmtId="0" fontId="10" fillId="0" borderId="0" xfId="0" applyNumberFormat="1" applyFont="1" applyAlignment="1">
      <alignment horizontal="left" wrapText="1"/>
    </xf>
    <xf numFmtId="0" fontId="10" fillId="0" borderId="0" xfId="0" applyNumberFormat="1" applyFont="1" applyAlignment="1">
      <alignment wrapText="1"/>
    </xf>
    <xf numFmtId="0" fontId="13" fillId="0" borderId="0" xfId="0" applyNumberFormat="1" applyFont="1" applyAlignment="1"/>
    <xf numFmtId="14" fontId="15" fillId="0" borderId="0" xfId="0" applyNumberFormat="1" applyFont="1" applyAlignment="1"/>
    <xf numFmtId="0" fontId="10" fillId="0" borderId="0" xfId="0" applyNumberFormat="1" applyFont="1" applyAlignment="1">
      <alignment horizontal="right"/>
    </xf>
    <xf numFmtId="0" fontId="16" fillId="0" borderId="0" xfId="0" applyNumberFormat="1" applyFont="1" applyAlignment="1"/>
    <xf numFmtId="164" fontId="10" fillId="0" borderId="0" xfId="0" applyNumberFormat="1" applyFont="1" applyAlignment="1">
      <alignment horizontal="right"/>
    </xf>
    <xf numFmtId="0" fontId="15" fillId="0" borderId="1" xfId="0" applyNumberFormat="1" applyFont="1" applyBorder="1" applyAlignment="1"/>
    <xf numFmtId="0" fontId="10" fillId="0" borderId="7" xfId="0" applyNumberFormat="1" applyFont="1" applyBorder="1" applyAlignment="1">
      <alignment horizontal="center" vertical="center" wrapText="1"/>
    </xf>
    <xf numFmtId="0" fontId="8" fillId="0" borderId="7" xfId="0" applyNumberFormat="1" applyFont="1" applyBorder="1" applyAlignment="1">
      <alignment horizontal="center" vertical="center" wrapText="1"/>
    </xf>
    <xf numFmtId="0" fontId="10" fillId="0" borderId="7" xfId="0" applyNumberFormat="1" applyFont="1" applyBorder="1" applyAlignment="1">
      <alignment horizontal="center"/>
    </xf>
    <xf numFmtId="0" fontId="15" fillId="0" borderId="7" xfId="0" applyNumberFormat="1" applyFont="1" applyBorder="1" applyAlignment="1">
      <alignment horizontal="center"/>
    </xf>
    <xf numFmtId="0" fontId="10" fillId="0" borderId="1" xfId="0" applyNumberFormat="1" applyFont="1" applyBorder="1" applyAlignment="1">
      <alignment horizontal="left" vertical="top" wrapText="1"/>
    </xf>
    <xf numFmtId="0" fontId="14" fillId="0" borderId="1" xfId="0" applyNumberFormat="1" applyFont="1" applyBorder="1" applyAlignment="1">
      <alignment horizontal="center" wrapText="1"/>
    </xf>
    <xf numFmtId="0" fontId="21" fillId="0" borderId="0" xfId="0" applyFont="1"/>
    <xf numFmtId="0" fontId="21" fillId="0" borderId="0" xfId="0" quotePrefix="1" applyFont="1" applyAlignment="1">
      <alignment horizontal="left" vertical="top" wrapText="1"/>
    </xf>
    <xf numFmtId="0" fontId="21" fillId="0" borderId="0" xfId="0" applyFont="1" applyAlignment="1">
      <alignment horizontal="left" vertical="top"/>
    </xf>
    <xf numFmtId="0" fontId="21" fillId="0" borderId="0" xfId="0" applyFont="1" applyAlignment="1">
      <alignment horizontal="left" vertical="top" wrapText="1"/>
    </xf>
    <xf numFmtId="0" fontId="22" fillId="0" borderId="0" xfId="0" applyFont="1" applyAlignment="1">
      <alignment horizontal="right" vertical="top" wrapText="1"/>
    </xf>
    <xf numFmtId="0" fontId="21" fillId="0" borderId="0" xfId="0" applyFont="1" applyAlignment="1">
      <alignment horizontal="right" vertical="top"/>
    </xf>
    <xf numFmtId="0" fontId="21" fillId="0" borderId="0" xfId="0" applyFont="1" applyAlignment="1">
      <alignment horizontal="right" vertical="top" wrapText="1"/>
    </xf>
    <xf numFmtId="165" fontId="21" fillId="0" borderId="0" xfId="0" applyNumberFormat="1" applyFont="1" applyAlignment="1">
      <alignment horizontal="right" vertical="top"/>
    </xf>
    <xf numFmtId="0" fontId="8" fillId="0" borderId="0" xfId="0" applyFont="1" applyAlignment="1">
      <alignment vertical="top" wrapText="1"/>
    </xf>
    <xf numFmtId="166" fontId="21" fillId="0" borderId="0" xfId="0" applyNumberFormat="1" applyFont="1" applyAlignment="1">
      <alignment horizontal="right" vertical="top"/>
    </xf>
    <xf numFmtId="165" fontId="23" fillId="0" borderId="0" xfId="0" applyNumberFormat="1" applyFont="1" applyAlignment="1">
      <alignment horizontal="right" vertical="top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right" vertical="top" wrapText="1"/>
    </xf>
    <xf numFmtId="0" fontId="21" fillId="0" borderId="1" xfId="0" applyFont="1" applyBorder="1" applyAlignment="1">
      <alignment horizontal="right" vertical="top"/>
    </xf>
    <xf numFmtId="165" fontId="21" fillId="0" borderId="1" xfId="0" applyNumberFormat="1" applyFont="1" applyBorder="1" applyAlignment="1">
      <alignment horizontal="right" vertical="top"/>
    </xf>
    <xf numFmtId="0" fontId="21" fillId="0" borderId="1" xfId="0" applyFont="1" applyBorder="1" applyAlignment="1">
      <alignment horizontal="right" vertical="top" wrapText="1"/>
    </xf>
    <xf numFmtId="165" fontId="0" fillId="0" borderId="0" xfId="0" applyNumberFormat="1"/>
    <xf numFmtId="0" fontId="23" fillId="0" borderId="0" xfId="0" applyFont="1" applyAlignment="1">
      <alignment horizontal="left" vertical="top" wrapText="1"/>
    </xf>
    <xf numFmtId="0" fontId="21" fillId="0" borderId="0" xfId="0" applyFont="1" applyAlignment="1">
      <alignment vertical="top"/>
    </xf>
    <xf numFmtId="0" fontId="8" fillId="0" borderId="0" xfId="0" applyFont="1" applyAlignment="1">
      <alignment horizontal="left" vertical="top" wrapText="1"/>
    </xf>
    <xf numFmtId="0" fontId="23" fillId="0" borderId="0" xfId="0" applyFont="1" applyAlignment="1">
      <alignment vertical="top"/>
    </xf>
    <xf numFmtId="0" fontId="12" fillId="0" borderId="0" xfId="0" applyFont="1" applyAlignment="1">
      <alignment horizontal="left" vertical="top" wrapText="1"/>
    </xf>
    <xf numFmtId="0" fontId="23" fillId="0" borderId="0" xfId="0" applyFont="1" applyAlignment="1">
      <alignment horizontal="right" vertical="top"/>
    </xf>
    <xf numFmtId="0" fontId="24" fillId="0" borderId="0" xfId="0" quotePrefix="1" applyFont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right" vertical="top" wrapText="1"/>
    </xf>
    <xf numFmtId="0" fontId="24" fillId="0" borderId="0" xfId="0" applyFont="1" applyAlignment="1">
      <alignment horizontal="right" vertical="top"/>
    </xf>
    <xf numFmtId="0" fontId="24" fillId="0" borderId="0" xfId="0" applyFont="1" applyAlignment="1">
      <alignment horizontal="right" vertical="top" wrapText="1"/>
    </xf>
    <xf numFmtId="165" fontId="24" fillId="0" borderId="0" xfId="0" applyNumberFormat="1" applyFont="1" applyAlignment="1">
      <alignment horizontal="right" vertical="top"/>
    </xf>
    <xf numFmtId="0" fontId="23" fillId="0" borderId="2" xfId="0" applyFont="1" applyBorder="1" applyAlignment="1">
      <alignment vertical="top"/>
    </xf>
    <xf numFmtId="0" fontId="12" fillId="0" borderId="2" xfId="0" applyFont="1" applyBorder="1" applyAlignment="1">
      <alignment horizontal="left" vertical="top" wrapText="1"/>
    </xf>
    <xf numFmtId="165" fontId="23" fillId="0" borderId="2" xfId="0" applyNumberFormat="1" applyFont="1" applyBorder="1" applyAlignment="1">
      <alignment horizontal="right" vertical="top"/>
    </xf>
    <xf numFmtId="0" fontId="23" fillId="0" borderId="2" xfId="0" applyFont="1" applyBorder="1" applyAlignment="1">
      <alignment horizontal="right" vertical="top"/>
    </xf>
    <xf numFmtId="165" fontId="10" fillId="0" borderId="0" xfId="0" applyNumberFormat="1" applyFont="1" applyAlignment="1">
      <alignment horizontal="right"/>
    </xf>
    <xf numFmtId="165" fontId="10" fillId="0" borderId="0" xfId="0" applyNumberFormat="1" applyFont="1" applyAlignment="1"/>
    <xf numFmtId="165" fontId="11" fillId="0" borderId="0" xfId="0" applyNumberFormat="1" applyFont="1" applyAlignment="1"/>
    <xf numFmtId="166" fontId="11" fillId="0" borderId="0" xfId="0" applyNumberFormat="1" applyFont="1" applyAlignment="1"/>
    <xf numFmtId="0" fontId="23" fillId="0" borderId="0" xfId="0" applyFont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center" vertical="center"/>
    </xf>
    <xf numFmtId="0" fontId="21" fillId="0" borderId="5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center" vertical="center"/>
    </xf>
    <xf numFmtId="0" fontId="23" fillId="0" borderId="0" xfId="0" applyFont="1" applyAlignment="1">
      <alignment horizontal="left" wrapText="1"/>
    </xf>
    <xf numFmtId="165" fontId="23" fillId="0" borderId="0" xfId="0" applyNumberFormat="1" applyFont="1" applyAlignment="1">
      <alignment horizontal="right"/>
    </xf>
    <xf numFmtId="0" fontId="23" fillId="0" borderId="0" xfId="0" applyFont="1" applyBorder="1" applyAlignment="1">
      <alignment horizontal="right"/>
    </xf>
    <xf numFmtId="0" fontId="15" fillId="0" borderId="1" xfId="0" applyNumberFormat="1" applyFont="1" applyBorder="1" applyAlignment="1">
      <alignment horizontal="left"/>
    </xf>
    <xf numFmtId="0" fontId="11" fillId="0" borderId="0" xfId="0" applyNumberFormat="1" applyFont="1" applyAlignment="1">
      <alignment horizontal="right"/>
    </xf>
    <xf numFmtId="0" fontId="10" fillId="0" borderId="0" xfId="0" applyNumberFormat="1" applyFont="1" applyAlignment="1">
      <alignment horizontal="right" vertical="center"/>
    </xf>
    <xf numFmtId="0" fontId="10" fillId="0" borderId="0" xfId="0" applyNumberFormat="1" applyFont="1" applyAlignment="1">
      <alignment horizontal="center"/>
    </xf>
    <xf numFmtId="0" fontId="15" fillId="0" borderId="0" xfId="0" applyNumberFormat="1" applyFont="1" applyAlignment="1">
      <alignment horizontal="center"/>
    </xf>
    <xf numFmtId="0" fontId="15" fillId="0" borderId="0" xfId="0" applyNumberFormat="1" applyFont="1" applyAlignment="1">
      <alignment horizontal="right"/>
    </xf>
    <xf numFmtId="0" fontId="23" fillId="0" borderId="0" xfId="0" applyFont="1" applyAlignment="1">
      <alignment horizontal="left" wrapText="1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horizontal="right" vertical="top" wrapText="1"/>
    </xf>
    <xf numFmtId="0" fontId="22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23" fillId="0" borderId="2" xfId="0" applyFont="1" applyBorder="1" applyAlignment="1">
      <alignment horizontal="left" vertical="top" wrapText="1"/>
    </xf>
    <xf numFmtId="165" fontId="23" fillId="0" borderId="0" xfId="0" applyNumberFormat="1" applyFont="1" applyAlignment="1">
      <alignment horizontal="left" vertical="top"/>
    </xf>
    <xf numFmtId="165" fontId="23" fillId="0" borderId="2" xfId="0" applyNumberFormat="1" applyFont="1" applyBorder="1" applyAlignment="1">
      <alignment horizontal="right" vertical="top"/>
    </xf>
    <xf numFmtId="0" fontId="20" fillId="0" borderId="0" xfId="0" applyFont="1" applyAlignment="1">
      <alignment horizontal="left" vertical="top" wrapText="1"/>
    </xf>
    <xf numFmtId="165" fontId="10" fillId="0" borderId="0" xfId="0" applyNumberFormat="1" applyFont="1" applyAlignment="1">
      <alignment horizontal="right"/>
    </xf>
    <xf numFmtId="0" fontId="10" fillId="0" borderId="0" xfId="0" applyNumberFormat="1" applyFont="1" applyAlignment="1">
      <alignment horizontal="right"/>
    </xf>
    <xf numFmtId="0" fontId="10" fillId="0" borderId="5" xfId="0" applyNumberFormat="1" applyFont="1" applyBorder="1" applyAlignment="1">
      <alignment horizontal="center" vertical="center" wrapText="1"/>
    </xf>
    <xf numFmtId="0" fontId="10" fillId="0" borderId="6" xfId="0" applyNumberFormat="1" applyFont="1" applyBorder="1" applyAlignment="1">
      <alignment horizontal="center" vertical="center" wrapText="1"/>
    </xf>
    <xf numFmtId="0" fontId="10" fillId="0" borderId="8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wrapText="1"/>
    </xf>
    <xf numFmtId="0" fontId="17" fillId="0" borderId="2" xfId="0" applyNumberFormat="1" applyFont="1" applyBorder="1" applyAlignment="1">
      <alignment horizontal="center" vertical="top" wrapText="1"/>
    </xf>
    <xf numFmtId="0" fontId="14" fillId="0" borderId="0" xfId="0" applyNumberFormat="1" applyFont="1" applyAlignment="1">
      <alignment horizontal="center" wrapText="1"/>
    </xf>
    <xf numFmtId="0" fontId="19" fillId="0" borderId="1" xfId="0" applyNumberFormat="1" applyFont="1" applyBorder="1" applyAlignment="1">
      <alignment horizontal="center" wrapText="1"/>
    </xf>
    <xf numFmtId="0" fontId="10" fillId="0" borderId="3" xfId="0" applyNumberFormat="1" applyFont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0" fontId="10" fillId="0" borderId="9" xfId="0" applyNumberFormat="1" applyFont="1" applyBorder="1" applyAlignment="1">
      <alignment horizontal="center" vertical="center" wrapText="1"/>
    </xf>
    <xf numFmtId="0" fontId="10" fillId="0" borderId="4" xfId="0" applyNumberFormat="1" applyFont="1" applyBorder="1" applyAlignment="1">
      <alignment horizontal="center" vertical="center" wrapText="1"/>
    </xf>
    <xf numFmtId="0" fontId="10" fillId="0" borderId="0" xfId="0" applyNumberFormat="1" applyFont="1" applyBorder="1" applyAlignment="1">
      <alignment horizontal="center" vertical="center" wrapText="1"/>
    </xf>
    <xf numFmtId="0" fontId="10" fillId="0" borderId="10" xfId="0" applyNumberFormat="1" applyFont="1" applyBorder="1" applyAlignment="1">
      <alignment horizontal="center" vertical="center" wrapText="1"/>
    </xf>
    <xf numFmtId="0" fontId="10" fillId="0" borderId="1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0" fillId="0" borderId="12" xfId="0" applyNumberFormat="1" applyFont="1" applyBorder="1" applyAlignment="1">
      <alignment horizontal="center" vertical="center" wrapText="1"/>
    </xf>
    <xf numFmtId="0" fontId="10" fillId="0" borderId="0" xfId="0" applyNumberFormat="1" applyFont="1" applyAlignment="1">
      <alignment horizontal="left" vertical="top" wrapText="1"/>
    </xf>
    <xf numFmtId="0" fontId="10" fillId="0" borderId="1" xfId="0" applyNumberFormat="1" applyFont="1" applyBorder="1" applyAlignment="1">
      <alignment horizontal="left" vertical="top" wrapText="1"/>
    </xf>
    <xf numFmtId="0" fontId="10" fillId="0" borderId="1" xfId="0" applyNumberFormat="1" applyFont="1" applyBorder="1" applyAlignment="1">
      <alignment horizontal="left" wrapText="1"/>
    </xf>
    <xf numFmtId="0" fontId="15" fillId="0" borderId="1" xfId="0" applyNumberFormat="1" applyFont="1" applyBorder="1" applyAlignment="1">
      <alignment horizontal="center"/>
    </xf>
    <xf numFmtId="0" fontId="17" fillId="0" borderId="2" xfId="0" applyNumberFormat="1" applyFont="1" applyBorder="1" applyAlignment="1">
      <alignment horizontal="center"/>
    </xf>
    <xf numFmtId="0" fontId="21" fillId="0" borderId="0" xfId="0" applyFont="1" applyAlignment="1">
      <alignment horizontal="right"/>
    </xf>
    <xf numFmtId="0" fontId="26" fillId="0" borderId="0" xfId="0" applyFont="1" applyAlignment="1">
      <alignment horizontal="center" vertical="center" wrapText="1"/>
    </xf>
    <xf numFmtId="0" fontId="20" fillId="0" borderId="5" xfId="0" applyFont="1" applyBorder="1" applyAlignment="1">
      <alignment horizontal="center" wrapText="1"/>
    </xf>
    <xf numFmtId="0" fontId="23" fillId="0" borderId="0" xfId="0" applyFont="1" applyAlignment="1">
      <alignment horizontal="center" vertical="center" wrapText="1"/>
    </xf>
    <xf numFmtId="0" fontId="11" fillId="0" borderId="0" xfId="0" applyNumberFormat="1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O426"/>
  <sheetViews>
    <sheetView zoomScaleNormal="100" workbookViewId="0">
      <selection activeCell="N9" sqref="N9"/>
    </sheetView>
  </sheetViews>
  <sheetFormatPr defaultRowHeight="12.75" x14ac:dyDescent="0.2"/>
  <cols>
    <col min="1" max="1" width="5.7109375" customWidth="1"/>
    <col min="2" max="2" width="20.7109375" customWidth="1"/>
    <col min="3" max="3" width="40.7109375" customWidth="1"/>
    <col min="4" max="4" width="10.7109375" customWidth="1"/>
    <col min="5" max="12" width="15.7109375" customWidth="1"/>
    <col min="15" max="91" width="0" hidden="1" customWidth="1"/>
    <col min="92" max="92" width="198.7109375" hidden="1" customWidth="1"/>
    <col min="93" max="93" width="108.7109375" hidden="1" customWidth="1"/>
    <col min="94" max="101" width="0" hidden="1" customWidth="1"/>
  </cols>
  <sheetData>
    <row r="1" spans="1:93" x14ac:dyDescent="0.2">
      <c r="A1" s="8" t="str">
        <f>Source!B1</f>
        <v>Smeta.RU  (495) 974-1589</v>
      </c>
    </row>
    <row r="2" spans="1:93" ht="12.75" customHeight="1" x14ac:dyDescent="0.2">
      <c r="A2" s="9"/>
      <c r="B2" s="9"/>
      <c r="C2" s="9"/>
      <c r="D2" s="9"/>
      <c r="E2" s="9"/>
      <c r="F2" s="9"/>
      <c r="G2" s="9"/>
      <c r="H2" s="9"/>
      <c r="I2" s="126" t="s">
        <v>630</v>
      </c>
      <c r="J2" s="126"/>
      <c r="K2" s="126"/>
      <c r="L2" s="126"/>
    </row>
    <row r="5" spans="1:93" ht="12.75" customHeight="1" x14ac:dyDescent="0.2">
      <c r="A5" s="117" t="s">
        <v>502</v>
      </c>
      <c r="B5" s="117"/>
      <c r="C5" s="117"/>
      <c r="D5" s="117"/>
      <c r="E5" s="117"/>
      <c r="F5" s="118" t="s">
        <v>541</v>
      </c>
      <c r="G5" s="118"/>
      <c r="H5" s="118"/>
      <c r="I5" s="118"/>
      <c r="J5" s="118"/>
      <c r="K5" s="118"/>
      <c r="L5" s="118"/>
    </row>
    <row r="6" spans="1:93" ht="12.75" customHeight="1" x14ac:dyDescent="0.2">
      <c r="A6" s="14"/>
      <c r="B6" s="14"/>
      <c r="C6" s="14"/>
      <c r="D6" s="14"/>
      <c r="E6" s="14"/>
      <c r="F6" s="15"/>
      <c r="G6" s="15"/>
      <c r="H6" s="15"/>
      <c r="I6" s="15"/>
      <c r="J6" s="15"/>
      <c r="K6" s="15"/>
      <c r="L6" s="15"/>
    </row>
    <row r="7" spans="1:93" ht="25.5" x14ac:dyDescent="0.2">
      <c r="A7" s="117" t="s">
        <v>503</v>
      </c>
      <c r="B7" s="117"/>
      <c r="C7" s="117"/>
      <c r="D7" s="117"/>
      <c r="E7" s="117"/>
      <c r="F7" s="118" t="str">
        <f>IF(Source!CQ12 &lt;&gt; "", Source!CQ12, "")</f>
        <v>Приказ Минстроя России от 30.12.2021 г. № 1046/пр;  Приказ Минстроя России от 04.08.2020 г. № 421/пр;  Приказ Минстроя России от 21.12.2020 г. № 812/пр;  Приказ Минстроя России от 11.12.2020 г. № 774/пр</v>
      </c>
      <c r="G7" s="118"/>
      <c r="H7" s="118"/>
      <c r="I7" s="118"/>
      <c r="J7" s="118"/>
      <c r="K7" s="118"/>
      <c r="L7" s="118"/>
      <c r="CO7" s="35" t="str">
        <f>IF(Source!CQ12 &lt;&gt; "", Source!CQ12, "")</f>
        <v>Приказ Минстроя России от 30.12.2021 г. № 1046/пр;  Приказ Минстроя России от 04.08.2020 г. № 421/пр;  Приказ Минстроя России от 21.12.2020 г. № 812/пр;  Приказ Минстроя России от 11.12.2020 г. № 774/пр</v>
      </c>
    </row>
    <row r="8" spans="1:93" ht="12.75" customHeight="1" x14ac:dyDescent="0.2">
      <c r="A8" s="14"/>
      <c r="B8" s="14"/>
      <c r="C8" s="14"/>
      <c r="D8" s="14"/>
      <c r="E8" s="14"/>
      <c r="F8" s="15"/>
      <c r="G8" s="15"/>
      <c r="H8" s="15"/>
      <c r="I8" s="15"/>
      <c r="J8" s="15"/>
      <c r="K8" s="15"/>
      <c r="L8" s="15"/>
    </row>
    <row r="9" spans="1:93" ht="140.25" x14ac:dyDescent="0.2">
      <c r="A9" s="117" t="s">
        <v>504</v>
      </c>
      <c r="B9" s="117"/>
      <c r="C9" s="117"/>
      <c r="D9" s="117"/>
      <c r="E9" s="117"/>
      <c r="F9" s="118" t="str">
        <f>IF(Source!CV12 &lt;&gt; "", Source!CV12, "")</f>
        <v>Приказ Минстроя России от 18.05.2022 г. № 378/пр; Приказ Минстроя России от 26.08.2022 г. № 703/пр; Приказ Минстроя России от 26.10.2022 г. № 905/пр;  Приказ Минстроя России от 27.12.2022 г. № 1133/пр; Приказ Минстроя России от 10.02.2023 г. № 84/пр; Приказ Минстроя России от 11.05.2023 г. № 335/пр;  Приказ Минстроя России от 02.08.2023 г. № 551/пр; Приказ Минстроя России от 14.11.2023 г. № 817/пр; Приказ Минстроя России от 16.02.2024 г. № 102/пр;  Приказ Минстроя России от 13.05.2024 г. № 323/пр; Приказ Минстроя России от 09.08.2024 г. № 524/пр; Приказ Минстроя России от 07.11.2024 г. № 747/пр;  Приказ Минстроя России от 07.02.2025 г. № 69/пр; Приказ Минстроя России от 19.05.2025 г. № 299/пр; Приказ Минстроя России от 14.08.2025 г. № 490/пр;  Приказ Минстроя России от 12.11.2025 г. № 696/пр; Приказ Минстроя России от 17.02.2026 г. № 91/пр;  Приказ Минстроя России от 07.07.2022 г. № 557/пр; Приказ Минстроя России от 30.01.2024 г. № 55/пр; Приказ Минстроя России от 23.01.2025 г. № 30/пр;  Приказ Минстроя России от 02.09.2021 г. № 636/пр; Приказ Минстроя России от 26.07.2022 г. № 611/пр; Приказ Минстроя России от 22.04.2022 г. № 317/пр</v>
      </c>
      <c r="G9" s="118"/>
      <c r="H9" s="118"/>
      <c r="I9" s="118"/>
      <c r="J9" s="118"/>
      <c r="K9" s="118"/>
      <c r="L9" s="118"/>
      <c r="CO9" s="35" t="str">
        <f>IF(Source!CV12 &lt;&gt; "", Source!CV12, "")</f>
        <v>Приказ Минстроя России от 18.05.2022 г. № 378/пр; Приказ Минстроя России от 26.08.2022 г. № 703/пр; Приказ Минстроя России от 26.10.2022 г. № 905/пр;  Приказ Минстроя России от 27.12.2022 г. № 1133/пр; Приказ Минстроя России от 10.02.2023 г. № 84/пр; Приказ Минстроя России от 11.05.2023 г. № 335/пр;  Приказ Минстроя России от 02.08.2023 г. № 551/пр; Приказ Минстроя России от 14.11.2023 г. № 817/пр; Приказ Минстроя России от 16.02.2024 г. № 102/пр;  Приказ Минстроя России от 13.05.2024 г. № 323/пр; Приказ Минстроя России от 09.08.2024 г. № 524/пр; Приказ Минстроя России от 07.11.2024 г. № 747/пр;  Приказ Минстроя России от 07.02.2025 г. № 69/пр; Приказ Минстроя России от 19.05.2025 г. № 299/пр; Приказ Минстроя России от 14.08.2025 г. № 490/пр;  Приказ Минстроя России от 12.11.2025 г. № 696/пр; Приказ Минстроя России от 17.02.2026 г. № 91/пр;  Приказ Минстроя России от 07.07.2022 г. № 557/пр; Приказ Минстроя России от 30.01.2024 г. № 55/пр; Приказ Минстроя России от 23.01.2025 г. № 30/пр;  Приказ Минстроя России от 02.09.2021 г. № 636/пр; Приказ Минстроя России от 26.07.2022 г. № 611/пр; Приказ Минстроя России от 22.04.2022 г. № 317/пр</v>
      </c>
    </row>
    <row r="10" spans="1:93" ht="12.75" customHeight="1" x14ac:dyDescent="0.2">
      <c r="A10" s="14"/>
      <c r="B10" s="14"/>
      <c r="C10" s="14"/>
      <c r="D10" s="14"/>
      <c r="E10" s="14"/>
      <c r="F10" s="15"/>
      <c r="G10" s="15"/>
      <c r="H10" s="15"/>
      <c r="I10" s="15"/>
      <c r="J10" s="15"/>
      <c r="K10" s="15"/>
      <c r="L10" s="15"/>
    </row>
    <row r="11" spans="1:93" ht="76.5" customHeight="1" x14ac:dyDescent="0.2">
      <c r="A11" s="117" t="s">
        <v>505</v>
      </c>
      <c r="B11" s="117"/>
      <c r="C11" s="117"/>
      <c r="D11" s="117"/>
      <c r="E11" s="117"/>
      <c r="F11" s="118" t="s">
        <v>408</v>
      </c>
      <c r="G11" s="118"/>
      <c r="H11" s="118"/>
      <c r="I11" s="118"/>
      <c r="J11" s="118"/>
      <c r="K11" s="118"/>
      <c r="L11" s="118"/>
    </row>
    <row r="12" spans="1:93" ht="12.75" customHeight="1" x14ac:dyDescent="0.2">
      <c r="A12" s="14"/>
      <c r="B12" s="14"/>
      <c r="C12" s="14"/>
      <c r="D12" s="14"/>
      <c r="E12" s="14"/>
      <c r="F12" s="15"/>
      <c r="G12" s="15"/>
      <c r="H12" s="15"/>
      <c r="I12" s="15"/>
      <c r="J12" s="15"/>
      <c r="K12" s="15"/>
      <c r="L12" s="15"/>
    </row>
    <row r="13" spans="1:93" ht="38.25" customHeight="1" x14ac:dyDescent="0.2">
      <c r="A13" s="117" t="s">
        <v>506</v>
      </c>
      <c r="B13" s="117"/>
      <c r="C13" s="117"/>
      <c r="D13" s="117"/>
      <c r="E13" s="117"/>
      <c r="F13" s="118" t="s">
        <v>409</v>
      </c>
      <c r="G13" s="118"/>
      <c r="H13" s="118"/>
      <c r="I13" s="118"/>
      <c r="J13" s="118"/>
      <c r="K13" s="118"/>
      <c r="L13" s="118"/>
    </row>
    <row r="14" spans="1:93" ht="12.75" customHeight="1" x14ac:dyDescent="0.2">
      <c r="A14" s="16"/>
      <c r="B14" s="16"/>
      <c r="C14" s="16"/>
      <c r="D14" s="16"/>
      <c r="E14" s="16"/>
      <c r="F14" s="17"/>
      <c r="G14" s="17"/>
      <c r="H14" s="17"/>
      <c r="I14" s="17"/>
      <c r="J14" s="17"/>
      <c r="K14" s="17"/>
      <c r="L14" s="17"/>
    </row>
    <row r="15" spans="1:93" ht="12.75" customHeight="1" x14ac:dyDescent="0.2">
      <c r="A15" s="117" t="s">
        <v>507</v>
      </c>
      <c r="B15" s="117"/>
      <c r="C15" s="117"/>
      <c r="D15" s="117"/>
      <c r="E15" s="117"/>
      <c r="F15" s="118" t="s">
        <v>542</v>
      </c>
      <c r="G15" s="118"/>
      <c r="H15" s="118"/>
      <c r="I15" s="118"/>
      <c r="J15" s="118"/>
      <c r="K15" s="118"/>
      <c r="L15" s="118"/>
    </row>
    <row r="16" spans="1:93" ht="12.75" customHeight="1" x14ac:dyDescent="0.2">
      <c r="A16" s="16"/>
      <c r="B16" s="16"/>
      <c r="C16" s="16"/>
      <c r="D16" s="16"/>
      <c r="E16" s="16"/>
      <c r="F16" s="17"/>
      <c r="G16" s="17"/>
      <c r="H16" s="17"/>
      <c r="I16" s="17"/>
      <c r="J16" s="17"/>
      <c r="K16" s="17"/>
      <c r="L16" s="17"/>
    </row>
    <row r="17" spans="1:92" ht="12.75" customHeight="1" x14ac:dyDescent="0.2">
      <c r="A17" s="117" t="s">
        <v>508</v>
      </c>
      <c r="B17" s="117"/>
      <c r="C17" s="117"/>
      <c r="D17" s="117"/>
      <c r="E17" s="117"/>
      <c r="F17" s="118" t="str">
        <f>IF(Source!CZ12 &lt;&gt; "", Source!CZ12, "")</f>
        <v/>
      </c>
      <c r="G17" s="118"/>
      <c r="H17" s="118"/>
      <c r="I17" s="118"/>
      <c r="J17" s="118"/>
      <c r="K17" s="118"/>
      <c r="L17" s="118"/>
    </row>
    <row r="18" spans="1:92" ht="12.75" customHeight="1" x14ac:dyDescent="0.2">
      <c r="A18" s="16"/>
      <c r="B18" s="16"/>
      <c r="C18" s="16"/>
      <c r="D18" s="16"/>
      <c r="E18" s="16"/>
      <c r="F18" s="17"/>
      <c r="G18" s="17"/>
      <c r="H18" s="17"/>
      <c r="I18" s="17"/>
      <c r="J18" s="17"/>
      <c r="K18" s="17"/>
      <c r="L18" s="15"/>
    </row>
    <row r="19" spans="1:92" ht="12.75" customHeight="1" x14ac:dyDescent="0.2">
      <c r="A19" s="117" t="s">
        <v>509</v>
      </c>
      <c r="B19" s="117"/>
      <c r="C19" s="117"/>
      <c r="D19" s="117"/>
      <c r="E19" s="117"/>
      <c r="F19" s="118" t="str">
        <f>IF(Source!DA12 &lt;&gt; "", Source!DA12, "")</f>
        <v/>
      </c>
      <c r="G19" s="118"/>
      <c r="H19" s="118"/>
      <c r="I19" s="118"/>
      <c r="J19" s="118"/>
      <c r="K19" s="118"/>
      <c r="L19" s="118"/>
    </row>
    <row r="20" spans="1:92" ht="12.75" customHeight="1" x14ac:dyDescent="0.2">
      <c r="A20" s="9"/>
      <c r="B20" s="9"/>
      <c r="C20" s="9"/>
      <c r="D20" s="9"/>
      <c r="E20" s="9"/>
      <c r="F20" s="18"/>
      <c r="G20" s="18"/>
      <c r="H20" s="18"/>
      <c r="I20" s="18"/>
      <c r="J20" s="18"/>
      <c r="K20" s="18"/>
      <c r="L20" s="18"/>
    </row>
    <row r="21" spans="1:92" ht="12.75" customHeight="1" x14ac:dyDescent="0.2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</row>
    <row r="22" spans="1:92" ht="15.75" customHeight="1" x14ac:dyDescent="0.25">
      <c r="A22" s="104"/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</row>
    <row r="23" spans="1:92" ht="14.25" customHeight="1" x14ac:dyDescent="0.2">
      <c r="A23" s="105" t="s">
        <v>510</v>
      </c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</row>
    <row r="24" spans="1:92" ht="14.25" customHeight="1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</row>
    <row r="25" spans="1:92" ht="36.75" customHeight="1" x14ac:dyDescent="0.25">
      <c r="A25" s="104" t="s">
        <v>628</v>
      </c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CN25" s="36" t="str">
        <f>IF(Source!G12&lt;&gt;"Новый объект", Source!G12, "")</f>
        <v>Текущий ремонт помещений 2-го этажа на объекте ЦБТ по адресу: г.Тверь, Октябрьский проспект 56 (Доп.работы)_(Смета №2)</v>
      </c>
    </row>
    <row r="26" spans="1:92" ht="14.25" customHeight="1" x14ac:dyDescent="0.2">
      <c r="A26" s="105" t="s">
        <v>511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</row>
    <row r="27" spans="1:92" ht="14.25" customHeight="1" x14ac:dyDescent="0.2">
      <c r="A27" s="10"/>
      <c r="B27" s="10"/>
      <c r="C27" s="10"/>
      <c r="D27" s="10"/>
      <c r="E27" s="10"/>
      <c r="F27" s="12"/>
      <c r="G27" s="12"/>
      <c r="H27" s="12"/>
      <c r="I27" s="12"/>
      <c r="J27" s="12"/>
      <c r="K27" s="12"/>
      <c r="L27" s="12"/>
    </row>
    <row r="28" spans="1:92" ht="15.75" customHeight="1" x14ac:dyDescent="0.25">
      <c r="A28" s="106" t="str">
        <f>CONCATENATE( "ЛОКАЛЬНЫЙ СМЕТНЫЙ РАСЧЕТ № ", Source!F20, " ",Source!CM20)</f>
        <v xml:space="preserve">ЛОКАЛЬНЫЙ СМЕТНЫЙ РАСЧЕТ №  </v>
      </c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</row>
    <row r="29" spans="1:92" ht="15" customHeight="1" x14ac:dyDescent="0.25">
      <c r="A29" s="19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19"/>
    </row>
    <row r="30" spans="1:92" ht="18" customHeight="1" x14ac:dyDescent="0.25">
      <c r="A30" s="107" t="str">
        <f>IF(Source!G20&lt;&gt;"Новая локальная смета", Source!G20, "")</f>
        <v/>
      </c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1:92" ht="14.25" customHeight="1" x14ac:dyDescent="0.2">
      <c r="A31" s="105" t="s">
        <v>512</v>
      </c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</row>
    <row r="32" spans="1:92" ht="14.25" customHeight="1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</row>
    <row r="33" spans="1:12" ht="14.25" customHeight="1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</row>
    <row r="34" spans="1:12" ht="12.75" customHeight="1" x14ac:dyDescent="0.2">
      <c r="A34" s="13" t="s">
        <v>513</v>
      </c>
      <c r="B34" s="13"/>
      <c r="C34" s="21" t="s">
        <v>543</v>
      </c>
      <c r="D34" s="13" t="s">
        <v>514</v>
      </c>
      <c r="E34" s="13"/>
      <c r="F34" s="13"/>
      <c r="G34" s="13"/>
      <c r="H34" s="13"/>
      <c r="I34" s="13"/>
      <c r="J34" s="13"/>
      <c r="K34" s="13"/>
      <c r="L34" s="13"/>
    </row>
    <row r="35" spans="1:12" ht="12.75" customHeight="1" x14ac:dyDescent="0.2">
      <c r="A35" s="13"/>
      <c r="B35" s="13"/>
      <c r="C35" s="22"/>
      <c r="D35" s="13"/>
      <c r="E35" s="13"/>
      <c r="F35" s="13"/>
      <c r="G35" s="13"/>
      <c r="H35" s="13"/>
      <c r="I35" s="13"/>
      <c r="J35" s="13"/>
      <c r="K35" s="13"/>
      <c r="L35" s="13"/>
    </row>
    <row r="36" spans="1:12" ht="12.75" customHeight="1" x14ac:dyDescent="0.2">
      <c r="A36" s="13" t="s">
        <v>515</v>
      </c>
      <c r="B36" s="13"/>
      <c r="C36" s="119"/>
      <c r="D36" s="119"/>
      <c r="E36" s="119"/>
      <c r="F36" s="119"/>
      <c r="G36" s="119"/>
      <c r="H36" s="119"/>
      <c r="I36" s="119"/>
      <c r="J36" s="119"/>
      <c r="K36" s="119"/>
      <c r="L36" s="119"/>
    </row>
    <row r="37" spans="1:12" ht="12.75" customHeight="1" x14ac:dyDescent="0.2">
      <c r="A37" s="23"/>
      <c r="B37" s="24"/>
      <c r="C37" s="105" t="s">
        <v>516</v>
      </c>
      <c r="D37" s="105"/>
      <c r="E37" s="105"/>
      <c r="F37" s="105"/>
      <c r="G37" s="105"/>
      <c r="H37" s="105"/>
      <c r="I37" s="105"/>
      <c r="J37" s="105"/>
      <c r="K37" s="105"/>
      <c r="L37" s="105"/>
    </row>
    <row r="38" spans="1:12" ht="14.25" customHeight="1" x14ac:dyDescent="0.2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</row>
    <row r="39" spans="1:12" ht="14.25" customHeight="1" x14ac:dyDescent="0.2">
      <c r="A39" s="25" t="s">
        <v>544</v>
      </c>
      <c r="B39" s="10"/>
      <c r="C39" s="10"/>
      <c r="D39" s="26"/>
      <c r="E39" s="10"/>
      <c r="F39" s="10"/>
      <c r="G39" s="10"/>
      <c r="H39" s="10"/>
      <c r="I39" s="10"/>
      <c r="J39" s="10"/>
      <c r="K39" s="10"/>
      <c r="L39" s="10"/>
    </row>
    <row r="40" spans="1:12" ht="14.25" customHeight="1" x14ac:dyDescent="0.2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</row>
    <row r="41" spans="1:12" ht="14.25" customHeight="1" x14ac:dyDescent="0.2">
      <c r="A41" s="25" t="s">
        <v>517</v>
      </c>
      <c r="B41" s="10"/>
      <c r="C41" s="99">
        <f>C44+C45+C46+C47</f>
        <v>484.53000000000003</v>
      </c>
      <c r="D41" s="100"/>
      <c r="E41" s="13" t="s">
        <v>518</v>
      </c>
      <c r="F41" s="9"/>
      <c r="G41" s="9"/>
      <c r="H41" s="9"/>
      <c r="I41" s="9"/>
      <c r="J41" s="9"/>
      <c r="K41" s="9"/>
      <c r="L41" s="10"/>
    </row>
    <row r="42" spans="1:12" ht="14.25" customHeight="1" x14ac:dyDescent="0.2">
      <c r="A42" s="25"/>
      <c r="B42" s="10"/>
      <c r="C42" s="70"/>
      <c r="D42" s="27"/>
      <c r="E42" s="13"/>
      <c r="F42" s="9"/>
      <c r="G42" s="13" t="s">
        <v>519</v>
      </c>
      <c r="H42" s="10"/>
      <c r="I42" s="13"/>
      <c r="J42" s="13"/>
      <c r="K42" s="72">
        <f>ROUND(SUM(AR55:AR415)/1000, 2)</f>
        <v>103.81</v>
      </c>
      <c r="L42" s="13" t="s">
        <v>518</v>
      </c>
    </row>
    <row r="43" spans="1:12" ht="14.25" customHeight="1" x14ac:dyDescent="0.2">
      <c r="A43" s="10"/>
      <c r="B43" s="28" t="s">
        <v>520</v>
      </c>
      <c r="C43" s="71"/>
      <c r="D43" s="10"/>
      <c r="E43" s="13"/>
      <c r="F43" s="9"/>
      <c r="G43" s="13" t="s">
        <v>521</v>
      </c>
      <c r="H43" s="10"/>
      <c r="I43" s="13"/>
      <c r="J43" s="13"/>
      <c r="K43" s="72">
        <f>ROUND(SUM(AT55:AT415)/1000, 2)</f>
        <v>1</v>
      </c>
      <c r="L43" s="13" t="s">
        <v>518</v>
      </c>
    </row>
    <row r="44" spans="1:12" ht="14.25" customHeight="1" x14ac:dyDescent="0.2">
      <c r="A44" s="10"/>
      <c r="B44" s="25" t="s">
        <v>522</v>
      </c>
      <c r="C44" s="99">
        <f>ROUND((Source!F735)/1000, 2)</f>
        <v>99.91</v>
      </c>
      <c r="D44" s="100"/>
      <c r="E44" s="13" t="s">
        <v>518</v>
      </c>
      <c r="F44" s="9"/>
      <c r="G44" s="13" t="s">
        <v>523</v>
      </c>
      <c r="H44" s="10"/>
      <c r="I44" s="13"/>
      <c r="J44" s="27"/>
      <c r="K44" s="73">
        <f>Source!F740</f>
        <v>149.6311</v>
      </c>
      <c r="L44" s="13" t="s">
        <v>413</v>
      </c>
    </row>
    <row r="45" spans="1:12" ht="14.25" customHeight="1" x14ac:dyDescent="0.2">
      <c r="A45" s="10"/>
      <c r="B45" s="25" t="s">
        <v>524</v>
      </c>
      <c r="C45" s="99">
        <f>ROUND((Source!F736)/1000, 2)</f>
        <v>375.67</v>
      </c>
      <c r="D45" s="100"/>
      <c r="E45" s="13" t="s">
        <v>518</v>
      </c>
      <c r="F45" s="9"/>
      <c r="G45" s="13" t="s">
        <v>525</v>
      </c>
      <c r="H45" s="10"/>
      <c r="I45" s="13"/>
      <c r="J45" s="29"/>
      <c r="K45" s="73">
        <f>Source!F741</f>
        <v>1.1867000000000001</v>
      </c>
      <c r="L45" s="13" t="s">
        <v>413</v>
      </c>
    </row>
    <row r="46" spans="1:12" ht="14.25" customHeight="1" x14ac:dyDescent="0.2">
      <c r="A46" s="10"/>
      <c r="B46" s="25" t="s">
        <v>526</v>
      </c>
      <c r="C46" s="99">
        <f>ROUND((Source!F727)/1000, 2)</f>
        <v>8.9499999999999993</v>
      </c>
      <c r="D46" s="100"/>
      <c r="E46" s="13" t="s">
        <v>518</v>
      </c>
      <c r="F46" s="9"/>
      <c r="G46" s="13"/>
      <c r="H46" s="13"/>
      <c r="I46" s="13"/>
      <c r="J46" s="13"/>
      <c r="K46" s="9"/>
      <c r="L46" s="13"/>
    </row>
    <row r="47" spans="1:12" ht="14.25" customHeight="1" x14ac:dyDescent="0.2">
      <c r="A47" s="10"/>
      <c r="B47" s="25" t="s">
        <v>527</v>
      </c>
      <c r="C47" s="99">
        <f>ROUND((Source!F737)/1000, 2)</f>
        <v>0</v>
      </c>
      <c r="D47" s="100"/>
      <c r="E47" s="13" t="s">
        <v>518</v>
      </c>
      <c r="F47" s="9"/>
      <c r="G47" s="13"/>
      <c r="H47" s="13"/>
      <c r="I47" s="13"/>
      <c r="J47" s="13"/>
      <c r="K47" s="9"/>
      <c r="L47" s="13"/>
    </row>
    <row r="48" spans="1:12" ht="14.25" customHeight="1" x14ac:dyDescent="0.2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</row>
    <row r="49" spans="1:82" ht="12.75" customHeight="1" x14ac:dyDescent="0.2">
      <c r="A49" s="101" t="s">
        <v>528</v>
      </c>
      <c r="B49" s="101" t="s">
        <v>529</v>
      </c>
      <c r="C49" s="101" t="s">
        <v>530</v>
      </c>
      <c r="D49" s="101" t="s">
        <v>531</v>
      </c>
      <c r="E49" s="108" t="s">
        <v>532</v>
      </c>
      <c r="F49" s="109"/>
      <c r="G49" s="110"/>
      <c r="H49" s="108" t="s">
        <v>533</v>
      </c>
      <c r="I49" s="109"/>
      <c r="J49" s="109"/>
      <c r="K49" s="109"/>
      <c r="L49" s="110"/>
    </row>
    <row r="50" spans="1:82" ht="12.75" customHeight="1" x14ac:dyDescent="0.2">
      <c r="A50" s="102"/>
      <c r="B50" s="102"/>
      <c r="C50" s="102"/>
      <c r="D50" s="102"/>
      <c r="E50" s="111"/>
      <c r="F50" s="112"/>
      <c r="G50" s="113"/>
      <c r="H50" s="111"/>
      <c r="I50" s="112"/>
      <c r="J50" s="112"/>
      <c r="K50" s="112"/>
      <c r="L50" s="113"/>
    </row>
    <row r="51" spans="1:82" ht="12.75" customHeight="1" x14ac:dyDescent="0.2">
      <c r="A51" s="102"/>
      <c r="B51" s="102"/>
      <c r="C51" s="102"/>
      <c r="D51" s="102"/>
      <c r="E51" s="111"/>
      <c r="F51" s="112"/>
      <c r="G51" s="113"/>
      <c r="H51" s="111"/>
      <c r="I51" s="112"/>
      <c r="J51" s="112"/>
      <c r="K51" s="112"/>
      <c r="L51" s="113"/>
    </row>
    <row r="52" spans="1:82" ht="12.75" customHeight="1" x14ac:dyDescent="0.2">
      <c r="A52" s="102"/>
      <c r="B52" s="102"/>
      <c r="C52" s="102"/>
      <c r="D52" s="102"/>
      <c r="E52" s="114"/>
      <c r="F52" s="115"/>
      <c r="G52" s="116"/>
      <c r="H52" s="114"/>
      <c r="I52" s="115"/>
      <c r="J52" s="115"/>
      <c r="K52" s="115"/>
      <c r="L52" s="116"/>
    </row>
    <row r="53" spans="1:82" ht="51" customHeight="1" x14ac:dyDescent="0.2">
      <c r="A53" s="103"/>
      <c r="B53" s="103"/>
      <c r="C53" s="103"/>
      <c r="D53" s="103"/>
      <c r="E53" s="31" t="s">
        <v>534</v>
      </c>
      <c r="F53" s="31" t="s">
        <v>535</v>
      </c>
      <c r="G53" s="32" t="s">
        <v>536</v>
      </c>
      <c r="H53" s="31" t="s">
        <v>537</v>
      </c>
      <c r="I53" s="31" t="s">
        <v>538</v>
      </c>
      <c r="J53" s="31" t="s">
        <v>539</v>
      </c>
      <c r="K53" s="31" t="s">
        <v>535</v>
      </c>
      <c r="L53" s="31" t="s">
        <v>540</v>
      </c>
    </row>
    <row r="54" spans="1:82" ht="14.25" customHeight="1" x14ac:dyDescent="0.2">
      <c r="A54" s="33">
        <v>1</v>
      </c>
      <c r="B54" s="33">
        <v>2</v>
      </c>
      <c r="C54" s="33">
        <v>3</v>
      </c>
      <c r="D54" s="33">
        <v>4</v>
      </c>
      <c r="E54" s="33">
        <v>5</v>
      </c>
      <c r="F54" s="33">
        <v>6</v>
      </c>
      <c r="G54" s="33">
        <v>7</v>
      </c>
      <c r="H54" s="33">
        <v>8</v>
      </c>
      <c r="I54" s="33">
        <v>9</v>
      </c>
      <c r="J54" s="33">
        <v>10</v>
      </c>
      <c r="K54" s="34">
        <v>11</v>
      </c>
      <c r="L54" s="34">
        <v>12</v>
      </c>
    </row>
    <row r="56" spans="1:82" ht="16.5" x14ac:dyDescent="0.2">
      <c r="A56" s="98" t="s">
        <v>545</v>
      </c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</row>
    <row r="57" spans="1:82" ht="28.5" x14ac:dyDescent="0.2">
      <c r="A57" s="38" t="s">
        <v>175</v>
      </c>
      <c r="B57" s="40" t="s">
        <v>546</v>
      </c>
      <c r="C57" s="40" t="str">
        <f>Source!G192</f>
        <v>Смена: розеток (безперебойного питания)</v>
      </c>
      <c r="D57" s="41" t="str">
        <f>Source!H192</f>
        <v>100 ШТ</v>
      </c>
      <c r="E57" s="42">
        <f>Source!K192</f>
        <v>0.11</v>
      </c>
      <c r="F57" s="42"/>
      <c r="G57" s="42">
        <f>Source!I192</f>
        <v>0.11</v>
      </c>
      <c r="H57" s="44"/>
      <c r="I57" s="43"/>
      <c r="J57" s="44"/>
      <c r="K57" s="43"/>
      <c r="L57" s="44"/>
    </row>
    <row r="58" spans="1:82" x14ac:dyDescent="0.2">
      <c r="C58" s="45" t="str">
        <f>"Объем: "&amp;Source!I192&amp;"=11/"&amp;"100"</f>
        <v>Объем: 0,11=11/100</v>
      </c>
    </row>
    <row r="59" spans="1:82" ht="15" x14ac:dyDescent="0.2">
      <c r="A59" s="39"/>
      <c r="B59" s="42">
        <v>1</v>
      </c>
      <c r="C59" s="39" t="s">
        <v>547</v>
      </c>
      <c r="D59" s="41" t="s">
        <v>413</v>
      </c>
      <c r="E59" s="46"/>
      <c r="F59" s="42"/>
      <c r="G59" s="42">
        <f>Source!U192</f>
        <v>2.6509999999999998</v>
      </c>
      <c r="H59" s="42"/>
      <c r="I59" s="42"/>
      <c r="J59" s="42"/>
      <c r="K59" s="42"/>
      <c r="L59" s="47">
        <f>SUM(L60:L60)-SUMIF(CE60:CE60, 1, L60:L60)</f>
        <v>1807</v>
      </c>
    </row>
    <row r="60" spans="1:82" ht="14.25" x14ac:dyDescent="0.2">
      <c r="A60" s="40"/>
      <c r="B60" s="40" t="s">
        <v>426</v>
      </c>
      <c r="C60" s="40" t="s">
        <v>427</v>
      </c>
      <c r="D60" s="41" t="s">
        <v>413</v>
      </c>
      <c r="E60" s="42">
        <v>24.1</v>
      </c>
      <c r="F60" s="42"/>
      <c r="G60" s="42">
        <f>SmtRes!CX56</f>
        <v>2.6509999999999998</v>
      </c>
      <c r="H60" s="44"/>
      <c r="I60" s="43"/>
      <c r="J60" s="44">
        <f>SmtRes!CZ56</f>
        <v>681.63</v>
      </c>
      <c r="K60" s="43"/>
      <c r="L60" s="44">
        <f>SmtRes!DI56</f>
        <v>1807</v>
      </c>
    </row>
    <row r="61" spans="1:82" ht="14.25" x14ac:dyDescent="0.2">
      <c r="A61" s="40"/>
      <c r="B61" s="40" t="str">
        <f>EtalonRes!I57</f>
        <v>20.4.03.06</v>
      </c>
      <c r="C61" s="48" t="str">
        <f>EtalonRes!K57</f>
        <v>Розетка штепсельная</v>
      </c>
      <c r="D61" s="49" t="str">
        <f>EtalonRes!O57</f>
        <v>ШТ</v>
      </c>
      <c r="E61" s="50">
        <f>EtalonRes!X57</f>
        <v>100</v>
      </c>
      <c r="F61" s="50"/>
      <c r="G61" s="50">
        <f>ROUND(EtalonRes!AG57*Source!I192, 7)</f>
        <v>11</v>
      </c>
      <c r="H61" s="51"/>
      <c r="I61" s="52"/>
      <c r="J61" s="51"/>
      <c r="K61" s="52"/>
      <c r="L61" s="51"/>
    </row>
    <row r="62" spans="1:82" ht="15" x14ac:dyDescent="0.2">
      <c r="A62" s="40"/>
      <c r="B62" s="40"/>
      <c r="C62" s="54" t="s">
        <v>548</v>
      </c>
      <c r="D62" s="41"/>
      <c r="E62" s="42"/>
      <c r="F62" s="42"/>
      <c r="G62" s="42"/>
      <c r="H62" s="44"/>
      <c r="I62" s="43"/>
      <c r="J62" s="44"/>
      <c r="K62" s="43"/>
      <c r="L62" s="44">
        <f>L59</f>
        <v>1807</v>
      </c>
    </row>
    <row r="63" spans="1:82" ht="42.75" x14ac:dyDescent="0.2">
      <c r="A63" s="38" t="s">
        <v>549</v>
      </c>
      <c r="B63" s="40" t="str">
        <f>Source!F193</f>
        <v>20.4.03.05-1042</v>
      </c>
      <c r="C63" s="40" t="str">
        <f>Source!G193</f>
        <v>Розетка с заземляющим контактом для монтажа в кабель-каналы, 3 модуля, 10 А, 220 В, цвет белый, IP20</v>
      </c>
      <c r="D63" s="41" t="str">
        <f>Source!H193</f>
        <v>ШТ</v>
      </c>
      <c r="E63" s="42">
        <f>SmtRes!AT57</f>
        <v>100</v>
      </c>
      <c r="F63" s="42"/>
      <c r="G63" s="42">
        <f>Source!I193</f>
        <v>11</v>
      </c>
      <c r="H63" s="44">
        <f>Source!AL193+Source!AO193+Source!AM193+Source!AN193</f>
        <v>230.16</v>
      </c>
      <c r="I63" s="43">
        <f>IF(Source!BC193&lt;&gt; 0, Source!BC193, 1)</f>
        <v>1.91</v>
      </c>
      <c r="J63" s="44">
        <f>ROUND(H63*I63, 2)</f>
        <v>439.61</v>
      </c>
      <c r="K63" s="43"/>
      <c r="L63" s="44">
        <f>Source!P193</f>
        <v>4835.71</v>
      </c>
      <c r="AD63">
        <f>ROUND((Source!AT193/100)*((ROUND(ROUND(Source!AO193,2)*Source!I193, 2)+ROUND(ROUND(Source!AN193,2)*Source!I193, 2))), 2)</f>
        <v>0</v>
      </c>
      <c r="AE63">
        <f>ROUND((Source!AU193/100)*((ROUND(ROUND(Source!AO193,2)*Source!I193, 2)+ROUND(ROUND(Source!AN193,2)*Source!I193, 2))), 2)</f>
        <v>0</v>
      </c>
      <c r="AN63">
        <f>L63</f>
        <v>4835.71</v>
      </c>
      <c r="AW63">
        <f>L63</f>
        <v>4835.71</v>
      </c>
      <c r="AZ63">
        <f>Source!X193</f>
        <v>0</v>
      </c>
      <c r="BA63">
        <f>Source!Y193</f>
        <v>0</v>
      </c>
      <c r="CD63">
        <v>1</v>
      </c>
    </row>
    <row r="64" spans="1:82" ht="14.25" x14ac:dyDescent="0.2">
      <c r="A64" s="40"/>
      <c r="B64" s="40"/>
      <c r="C64" s="40" t="s">
        <v>550</v>
      </c>
      <c r="D64" s="41"/>
      <c r="E64" s="42"/>
      <c r="F64" s="42"/>
      <c r="G64" s="42"/>
      <c r="H64" s="44"/>
      <c r="I64" s="43"/>
      <c r="J64" s="44"/>
      <c r="K64" s="43"/>
      <c r="L64" s="44">
        <f>SUM(AR57:AR67)+SUM(AS57:AS67)+SUM(AT57:AT67)+SUM(AU57:AU67)+SUM(AV57:AV67)</f>
        <v>1807</v>
      </c>
    </row>
    <row r="65" spans="1:82" ht="14.25" x14ac:dyDescent="0.2">
      <c r="A65" s="40"/>
      <c r="B65" s="40" t="s">
        <v>123</v>
      </c>
      <c r="C65" s="40" t="s">
        <v>551</v>
      </c>
      <c r="D65" s="41" t="s">
        <v>498</v>
      </c>
      <c r="E65" s="42">
        <f>Source!BZ192</f>
        <v>91</v>
      </c>
      <c r="F65" s="42"/>
      <c r="G65" s="42">
        <f>Source!AT192</f>
        <v>91</v>
      </c>
      <c r="H65" s="44"/>
      <c r="I65" s="43"/>
      <c r="J65" s="44"/>
      <c r="K65" s="43"/>
      <c r="L65" s="44">
        <f>SUM(AZ57:AZ67)</f>
        <v>1644.37</v>
      </c>
    </row>
    <row r="66" spans="1:82" ht="14.25" x14ac:dyDescent="0.2">
      <c r="A66" s="48"/>
      <c r="B66" s="48" t="s">
        <v>124</v>
      </c>
      <c r="C66" s="48" t="s">
        <v>552</v>
      </c>
      <c r="D66" s="49" t="s">
        <v>498</v>
      </c>
      <c r="E66" s="50">
        <f>Source!CA192</f>
        <v>48</v>
      </c>
      <c r="F66" s="50"/>
      <c r="G66" s="50">
        <f>Source!AU192</f>
        <v>48</v>
      </c>
      <c r="H66" s="51"/>
      <c r="I66" s="52"/>
      <c r="J66" s="51"/>
      <c r="K66" s="52"/>
      <c r="L66" s="51">
        <f>SUM(BA57:BA67)</f>
        <v>867.36</v>
      </c>
    </row>
    <row r="67" spans="1:82" ht="15" x14ac:dyDescent="0.2">
      <c r="C67" s="96" t="s">
        <v>553</v>
      </c>
      <c r="D67" s="96"/>
      <c r="E67" s="96"/>
      <c r="F67" s="96"/>
      <c r="G67" s="96"/>
      <c r="H67" s="96"/>
      <c r="I67" s="97">
        <f>IF(E57&lt;&gt;0,K67/E57, 0)</f>
        <v>83222.181818181809</v>
      </c>
      <c r="J67" s="97"/>
      <c r="K67" s="97">
        <f>L59+L65+L66+SUM(L63:L63)</f>
        <v>9154.4399999999987</v>
      </c>
      <c r="L67" s="97"/>
      <c r="AD67">
        <f>ROUND((Source!AT192/100)*((ROUND(SUMIF(SmtRes!AQ56:'SmtRes'!AQ57,"=1",SmtRes!AD56:'SmtRes'!AD57)*Source!I192, 2)+ROUND(SUMIF(SmtRes!AQ56:'SmtRes'!AQ57,"=1",SmtRes!AC56:'SmtRes'!AC57)*Source!I192, 2))), 2)</f>
        <v>68.23</v>
      </c>
      <c r="AE67">
        <f>ROUND((Source!AU192/100)*((ROUND(SUMIF(SmtRes!AQ56:'SmtRes'!AQ57,"=1",SmtRes!AD56:'SmtRes'!AD57)*Source!I192, 2)+ROUND(SUMIF(SmtRes!AQ56:'SmtRes'!AQ57,"=1",SmtRes!AC56:'SmtRes'!AC57)*Source!I192, 2))), 2)</f>
        <v>35.99</v>
      </c>
      <c r="AN67" s="53">
        <f>L59+L65+L66</f>
        <v>4318.7299999999996</v>
      </c>
      <c r="AO67">
        <f>0</f>
        <v>0</v>
      </c>
      <c r="AQ67" t="s">
        <v>554</v>
      </c>
      <c r="AR67" s="53">
        <f>L59</f>
        <v>1807</v>
      </c>
      <c r="AT67">
        <f>0</f>
        <v>0</v>
      </c>
      <c r="AV67" t="s">
        <v>554</v>
      </c>
      <c r="AW67">
        <f>0</f>
        <v>0</v>
      </c>
      <c r="AZ67">
        <f>Source!X192</f>
        <v>1644.37</v>
      </c>
      <c r="BA67">
        <f>Source!Y192</f>
        <v>867.36</v>
      </c>
      <c r="CD67">
        <v>1</v>
      </c>
    </row>
    <row r="68" spans="1:82" ht="28.5" x14ac:dyDescent="0.2">
      <c r="A68" s="38" t="s">
        <v>177</v>
      </c>
      <c r="B68" s="40" t="s">
        <v>546</v>
      </c>
      <c r="C68" s="40" t="str">
        <f>Source!G194</f>
        <v>Смена: розеток (силовая)</v>
      </c>
      <c r="D68" s="41" t="str">
        <f>Source!H194</f>
        <v>100 ШТ</v>
      </c>
      <c r="E68" s="42">
        <f>Source!K194</f>
        <v>0.11</v>
      </c>
      <c r="F68" s="42"/>
      <c r="G68" s="42">
        <f>Source!I194</f>
        <v>0.11</v>
      </c>
      <c r="H68" s="44"/>
      <c r="I68" s="43"/>
      <c r="J68" s="44"/>
      <c r="K68" s="43"/>
      <c r="L68" s="44"/>
    </row>
    <row r="69" spans="1:82" x14ac:dyDescent="0.2">
      <c r="C69" s="45" t="str">
        <f>"Объем: "&amp;Source!I194&amp;"=11/"&amp;"100"</f>
        <v>Объем: 0,11=11/100</v>
      </c>
    </row>
    <row r="70" spans="1:82" ht="15" x14ac:dyDescent="0.2">
      <c r="A70" s="39"/>
      <c r="B70" s="42">
        <v>1</v>
      </c>
      <c r="C70" s="39" t="s">
        <v>547</v>
      </c>
      <c r="D70" s="41" t="s">
        <v>413</v>
      </c>
      <c r="E70" s="46"/>
      <c r="F70" s="42"/>
      <c r="G70" s="42">
        <f>Source!U194</f>
        <v>2.6509999999999998</v>
      </c>
      <c r="H70" s="42"/>
      <c r="I70" s="42"/>
      <c r="J70" s="42"/>
      <c r="K70" s="42"/>
      <c r="L70" s="47">
        <f>SUM(L71:L71)-SUMIF(CE71:CE71, 1, L71:L71)</f>
        <v>1807</v>
      </c>
    </row>
    <row r="71" spans="1:82" ht="14.25" x14ac:dyDescent="0.2">
      <c r="A71" s="40"/>
      <c r="B71" s="40" t="s">
        <v>426</v>
      </c>
      <c r="C71" s="40" t="s">
        <v>427</v>
      </c>
      <c r="D71" s="41" t="s">
        <v>413</v>
      </c>
      <c r="E71" s="42">
        <v>24.1</v>
      </c>
      <c r="F71" s="42"/>
      <c r="G71" s="42">
        <f>SmtRes!CX58</f>
        <v>2.6509999999999998</v>
      </c>
      <c r="H71" s="44"/>
      <c r="I71" s="43"/>
      <c r="J71" s="44">
        <f>SmtRes!CZ58</f>
        <v>681.63</v>
      </c>
      <c r="K71" s="43"/>
      <c r="L71" s="44">
        <f>SmtRes!DI58</f>
        <v>1807</v>
      </c>
    </row>
    <row r="72" spans="1:82" ht="14.25" x14ac:dyDescent="0.2">
      <c r="A72" s="40"/>
      <c r="B72" s="40" t="str">
        <f>EtalonRes!I59</f>
        <v>20.4.03.06</v>
      </c>
      <c r="C72" s="48" t="str">
        <f>EtalonRes!K59</f>
        <v>Розетка штепсельная</v>
      </c>
      <c r="D72" s="49" t="str">
        <f>EtalonRes!O59</f>
        <v>ШТ</v>
      </c>
      <c r="E72" s="50">
        <f>EtalonRes!X59</f>
        <v>100</v>
      </c>
      <c r="F72" s="50"/>
      <c r="G72" s="50">
        <f>ROUND(EtalonRes!AG59*Source!I194, 7)</f>
        <v>11</v>
      </c>
      <c r="H72" s="51"/>
      <c r="I72" s="52"/>
      <c r="J72" s="51"/>
      <c r="K72" s="52"/>
      <c r="L72" s="51"/>
    </row>
    <row r="73" spans="1:82" ht="15" x14ac:dyDescent="0.2">
      <c r="A73" s="40"/>
      <c r="B73" s="40"/>
      <c r="C73" s="54" t="s">
        <v>548</v>
      </c>
      <c r="D73" s="41"/>
      <c r="E73" s="42"/>
      <c r="F73" s="42"/>
      <c r="G73" s="42"/>
      <c r="H73" s="44"/>
      <c r="I73" s="43"/>
      <c r="J73" s="44"/>
      <c r="K73" s="43"/>
      <c r="L73" s="44">
        <f>L70</f>
        <v>1807</v>
      </c>
    </row>
    <row r="74" spans="1:82" ht="42.75" x14ac:dyDescent="0.2">
      <c r="A74" s="38" t="s">
        <v>555</v>
      </c>
      <c r="B74" s="40" t="str">
        <f>Source!F195</f>
        <v>20.4.03.05-1042</v>
      </c>
      <c r="C74" s="40" t="str">
        <f>Source!G195</f>
        <v>Розетка с заземляющим контактом для монтажа в кабель-каналы, 3 модуля, 10 А, 220 В, цвет белый, IP20</v>
      </c>
      <c r="D74" s="41" t="str">
        <f>Source!H195</f>
        <v>ШТ</v>
      </c>
      <c r="E74" s="42">
        <f>SmtRes!AT59</f>
        <v>100</v>
      </c>
      <c r="F74" s="42"/>
      <c r="G74" s="42">
        <f>Source!I195</f>
        <v>11</v>
      </c>
      <c r="H74" s="44">
        <f>Source!AL195+Source!AO195+Source!AM195+Source!AN195</f>
        <v>230.16</v>
      </c>
      <c r="I74" s="43">
        <f>IF(Source!BC195&lt;&gt; 0, Source!BC195, 1)</f>
        <v>1.91</v>
      </c>
      <c r="J74" s="44">
        <f>ROUND(H74*I74, 2)</f>
        <v>439.61</v>
      </c>
      <c r="K74" s="43"/>
      <c r="L74" s="44">
        <f>Source!P195</f>
        <v>4835.71</v>
      </c>
      <c r="AD74">
        <f>ROUND((Source!AT195/100)*((ROUND(ROUND(Source!AO195,2)*Source!I195, 2)+ROUND(ROUND(Source!AN195,2)*Source!I195, 2))), 2)</f>
        <v>0</v>
      </c>
      <c r="AE74">
        <f>ROUND((Source!AU195/100)*((ROUND(ROUND(Source!AO195,2)*Source!I195, 2)+ROUND(ROUND(Source!AN195,2)*Source!I195, 2))), 2)</f>
        <v>0</v>
      </c>
      <c r="AN74">
        <f>L74</f>
        <v>4835.71</v>
      </c>
      <c r="AW74">
        <f>L74</f>
        <v>4835.71</v>
      </c>
      <c r="AZ74">
        <f>Source!X195</f>
        <v>0</v>
      </c>
      <c r="BA74">
        <f>Source!Y195</f>
        <v>0</v>
      </c>
      <c r="CD74">
        <v>1</v>
      </c>
    </row>
    <row r="75" spans="1:82" ht="14.25" x14ac:dyDescent="0.2">
      <c r="A75" s="40"/>
      <c r="B75" s="40"/>
      <c r="C75" s="40" t="s">
        <v>550</v>
      </c>
      <c r="D75" s="41"/>
      <c r="E75" s="42"/>
      <c r="F75" s="42"/>
      <c r="G75" s="42"/>
      <c r="H75" s="44"/>
      <c r="I75" s="43"/>
      <c r="J75" s="44"/>
      <c r="K75" s="43"/>
      <c r="L75" s="44">
        <f>SUM(AR68:AR78)+SUM(AS68:AS78)+SUM(AT68:AT78)+SUM(AU68:AU78)+SUM(AV68:AV78)</f>
        <v>1807</v>
      </c>
    </row>
    <row r="76" spans="1:82" ht="14.25" x14ac:dyDescent="0.2">
      <c r="A76" s="40"/>
      <c r="B76" s="40" t="s">
        <v>123</v>
      </c>
      <c r="C76" s="40" t="s">
        <v>551</v>
      </c>
      <c r="D76" s="41" t="s">
        <v>498</v>
      </c>
      <c r="E76" s="42">
        <f>Source!BZ194</f>
        <v>91</v>
      </c>
      <c r="F76" s="42"/>
      <c r="G76" s="42">
        <f>Source!AT194</f>
        <v>91</v>
      </c>
      <c r="H76" s="44"/>
      <c r="I76" s="43"/>
      <c r="J76" s="44"/>
      <c r="K76" s="43"/>
      <c r="L76" s="44">
        <f>SUM(AZ68:AZ78)</f>
        <v>1644.37</v>
      </c>
    </row>
    <row r="77" spans="1:82" ht="14.25" x14ac:dyDescent="0.2">
      <c r="A77" s="48"/>
      <c r="B77" s="48" t="s">
        <v>124</v>
      </c>
      <c r="C77" s="48" t="s">
        <v>552</v>
      </c>
      <c r="D77" s="49" t="s">
        <v>498</v>
      </c>
      <c r="E77" s="50">
        <f>Source!CA194</f>
        <v>48</v>
      </c>
      <c r="F77" s="50"/>
      <c r="G77" s="50">
        <f>Source!AU194</f>
        <v>48</v>
      </c>
      <c r="H77" s="51"/>
      <c r="I77" s="52"/>
      <c r="J77" s="51"/>
      <c r="K77" s="52"/>
      <c r="L77" s="51">
        <f>SUM(BA68:BA78)</f>
        <v>867.36</v>
      </c>
    </row>
    <row r="78" spans="1:82" ht="15" x14ac:dyDescent="0.2">
      <c r="C78" s="96" t="s">
        <v>553</v>
      </c>
      <c r="D78" s="96"/>
      <c r="E78" s="96"/>
      <c r="F78" s="96"/>
      <c r="G78" s="96"/>
      <c r="H78" s="96"/>
      <c r="I78" s="97">
        <f>IF(E68&lt;&gt;0,K78/E68, 0)</f>
        <v>83222.181818181809</v>
      </c>
      <c r="J78" s="97"/>
      <c r="K78" s="97">
        <f>L70+L76+L77+SUM(L74:L74)</f>
        <v>9154.4399999999987</v>
      </c>
      <c r="L78" s="97"/>
      <c r="AD78">
        <f>ROUND((Source!AT194/100)*((ROUND(SUMIF(SmtRes!AQ58:'SmtRes'!AQ59,"=1",SmtRes!AD58:'SmtRes'!AD59)*Source!I194, 2)+ROUND(SUMIF(SmtRes!AQ58:'SmtRes'!AQ59,"=1",SmtRes!AC58:'SmtRes'!AC59)*Source!I194, 2))), 2)</f>
        <v>68.23</v>
      </c>
      <c r="AE78">
        <f>ROUND((Source!AU194/100)*((ROUND(SUMIF(SmtRes!AQ58:'SmtRes'!AQ59,"=1",SmtRes!AD58:'SmtRes'!AD59)*Source!I194, 2)+ROUND(SUMIF(SmtRes!AQ58:'SmtRes'!AQ59,"=1",SmtRes!AC58:'SmtRes'!AC59)*Source!I194, 2))), 2)</f>
        <v>35.99</v>
      </c>
      <c r="AN78" s="53">
        <f>L70+L76+L77</f>
        <v>4318.7299999999996</v>
      </c>
      <c r="AO78">
        <f>0</f>
        <v>0</v>
      </c>
      <c r="AQ78" t="s">
        <v>554</v>
      </c>
      <c r="AR78" s="53">
        <f>L70</f>
        <v>1807</v>
      </c>
      <c r="AT78">
        <f>0</f>
        <v>0</v>
      </c>
      <c r="AV78" t="s">
        <v>554</v>
      </c>
      <c r="AW78">
        <f>0</f>
        <v>0</v>
      </c>
      <c r="AZ78">
        <f>Source!X194</f>
        <v>1644.37</v>
      </c>
      <c r="BA78">
        <f>Source!Y194</f>
        <v>867.36</v>
      </c>
      <c r="CD78">
        <v>1</v>
      </c>
    </row>
    <row r="79" spans="1:82" ht="28.5" x14ac:dyDescent="0.2">
      <c r="A79" s="38" t="s">
        <v>179</v>
      </c>
      <c r="B79" s="40" t="s">
        <v>556</v>
      </c>
      <c r="C79" s="40" t="str">
        <f>Source!G196</f>
        <v>Короба пластмассовые: шириной до 120 мм</v>
      </c>
      <c r="D79" s="41" t="str">
        <f>Source!H196</f>
        <v>100 м</v>
      </c>
      <c r="E79" s="42">
        <f>Source!K196</f>
        <v>0.03</v>
      </c>
      <c r="F79" s="42"/>
      <c r="G79" s="42">
        <f>Source!I196</f>
        <v>0.03</v>
      </c>
      <c r="H79" s="44"/>
      <c r="I79" s="43"/>
      <c r="J79" s="44"/>
      <c r="K79" s="43"/>
      <c r="L79" s="44"/>
    </row>
    <row r="80" spans="1:82" x14ac:dyDescent="0.2">
      <c r="C80" s="45" t="str">
        <f>"Объем: "&amp;Source!I196&amp;"=3/"&amp;"100"</f>
        <v>Объем: 0,03=3/100</v>
      </c>
    </row>
    <row r="81" spans="1:83" ht="15" x14ac:dyDescent="0.2">
      <c r="A81" s="39"/>
      <c r="B81" s="42">
        <v>1</v>
      </c>
      <c r="C81" s="39" t="s">
        <v>547</v>
      </c>
      <c r="D81" s="41" t="s">
        <v>413</v>
      </c>
      <c r="E81" s="46"/>
      <c r="F81" s="42"/>
      <c r="G81" s="42">
        <f>Source!U196</f>
        <v>0.6099</v>
      </c>
      <c r="H81" s="42"/>
      <c r="I81" s="42"/>
      <c r="J81" s="42"/>
      <c r="K81" s="42"/>
      <c r="L81" s="47">
        <f>SUM(L82:L82)-SUMIF(CE82:CE82, 1, L82:L82)</f>
        <v>435.44</v>
      </c>
    </row>
    <row r="82" spans="1:83" ht="14.25" x14ac:dyDescent="0.2">
      <c r="A82" s="40"/>
      <c r="B82" s="40" t="s">
        <v>428</v>
      </c>
      <c r="C82" s="40" t="s">
        <v>429</v>
      </c>
      <c r="D82" s="41" t="s">
        <v>413</v>
      </c>
      <c r="E82" s="42">
        <v>20.329999999999998</v>
      </c>
      <c r="F82" s="42"/>
      <c r="G82" s="42">
        <f>SmtRes!CX60</f>
        <v>0.6099</v>
      </c>
      <c r="H82" s="44"/>
      <c r="I82" s="43"/>
      <c r="J82" s="44">
        <f>SmtRes!CZ60</f>
        <v>713.96</v>
      </c>
      <c r="K82" s="43"/>
      <c r="L82" s="44">
        <f>SmtRes!DI60</f>
        <v>435.44</v>
      </c>
    </row>
    <row r="83" spans="1:83" ht="15" x14ac:dyDescent="0.2">
      <c r="A83" s="39"/>
      <c r="B83" s="42">
        <v>2</v>
      </c>
      <c r="C83" s="39" t="s">
        <v>557</v>
      </c>
      <c r="D83" s="41"/>
      <c r="E83" s="46"/>
      <c r="F83" s="42"/>
      <c r="G83" s="42"/>
      <c r="H83" s="42"/>
      <c r="I83" s="42"/>
      <c r="J83" s="42"/>
      <c r="K83" s="42"/>
      <c r="L83" s="47">
        <f>SUM(L84:L86)-SUMIF(CE84:CE86, 1, L84:L86)</f>
        <v>2.0000000000000018E-2</v>
      </c>
    </row>
    <row r="84" spans="1:83" ht="15" x14ac:dyDescent="0.2">
      <c r="A84" s="39"/>
      <c r="B84" s="42"/>
      <c r="C84" s="39" t="s">
        <v>559</v>
      </c>
      <c r="D84" s="41" t="s">
        <v>413</v>
      </c>
      <c r="E84" s="46"/>
      <c r="F84" s="42"/>
      <c r="G84" s="42">
        <f>Source!V196</f>
        <v>2.9999999999999997E-4</v>
      </c>
      <c r="H84" s="42"/>
      <c r="I84" s="42"/>
      <c r="J84" s="42"/>
      <c r="K84" s="42"/>
      <c r="L84" s="47">
        <f>SUMIF(CE85:CE86, 1, L85:L86)</f>
        <v>0.19</v>
      </c>
      <c r="CE84">
        <v>1</v>
      </c>
    </row>
    <row r="85" spans="1:83" ht="42.75" x14ac:dyDescent="0.2">
      <c r="A85" s="40"/>
      <c r="B85" s="40" t="s">
        <v>432</v>
      </c>
      <c r="C85" s="40" t="s">
        <v>434</v>
      </c>
      <c r="D85" s="41" t="s">
        <v>417</v>
      </c>
      <c r="E85" s="42">
        <v>0.01</v>
      </c>
      <c r="F85" s="42"/>
      <c r="G85" s="42">
        <f>SmtRes!CX62</f>
        <v>2.9999999999999997E-4</v>
      </c>
      <c r="H85" s="44">
        <f>SmtRes!CZ62</f>
        <v>37.32</v>
      </c>
      <c r="I85" s="43">
        <f>SmtRes!AJ62</f>
        <v>1.54</v>
      </c>
      <c r="J85" s="44">
        <f>ROUND(H85*I85, 2)</f>
        <v>57.47</v>
      </c>
      <c r="K85" s="43"/>
      <c r="L85" s="44">
        <f>SmtRes!DG62</f>
        <v>0.02</v>
      </c>
    </row>
    <row r="86" spans="1:83" ht="28.5" x14ac:dyDescent="0.2">
      <c r="A86" s="40"/>
      <c r="B86" s="40" t="s">
        <v>435</v>
      </c>
      <c r="C86" s="40" t="s">
        <v>558</v>
      </c>
      <c r="D86" s="41" t="s">
        <v>413</v>
      </c>
      <c r="E86" s="42">
        <f>SmtRes!DO62*SmtRes!AT62</f>
        <v>0.01</v>
      </c>
      <c r="F86" s="42"/>
      <c r="G86" s="42">
        <f>ROUND(E86*G79, 7)</f>
        <v>2.9999999999999997E-4</v>
      </c>
      <c r="H86" s="44"/>
      <c r="I86" s="43"/>
      <c r="J86" s="44">
        <f>ROUND(SmtRes!AG62/SmtRes!DO62, 2)</f>
        <v>641.22</v>
      </c>
      <c r="K86" s="43"/>
      <c r="L86" s="44">
        <f>SmtRes!DH62</f>
        <v>0.19</v>
      </c>
      <c r="CE86">
        <v>1</v>
      </c>
    </row>
    <row r="87" spans="1:83" ht="15" x14ac:dyDescent="0.2">
      <c r="A87" s="39"/>
      <c r="B87" s="42">
        <v>4</v>
      </c>
      <c r="C87" s="39" t="s">
        <v>560</v>
      </c>
      <c r="D87" s="41"/>
      <c r="E87" s="46"/>
      <c r="F87" s="42"/>
      <c r="G87" s="42"/>
      <c r="H87" s="42"/>
      <c r="I87" s="42"/>
      <c r="J87" s="42"/>
      <c r="K87" s="42"/>
      <c r="L87" s="47">
        <f>SUM(L88:L90)-SUMIF(CE88:CE90, 1, L88:L90)</f>
        <v>11.09</v>
      </c>
    </row>
    <row r="88" spans="1:83" ht="14.25" x14ac:dyDescent="0.2">
      <c r="A88" s="40"/>
      <c r="B88" s="40" t="s">
        <v>436</v>
      </c>
      <c r="C88" s="40" t="s">
        <v>438</v>
      </c>
      <c r="D88" s="41" t="s">
        <v>439</v>
      </c>
      <c r="E88" s="42">
        <v>8.2403999999999993</v>
      </c>
      <c r="F88" s="42"/>
      <c r="G88" s="42">
        <f>SmtRes!CX63</f>
        <v>0.24721199999999999</v>
      </c>
      <c r="H88" s="44"/>
      <c r="I88" s="43"/>
      <c r="J88" s="44">
        <f>SmtRes!CZ63</f>
        <v>6.78</v>
      </c>
      <c r="K88" s="43"/>
      <c r="L88" s="44">
        <f>SmtRes!DF63</f>
        <v>1.68</v>
      </c>
    </row>
    <row r="89" spans="1:83" ht="28.5" x14ac:dyDescent="0.2">
      <c r="A89" s="40"/>
      <c r="B89" s="40" t="s">
        <v>440</v>
      </c>
      <c r="C89" s="40" t="s">
        <v>442</v>
      </c>
      <c r="D89" s="41" t="s">
        <v>443</v>
      </c>
      <c r="E89" s="42">
        <v>0.4</v>
      </c>
      <c r="F89" s="42"/>
      <c r="G89" s="42">
        <f>SmtRes!CX64</f>
        <v>1.2E-2</v>
      </c>
      <c r="H89" s="44">
        <f>SmtRes!CZ64</f>
        <v>261.08999999999997</v>
      </c>
      <c r="I89" s="43">
        <f>SmtRes!AI64</f>
        <v>1.29</v>
      </c>
      <c r="J89" s="44">
        <f>ROUND(H89*I89, 2)</f>
        <v>336.81</v>
      </c>
      <c r="K89" s="43"/>
      <c r="L89" s="44">
        <f>SmtRes!DF64</f>
        <v>4.04</v>
      </c>
    </row>
    <row r="90" spans="1:83" ht="57" x14ac:dyDescent="0.2">
      <c r="A90" s="40"/>
      <c r="B90" s="40" t="s">
        <v>444</v>
      </c>
      <c r="C90" s="48" t="s">
        <v>446</v>
      </c>
      <c r="D90" s="49" t="s">
        <v>28</v>
      </c>
      <c r="E90" s="50">
        <v>1.4E-3</v>
      </c>
      <c r="F90" s="50"/>
      <c r="G90" s="50">
        <f>SmtRes!CX65</f>
        <v>4.1999999999999998E-5</v>
      </c>
      <c r="H90" s="51">
        <f>SmtRes!CZ65</f>
        <v>99190.96</v>
      </c>
      <c r="I90" s="52">
        <f>SmtRes!AI65</f>
        <v>1.29</v>
      </c>
      <c r="J90" s="51">
        <f>ROUND(H90*I90, 2)</f>
        <v>127956.34</v>
      </c>
      <c r="K90" s="52"/>
      <c r="L90" s="51">
        <f>SmtRes!DF65</f>
        <v>5.37</v>
      </c>
    </row>
    <row r="91" spans="1:83" ht="15" x14ac:dyDescent="0.2">
      <c r="A91" s="40"/>
      <c r="B91" s="40"/>
      <c r="C91" s="54" t="s">
        <v>548</v>
      </c>
      <c r="D91" s="41"/>
      <c r="E91" s="42"/>
      <c r="F91" s="42"/>
      <c r="G91" s="42"/>
      <c r="H91" s="44"/>
      <c r="I91" s="43"/>
      <c r="J91" s="44"/>
      <c r="K91" s="43"/>
      <c r="L91" s="44">
        <f>L81+L83+L84+L87</f>
        <v>446.73999999999995</v>
      </c>
    </row>
    <row r="92" spans="1:83" ht="28.5" x14ac:dyDescent="0.2">
      <c r="A92" s="38" t="s">
        <v>561</v>
      </c>
      <c r="B92" s="40" t="str">
        <f>Source!F197</f>
        <v>20.2.05.04-0069</v>
      </c>
      <c r="C92" s="40" t="str">
        <f>Source!G197</f>
        <v>Короб кабельный (кабель-канал) ПВХ с крышкой, размеры 80х40 мм</v>
      </c>
      <c r="D92" s="41" t="str">
        <f>Source!H197</f>
        <v>100 м</v>
      </c>
      <c r="E92" s="42">
        <f>SmtRes!AT66</f>
        <v>1</v>
      </c>
      <c r="F92" s="42"/>
      <c r="G92" s="42">
        <f>Source!I197</f>
        <v>0.03</v>
      </c>
      <c r="H92" s="44">
        <f>Source!AL197+Source!AO197+Source!AM197+Source!AN197</f>
        <v>19586.009999999998</v>
      </c>
      <c r="I92" s="43">
        <f>IF(Source!BC197&lt;&gt; 0, Source!BC197, 1)</f>
        <v>1.24</v>
      </c>
      <c r="J92" s="44">
        <f>ROUND(H92*I92, 2)</f>
        <v>24286.65</v>
      </c>
      <c r="K92" s="43"/>
      <c r="L92" s="44">
        <f>Source!P197</f>
        <v>728.6</v>
      </c>
      <c r="AD92">
        <f>ROUND((Source!AT197/100)*((ROUND(ROUND(Source!AO197,2)*Source!I197, 2)+ROUND(ROUND(Source!AN197,2)*Source!I197, 2))), 2)</f>
        <v>0</v>
      </c>
      <c r="AE92">
        <f>ROUND((Source!AU197/100)*((ROUND(ROUND(Source!AO197,2)*Source!I197, 2)+ROUND(ROUND(Source!AN197,2)*Source!I197, 2))), 2)</f>
        <v>0</v>
      </c>
      <c r="AN92">
        <f>L92</f>
        <v>728.6</v>
      </c>
      <c r="AW92">
        <f>L92</f>
        <v>728.6</v>
      </c>
      <c r="AZ92">
        <f>Source!X197</f>
        <v>0</v>
      </c>
      <c r="BA92">
        <f>Source!Y197</f>
        <v>0</v>
      </c>
      <c r="CD92">
        <v>2</v>
      </c>
    </row>
    <row r="93" spans="1:83" ht="14.25" x14ac:dyDescent="0.2">
      <c r="A93" s="40"/>
      <c r="B93" s="40"/>
      <c r="C93" s="40" t="s">
        <v>550</v>
      </c>
      <c r="D93" s="41"/>
      <c r="E93" s="42"/>
      <c r="F93" s="42"/>
      <c r="G93" s="42"/>
      <c r="H93" s="44"/>
      <c r="I93" s="43"/>
      <c r="J93" s="44"/>
      <c r="K93" s="43"/>
      <c r="L93" s="44">
        <f>SUM(AR79:AR96)+SUM(AS79:AS96)+SUM(AT79:AT96)+SUM(AU79:AU96)+SUM(AV79:AV96)</f>
        <v>435.63</v>
      </c>
    </row>
    <row r="94" spans="1:83" ht="28.5" x14ac:dyDescent="0.2">
      <c r="A94" s="40"/>
      <c r="B94" s="40" t="s">
        <v>138</v>
      </c>
      <c r="C94" s="40" t="s">
        <v>562</v>
      </c>
      <c r="D94" s="41" t="s">
        <v>498</v>
      </c>
      <c r="E94" s="42">
        <f>Source!BZ196</f>
        <v>97</v>
      </c>
      <c r="F94" s="42"/>
      <c r="G94" s="42">
        <f>Source!AT196</f>
        <v>97</v>
      </c>
      <c r="H94" s="44"/>
      <c r="I94" s="43"/>
      <c r="J94" s="44"/>
      <c r="K94" s="43"/>
      <c r="L94" s="44">
        <f>SUM(AZ79:AZ96)</f>
        <v>422.56</v>
      </c>
    </row>
    <row r="95" spans="1:83" ht="28.5" x14ac:dyDescent="0.2">
      <c r="A95" s="48"/>
      <c r="B95" s="48" t="s">
        <v>139</v>
      </c>
      <c r="C95" s="48" t="s">
        <v>563</v>
      </c>
      <c r="D95" s="49" t="s">
        <v>498</v>
      </c>
      <c r="E95" s="50">
        <f>Source!CA196</f>
        <v>51</v>
      </c>
      <c r="F95" s="50"/>
      <c r="G95" s="50">
        <f>Source!AU196</f>
        <v>51</v>
      </c>
      <c r="H95" s="51"/>
      <c r="I95" s="52"/>
      <c r="J95" s="51"/>
      <c r="K95" s="52"/>
      <c r="L95" s="51">
        <f>SUM(BA79:BA96)</f>
        <v>222.17</v>
      </c>
    </row>
    <row r="96" spans="1:83" ht="15" x14ac:dyDescent="0.2">
      <c r="C96" s="96" t="s">
        <v>553</v>
      </c>
      <c r="D96" s="96"/>
      <c r="E96" s="96"/>
      <c r="F96" s="96"/>
      <c r="G96" s="96"/>
      <c r="H96" s="96"/>
      <c r="I96" s="97">
        <f>IF(E79&lt;&gt;0,K96/E79, 0)</f>
        <v>60669.000000000007</v>
      </c>
      <c r="J96" s="97"/>
      <c r="K96" s="97">
        <f>L81+L83+L87+L94+L95+L84+SUM(L92:L92)</f>
        <v>1820.0700000000002</v>
      </c>
      <c r="L96" s="97"/>
      <c r="AD96">
        <f>ROUND((Source!AT196/100)*((ROUND(SUMIF(SmtRes!AQ60:'SmtRes'!AQ66,"=1",SmtRes!AD60:'SmtRes'!AD66)*Source!I196, 2)+ROUND(SUMIF(SmtRes!AQ60:'SmtRes'!AQ66,"=1",SmtRes!AC60:'SmtRes'!AC66)*Source!I196, 2))), 2)</f>
        <v>39.44</v>
      </c>
      <c r="AE96">
        <f>ROUND((Source!AU196/100)*((ROUND(SUMIF(SmtRes!AQ60:'SmtRes'!AQ66,"=1",SmtRes!AD60:'SmtRes'!AD66)*Source!I196, 2)+ROUND(SUMIF(SmtRes!AQ60:'SmtRes'!AQ66,"=1",SmtRes!AC60:'SmtRes'!AC66)*Source!I196, 2))), 2)</f>
        <v>20.74</v>
      </c>
      <c r="AN96" s="53">
        <f>L81+L83+L87+L94+L95+L84</f>
        <v>1091.47</v>
      </c>
      <c r="AO96" s="53">
        <f>L83</f>
        <v>2.0000000000000018E-2</v>
      </c>
      <c r="AQ96" t="s">
        <v>554</v>
      </c>
      <c r="AR96" s="53">
        <f>L81</f>
        <v>435.44</v>
      </c>
      <c r="AT96" s="53">
        <f>L84</f>
        <v>0.19</v>
      </c>
      <c r="AV96" t="s">
        <v>554</v>
      </c>
      <c r="AW96" s="53">
        <f>L87</f>
        <v>11.09</v>
      </c>
      <c r="AZ96">
        <f>Source!X196</f>
        <v>422.56</v>
      </c>
      <c r="BA96">
        <f>Source!Y196</f>
        <v>222.17</v>
      </c>
      <c r="CD96">
        <v>2</v>
      </c>
    </row>
    <row r="97" spans="1:83" ht="28.5" x14ac:dyDescent="0.2">
      <c r="A97" s="38" t="s">
        <v>181</v>
      </c>
      <c r="B97" s="40" t="s">
        <v>556</v>
      </c>
      <c r="C97" s="40" t="str">
        <f>Source!G198</f>
        <v>Короба пластмассовые: шириной до 120 мм</v>
      </c>
      <c r="D97" s="41" t="str">
        <f>Source!H198</f>
        <v>100 м</v>
      </c>
      <c r="E97" s="42">
        <f>Source!K198</f>
        <v>0.11</v>
      </c>
      <c r="F97" s="42"/>
      <c r="G97" s="42">
        <f>Source!I198</f>
        <v>0.11</v>
      </c>
      <c r="H97" s="44"/>
      <c r="I97" s="43"/>
      <c r="J97" s="44"/>
      <c r="K97" s="43"/>
      <c r="L97" s="44"/>
    </row>
    <row r="98" spans="1:83" x14ac:dyDescent="0.2">
      <c r="C98" s="45" t="str">
        <f>"Объем: "&amp;Source!I198&amp;"=11/"&amp;"100"</f>
        <v>Объем: 0,11=11/100</v>
      </c>
    </row>
    <row r="99" spans="1:83" ht="15" x14ac:dyDescent="0.2">
      <c r="A99" s="39"/>
      <c r="B99" s="42">
        <v>1</v>
      </c>
      <c r="C99" s="39" t="s">
        <v>547</v>
      </c>
      <c r="D99" s="41" t="s">
        <v>413</v>
      </c>
      <c r="E99" s="46"/>
      <c r="F99" s="42"/>
      <c r="G99" s="42">
        <f>Source!U198</f>
        <v>2.2363</v>
      </c>
      <c r="H99" s="42"/>
      <c r="I99" s="42"/>
      <c r="J99" s="42"/>
      <c r="K99" s="42"/>
      <c r="L99" s="47">
        <f>SUM(L100:L100)-SUMIF(CE100:CE100, 1, L100:L100)</f>
        <v>1596.63</v>
      </c>
    </row>
    <row r="100" spans="1:83" ht="14.25" x14ac:dyDescent="0.2">
      <c r="A100" s="40"/>
      <c r="B100" s="40" t="s">
        <v>428</v>
      </c>
      <c r="C100" s="40" t="s">
        <v>429</v>
      </c>
      <c r="D100" s="41" t="s">
        <v>413</v>
      </c>
      <c r="E100" s="42">
        <v>20.329999999999998</v>
      </c>
      <c r="F100" s="42"/>
      <c r="G100" s="42">
        <f>SmtRes!CX67</f>
        <v>2.2363</v>
      </c>
      <c r="H100" s="44"/>
      <c r="I100" s="43"/>
      <c r="J100" s="44">
        <f>SmtRes!CZ67</f>
        <v>713.96</v>
      </c>
      <c r="K100" s="43"/>
      <c r="L100" s="44">
        <f>SmtRes!DI67</f>
        <v>1596.63</v>
      </c>
    </row>
    <row r="101" spans="1:83" ht="15" x14ac:dyDescent="0.2">
      <c r="A101" s="39"/>
      <c r="B101" s="42">
        <v>2</v>
      </c>
      <c r="C101" s="39" t="s">
        <v>557</v>
      </c>
      <c r="D101" s="41"/>
      <c r="E101" s="46"/>
      <c r="F101" s="42"/>
      <c r="G101" s="42"/>
      <c r="H101" s="42"/>
      <c r="I101" s="42"/>
      <c r="J101" s="42"/>
      <c r="K101" s="42"/>
      <c r="L101" s="47">
        <f>SUM(L102:L104)-SUMIF(CE102:CE104, 1, L102:L104)</f>
        <v>6.0000000000000053E-2</v>
      </c>
    </row>
    <row r="102" spans="1:83" ht="15" x14ac:dyDescent="0.2">
      <c r="A102" s="39"/>
      <c r="B102" s="42"/>
      <c r="C102" s="39" t="s">
        <v>559</v>
      </c>
      <c r="D102" s="41" t="s">
        <v>413</v>
      </c>
      <c r="E102" s="46"/>
      <c r="F102" s="42"/>
      <c r="G102" s="42">
        <f>Source!V198</f>
        <v>1.1000000000000001E-3</v>
      </c>
      <c r="H102" s="42"/>
      <c r="I102" s="42"/>
      <c r="J102" s="42"/>
      <c r="K102" s="42"/>
      <c r="L102" s="47">
        <f>SUMIF(CE103:CE104, 1, L103:L104)</f>
        <v>0.71</v>
      </c>
      <c r="CE102">
        <v>1</v>
      </c>
    </row>
    <row r="103" spans="1:83" ht="42.75" x14ac:dyDescent="0.2">
      <c r="A103" s="40"/>
      <c r="B103" s="40" t="s">
        <v>432</v>
      </c>
      <c r="C103" s="40" t="s">
        <v>434</v>
      </c>
      <c r="D103" s="41" t="s">
        <v>417</v>
      </c>
      <c r="E103" s="42">
        <v>0.01</v>
      </c>
      <c r="F103" s="42"/>
      <c r="G103" s="42">
        <f>SmtRes!CX69</f>
        <v>1.1000000000000001E-3</v>
      </c>
      <c r="H103" s="44">
        <f>SmtRes!CZ69</f>
        <v>37.32</v>
      </c>
      <c r="I103" s="43">
        <f>SmtRes!AJ69</f>
        <v>1.54</v>
      </c>
      <c r="J103" s="44">
        <f>ROUND(H103*I103, 2)</f>
        <v>57.47</v>
      </c>
      <c r="K103" s="43"/>
      <c r="L103" s="44">
        <f>SmtRes!DG69</f>
        <v>0.06</v>
      </c>
    </row>
    <row r="104" spans="1:83" ht="28.5" x14ac:dyDescent="0.2">
      <c r="A104" s="40"/>
      <c r="B104" s="40" t="s">
        <v>435</v>
      </c>
      <c r="C104" s="40" t="s">
        <v>558</v>
      </c>
      <c r="D104" s="41" t="s">
        <v>413</v>
      </c>
      <c r="E104" s="42">
        <f>SmtRes!DO69*SmtRes!AT69</f>
        <v>0.01</v>
      </c>
      <c r="F104" s="42"/>
      <c r="G104" s="42">
        <f>ROUND(E104*G97, 7)</f>
        <v>1.1000000000000001E-3</v>
      </c>
      <c r="H104" s="44"/>
      <c r="I104" s="43"/>
      <c r="J104" s="44">
        <f>ROUND(SmtRes!AG69/SmtRes!DO69, 2)</f>
        <v>641.22</v>
      </c>
      <c r="K104" s="43"/>
      <c r="L104" s="44">
        <f>SmtRes!DH69</f>
        <v>0.71</v>
      </c>
      <c r="CE104">
        <v>1</v>
      </c>
    </row>
    <row r="105" spans="1:83" ht="15" x14ac:dyDescent="0.2">
      <c r="A105" s="39"/>
      <c r="B105" s="42">
        <v>4</v>
      </c>
      <c r="C105" s="39" t="s">
        <v>560</v>
      </c>
      <c r="D105" s="41"/>
      <c r="E105" s="46"/>
      <c r="F105" s="42"/>
      <c r="G105" s="42"/>
      <c r="H105" s="42"/>
      <c r="I105" s="42"/>
      <c r="J105" s="42"/>
      <c r="K105" s="42"/>
      <c r="L105" s="47">
        <f>SUM(L106:L108)-SUMIF(CE106:CE108, 1, L106:L108)</f>
        <v>40.68</v>
      </c>
    </row>
    <row r="106" spans="1:83" ht="14.25" x14ac:dyDescent="0.2">
      <c r="A106" s="40"/>
      <c r="B106" s="40" t="s">
        <v>436</v>
      </c>
      <c r="C106" s="40" t="s">
        <v>438</v>
      </c>
      <c r="D106" s="41" t="s">
        <v>439</v>
      </c>
      <c r="E106" s="42">
        <v>8.2403999999999993</v>
      </c>
      <c r="F106" s="42"/>
      <c r="G106" s="42">
        <f>SmtRes!CX70</f>
        <v>0.90644400000000003</v>
      </c>
      <c r="H106" s="44"/>
      <c r="I106" s="43"/>
      <c r="J106" s="44">
        <f>SmtRes!CZ70</f>
        <v>6.78</v>
      </c>
      <c r="K106" s="43"/>
      <c r="L106" s="44">
        <f>SmtRes!DF70</f>
        <v>6.15</v>
      </c>
    </row>
    <row r="107" spans="1:83" ht="28.5" x14ac:dyDescent="0.2">
      <c r="A107" s="40"/>
      <c r="B107" s="40" t="s">
        <v>440</v>
      </c>
      <c r="C107" s="40" t="s">
        <v>442</v>
      </c>
      <c r="D107" s="41" t="s">
        <v>443</v>
      </c>
      <c r="E107" s="42">
        <v>0.4</v>
      </c>
      <c r="F107" s="42"/>
      <c r="G107" s="42">
        <f>SmtRes!CX71</f>
        <v>4.3999999999999997E-2</v>
      </c>
      <c r="H107" s="44">
        <f>SmtRes!CZ71</f>
        <v>261.08999999999997</v>
      </c>
      <c r="I107" s="43">
        <f>SmtRes!AI71</f>
        <v>1.29</v>
      </c>
      <c r="J107" s="44">
        <f>ROUND(H107*I107, 2)</f>
        <v>336.81</v>
      </c>
      <c r="K107" s="43"/>
      <c r="L107" s="44">
        <f>SmtRes!DF71</f>
        <v>14.82</v>
      </c>
    </row>
    <row r="108" spans="1:83" ht="57" x14ac:dyDescent="0.2">
      <c r="A108" s="40"/>
      <c r="B108" s="40" t="s">
        <v>444</v>
      </c>
      <c r="C108" s="48" t="s">
        <v>446</v>
      </c>
      <c r="D108" s="49" t="s">
        <v>28</v>
      </c>
      <c r="E108" s="50">
        <v>1.4E-3</v>
      </c>
      <c r="F108" s="50"/>
      <c r="G108" s="50">
        <f>SmtRes!CX72</f>
        <v>1.54E-4</v>
      </c>
      <c r="H108" s="51">
        <f>SmtRes!CZ72</f>
        <v>99190.96</v>
      </c>
      <c r="I108" s="52">
        <f>SmtRes!AI72</f>
        <v>1.29</v>
      </c>
      <c r="J108" s="51">
        <f>ROUND(H108*I108, 2)</f>
        <v>127956.34</v>
      </c>
      <c r="K108" s="52"/>
      <c r="L108" s="51">
        <f>SmtRes!DF72</f>
        <v>19.71</v>
      </c>
    </row>
    <row r="109" spans="1:83" ht="15" x14ac:dyDescent="0.2">
      <c r="A109" s="40"/>
      <c r="B109" s="40"/>
      <c r="C109" s="54" t="s">
        <v>548</v>
      </c>
      <c r="D109" s="41"/>
      <c r="E109" s="42"/>
      <c r="F109" s="42"/>
      <c r="G109" s="42"/>
      <c r="H109" s="44"/>
      <c r="I109" s="43"/>
      <c r="J109" s="44"/>
      <c r="K109" s="43"/>
      <c r="L109" s="44">
        <f>L99+L101+L102+L105</f>
        <v>1638.0800000000002</v>
      </c>
    </row>
    <row r="110" spans="1:83" ht="57" x14ac:dyDescent="0.2">
      <c r="A110" s="38" t="s">
        <v>564</v>
      </c>
      <c r="B110" s="40" t="str">
        <f>Source!F199</f>
        <v>20.2.05.04-0127</v>
      </c>
      <c r="C110" s="40" t="str">
        <f>Source!G199</f>
        <v>Короб кабельный напольный (кабель-канал) с гибкой крышкой, с направляющими, размеры 250х50 мм (прим.)</v>
      </c>
      <c r="D110" s="41" t="str">
        <f>Source!H199</f>
        <v>100 м</v>
      </c>
      <c r="E110" s="42">
        <f>SmtRes!AT73</f>
        <v>1</v>
      </c>
      <c r="F110" s="42"/>
      <c r="G110" s="42">
        <f>Source!I199</f>
        <v>0.11</v>
      </c>
      <c r="H110" s="44">
        <f>Source!AL199+Source!AO199+Source!AM199+Source!AN199</f>
        <v>103751.8</v>
      </c>
      <c r="I110" s="43">
        <f>IF(Source!BC199&lt;&gt; 0, Source!BC199, 1)</f>
        <v>1.97</v>
      </c>
      <c r="J110" s="44">
        <f>ROUND(H110*I110, 2)</f>
        <v>204391.05</v>
      </c>
      <c r="K110" s="43"/>
      <c r="L110" s="44">
        <f>Source!P199</f>
        <v>22483.02</v>
      </c>
      <c r="AD110">
        <f>ROUND((Source!AT199/100)*((ROUND(ROUND(Source!AO199,2)*Source!I199, 2)+ROUND(ROUND(Source!AN199,2)*Source!I199, 2))), 2)</f>
        <v>0</v>
      </c>
      <c r="AE110">
        <f>ROUND((Source!AU199/100)*((ROUND(ROUND(Source!AO199,2)*Source!I199, 2)+ROUND(ROUND(Source!AN199,2)*Source!I199, 2))), 2)</f>
        <v>0</v>
      </c>
      <c r="AN110">
        <f>L110</f>
        <v>22483.02</v>
      </c>
      <c r="AW110">
        <f>L110</f>
        <v>22483.02</v>
      </c>
      <c r="AZ110">
        <f>Source!X199</f>
        <v>0</v>
      </c>
      <c r="BA110">
        <f>Source!Y199</f>
        <v>0</v>
      </c>
      <c r="CD110">
        <v>2</v>
      </c>
    </row>
    <row r="111" spans="1:83" ht="14.25" x14ac:dyDescent="0.2">
      <c r="A111" s="40"/>
      <c r="B111" s="40"/>
      <c r="C111" s="40" t="s">
        <v>550</v>
      </c>
      <c r="D111" s="41"/>
      <c r="E111" s="42"/>
      <c r="F111" s="42"/>
      <c r="G111" s="42"/>
      <c r="H111" s="44"/>
      <c r="I111" s="43"/>
      <c r="J111" s="44"/>
      <c r="K111" s="43"/>
      <c r="L111" s="44">
        <f>SUM(AR97:AR114)+SUM(AS97:AS114)+SUM(AT97:AT114)+SUM(AU97:AU114)+SUM(AV97:AV114)</f>
        <v>1597.3400000000001</v>
      </c>
    </row>
    <row r="112" spans="1:83" ht="28.5" x14ac:dyDescent="0.2">
      <c r="A112" s="40"/>
      <c r="B112" s="40" t="s">
        <v>138</v>
      </c>
      <c r="C112" s="40" t="s">
        <v>562</v>
      </c>
      <c r="D112" s="41" t="s">
        <v>498</v>
      </c>
      <c r="E112" s="42">
        <f>Source!BZ198</f>
        <v>97</v>
      </c>
      <c r="F112" s="42"/>
      <c r="G112" s="42">
        <f>Source!AT198</f>
        <v>97</v>
      </c>
      <c r="H112" s="44"/>
      <c r="I112" s="43"/>
      <c r="J112" s="44"/>
      <c r="K112" s="43"/>
      <c r="L112" s="44">
        <f>SUM(AZ97:AZ114)</f>
        <v>1549.42</v>
      </c>
    </row>
    <row r="113" spans="1:83" ht="28.5" x14ac:dyDescent="0.2">
      <c r="A113" s="48"/>
      <c r="B113" s="48" t="s">
        <v>139</v>
      </c>
      <c r="C113" s="48" t="s">
        <v>563</v>
      </c>
      <c r="D113" s="49" t="s">
        <v>498</v>
      </c>
      <c r="E113" s="50">
        <f>Source!CA198</f>
        <v>51</v>
      </c>
      <c r="F113" s="50"/>
      <c r="G113" s="50">
        <f>Source!AU198</f>
        <v>51</v>
      </c>
      <c r="H113" s="51"/>
      <c r="I113" s="52"/>
      <c r="J113" s="51"/>
      <c r="K113" s="52"/>
      <c r="L113" s="51">
        <f>SUM(BA97:BA114)</f>
        <v>814.64</v>
      </c>
    </row>
    <row r="114" spans="1:83" ht="15" x14ac:dyDescent="0.2">
      <c r="C114" s="96" t="s">
        <v>553</v>
      </c>
      <c r="D114" s="96"/>
      <c r="E114" s="96"/>
      <c r="F114" s="96"/>
      <c r="G114" s="96"/>
      <c r="H114" s="96"/>
      <c r="I114" s="97">
        <f>IF(E97&lt;&gt;0,K114/E97, 0)</f>
        <v>240774.18181818182</v>
      </c>
      <c r="J114" s="97"/>
      <c r="K114" s="97">
        <f>L99+L101+L105+L112+L113+L102+SUM(L110:L110)</f>
        <v>26485.16</v>
      </c>
      <c r="L114" s="97"/>
      <c r="AD114">
        <f>ROUND((Source!AT198/100)*((ROUND(SUMIF(SmtRes!AQ67:'SmtRes'!AQ73,"=1",SmtRes!AD67:'SmtRes'!AD73)*Source!I198, 2)+ROUND(SUMIF(SmtRes!AQ67:'SmtRes'!AQ73,"=1",SmtRes!AC67:'SmtRes'!AC73)*Source!I198, 2))), 2)</f>
        <v>144.6</v>
      </c>
      <c r="AE114">
        <f>ROUND((Source!AU198/100)*((ROUND(SUMIF(SmtRes!AQ67:'SmtRes'!AQ73,"=1",SmtRes!AD67:'SmtRes'!AD73)*Source!I198, 2)+ROUND(SUMIF(SmtRes!AQ67:'SmtRes'!AQ73,"=1",SmtRes!AC67:'SmtRes'!AC73)*Source!I198, 2))), 2)</f>
        <v>76.03</v>
      </c>
      <c r="AN114" s="53">
        <f>L99+L101+L105+L112+L113+L102</f>
        <v>4002.14</v>
      </c>
      <c r="AO114" s="53">
        <f>L101</f>
        <v>6.0000000000000053E-2</v>
      </c>
      <c r="AQ114" t="s">
        <v>554</v>
      </c>
      <c r="AR114" s="53">
        <f>L99</f>
        <v>1596.63</v>
      </c>
      <c r="AT114" s="53">
        <f>L102</f>
        <v>0.71</v>
      </c>
      <c r="AV114" t="s">
        <v>554</v>
      </c>
      <c r="AW114" s="53">
        <f>L105</f>
        <v>40.68</v>
      </c>
      <c r="AZ114">
        <f>Source!X198</f>
        <v>1549.42</v>
      </c>
      <c r="BA114">
        <f>Source!Y198</f>
        <v>814.64</v>
      </c>
      <c r="CD114">
        <v>2</v>
      </c>
    </row>
    <row r="115" spans="1:83" ht="71.25" x14ac:dyDescent="0.2">
      <c r="A115" s="38" t="s">
        <v>186</v>
      </c>
      <c r="B115" s="40" t="s">
        <v>565</v>
      </c>
      <c r="C115" s="40" t="str">
        <f>Source!G200</f>
        <v>Кабель трех-пятижильный по установленным конструкциям и лоткам с установкой ответвительных коробок: в помещениях с нормальной средой сечением жилы до 10 мм2</v>
      </c>
      <c r="D115" s="41" t="str">
        <f>Source!H200</f>
        <v>100 м</v>
      </c>
      <c r="E115" s="42">
        <f>Source!K200</f>
        <v>3.4</v>
      </c>
      <c r="F115" s="42"/>
      <c r="G115" s="42">
        <f>Source!I200</f>
        <v>3.4</v>
      </c>
      <c r="H115" s="44"/>
      <c r="I115" s="43"/>
      <c r="J115" s="44"/>
      <c r="K115" s="43"/>
      <c r="L115" s="44"/>
    </row>
    <row r="116" spans="1:83" x14ac:dyDescent="0.2">
      <c r="C116" s="45" t="str">
        <f>"Объем: "&amp;Source!I200&amp;"=340/"&amp;"100"</f>
        <v>Объем: 3,4=340/100</v>
      </c>
    </row>
    <row r="117" spans="1:83" ht="15" x14ac:dyDescent="0.2">
      <c r="A117" s="39"/>
      <c r="B117" s="42">
        <v>1</v>
      </c>
      <c r="C117" s="39" t="s">
        <v>547</v>
      </c>
      <c r="D117" s="41" t="s">
        <v>413</v>
      </c>
      <c r="E117" s="46"/>
      <c r="F117" s="42"/>
      <c r="G117" s="42">
        <f>Source!U200</f>
        <v>41.616</v>
      </c>
      <c r="H117" s="42"/>
      <c r="I117" s="42"/>
      <c r="J117" s="42"/>
      <c r="K117" s="42"/>
      <c r="L117" s="47">
        <f>SUM(L118:L118)-SUMIF(CE118:CE118, 1, L118:L118)</f>
        <v>29375.9</v>
      </c>
    </row>
    <row r="118" spans="1:83" ht="14.25" x14ac:dyDescent="0.2">
      <c r="A118" s="40"/>
      <c r="B118" s="40" t="s">
        <v>447</v>
      </c>
      <c r="C118" s="40" t="s">
        <v>448</v>
      </c>
      <c r="D118" s="41" t="s">
        <v>413</v>
      </c>
      <c r="E118" s="42">
        <v>12.24</v>
      </c>
      <c r="F118" s="42"/>
      <c r="G118" s="42">
        <f>SmtRes!CX74</f>
        <v>41.616</v>
      </c>
      <c r="H118" s="44"/>
      <c r="I118" s="43"/>
      <c r="J118" s="44">
        <f>SmtRes!CZ74</f>
        <v>705.88</v>
      </c>
      <c r="K118" s="43"/>
      <c r="L118" s="44">
        <f>SmtRes!DI74</f>
        <v>29375.9</v>
      </c>
    </row>
    <row r="119" spans="1:83" ht="15" x14ac:dyDescent="0.2">
      <c r="A119" s="39"/>
      <c r="B119" s="42">
        <v>2</v>
      </c>
      <c r="C119" s="39" t="s">
        <v>557</v>
      </c>
      <c r="D119" s="41"/>
      <c r="E119" s="46"/>
      <c r="F119" s="42"/>
      <c r="G119" s="42"/>
      <c r="H119" s="42"/>
      <c r="I119" s="42"/>
      <c r="J119" s="42"/>
      <c r="K119" s="42"/>
      <c r="L119" s="47">
        <f>SUM(L120:L125)-SUMIF(CE120:CE125, 1, L120:L125)</f>
        <v>1009.69</v>
      </c>
    </row>
    <row r="120" spans="1:83" ht="15" x14ac:dyDescent="0.2">
      <c r="A120" s="39"/>
      <c r="B120" s="42"/>
      <c r="C120" s="39" t="s">
        <v>559</v>
      </c>
      <c r="D120" s="41" t="s">
        <v>413</v>
      </c>
      <c r="E120" s="46"/>
      <c r="F120" s="42"/>
      <c r="G120" s="42">
        <f>Source!V200</f>
        <v>0.68</v>
      </c>
      <c r="H120" s="42"/>
      <c r="I120" s="42"/>
      <c r="J120" s="42"/>
      <c r="K120" s="42"/>
      <c r="L120" s="47">
        <f>SUMIF(CE121:CE125, 1, L121:L125)</f>
        <v>575.27</v>
      </c>
      <c r="CE120">
        <v>1</v>
      </c>
    </row>
    <row r="121" spans="1:83" ht="28.5" x14ac:dyDescent="0.2">
      <c r="A121" s="40"/>
      <c r="B121" s="40" t="s">
        <v>449</v>
      </c>
      <c r="C121" s="40" t="s">
        <v>451</v>
      </c>
      <c r="D121" s="41" t="s">
        <v>417</v>
      </c>
      <c r="E121" s="42">
        <v>0.1</v>
      </c>
      <c r="F121" s="42"/>
      <c r="G121" s="42">
        <f>SmtRes!CX76</f>
        <v>0.34</v>
      </c>
      <c r="H121" s="44"/>
      <c r="I121" s="43"/>
      <c r="J121" s="44">
        <f>SmtRes!CZ76</f>
        <v>1629.55</v>
      </c>
      <c r="K121" s="43"/>
      <c r="L121" s="44">
        <f>SmtRes!DG76</f>
        <v>554.04999999999995</v>
      </c>
    </row>
    <row r="122" spans="1:83" ht="28.5" x14ac:dyDescent="0.2">
      <c r="A122" s="40"/>
      <c r="B122" s="40" t="s">
        <v>452</v>
      </c>
      <c r="C122" s="40" t="s">
        <v>566</v>
      </c>
      <c r="D122" s="41" t="s">
        <v>413</v>
      </c>
      <c r="E122" s="42">
        <f>SmtRes!DO76*SmtRes!AT76</f>
        <v>0.1</v>
      </c>
      <c r="F122" s="42"/>
      <c r="G122" s="42">
        <f>ROUND(E122*G115, 7)</f>
        <v>0.34</v>
      </c>
      <c r="H122" s="44"/>
      <c r="I122" s="43"/>
      <c r="J122" s="44">
        <f>ROUND(SmtRes!AG76/SmtRes!DO76, 2)</f>
        <v>969.91</v>
      </c>
      <c r="K122" s="43"/>
      <c r="L122" s="44">
        <f>SmtRes!DH76</f>
        <v>329.77</v>
      </c>
      <c r="CE122">
        <v>1</v>
      </c>
    </row>
    <row r="123" spans="1:83" ht="28.5" x14ac:dyDescent="0.2">
      <c r="A123" s="40"/>
      <c r="B123" s="40" t="s">
        <v>453</v>
      </c>
      <c r="C123" s="40" t="s">
        <v>455</v>
      </c>
      <c r="D123" s="41" t="s">
        <v>417</v>
      </c>
      <c r="E123" s="42">
        <v>0.1</v>
      </c>
      <c r="F123" s="42"/>
      <c r="G123" s="42">
        <f>SmtRes!CX77</f>
        <v>0.34</v>
      </c>
      <c r="H123" s="44"/>
      <c r="I123" s="43"/>
      <c r="J123" s="44">
        <f>SmtRes!CZ77</f>
        <v>643.29</v>
      </c>
      <c r="K123" s="43"/>
      <c r="L123" s="44">
        <f>SmtRes!DG77</f>
        <v>218.72</v>
      </c>
    </row>
    <row r="124" spans="1:83" ht="28.5" x14ac:dyDescent="0.2">
      <c r="A124" s="40"/>
      <c r="B124" s="40" t="s">
        <v>456</v>
      </c>
      <c r="C124" s="40" t="s">
        <v>567</v>
      </c>
      <c r="D124" s="41" t="s">
        <v>413</v>
      </c>
      <c r="E124" s="42">
        <f>SmtRes!DO77*SmtRes!AT77</f>
        <v>0.1</v>
      </c>
      <c r="F124" s="42"/>
      <c r="G124" s="42">
        <f>ROUND(E124*G115, 7)</f>
        <v>0.34</v>
      </c>
      <c r="H124" s="44"/>
      <c r="I124" s="43"/>
      <c r="J124" s="44">
        <f>ROUND(SmtRes!AG77/SmtRes!DO77, 2)</f>
        <v>722.05</v>
      </c>
      <c r="K124" s="43"/>
      <c r="L124" s="44">
        <f>SmtRes!DH77</f>
        <v>245.5</v>
      </c>
      <c r="CE124">
        <v>1</v>
      </c>
    </row>
    <row r="125" spans="1:83" ht="42.75" x14ac:dyDescent="0.2">
      <c r="A125" s="40"/>
      <c r="B125" s="40" t="s">
        <v>457</v>
      </c>
      <c r="C125" s="40" t="s">
        <v>459</v>
      </c>
      <c r="D125" s="41" t="s">
        <v>417</v>
      </c>
      <c r="E125" s="42">
        <v>2.16</v>
      </c>
      <c r="F125" s="42"/>
      <c r="G125" s="42">
        <f>SmtRes!CX78</f>
        <v>7.3440000000000003</v>
      </c>
      <c r="H125" s="44"/>
      <c r="I125" s="43"/>
      <c r="J125" s="44">
        <f>SmtRes!CZ78</f>
        <v>32.26</v>
      </c>
      <c r="K125" s="43"/>
      <c r="L125" s="44">
        <f>SmtRes!DG78</f>
        <v>236.92</v>
      </c>
    </row>
    <row r="126" spans="1:83" ht="15" x14ac:dyDescent="0.2">
      <c r="A126" s="39"/>
      <c r="B126" s="42">
        <v>4</v>
      </c>
      <c r="C126" s="39" t="s">
        <v>560</v>
      </c>
      <c r="D126" s="41"/>
      <c r="E126" s="46"/>
      <c r="F126" s="42"/>
      <c r="G126" s="42"/>
      <c r="H126" s="42"/>
      <c r="I126" s="42"/>
      <c r="J126" s="42"/>
      <c r="K126" s="42"/>
      <c r="L126" s="47">
        <f>SUM(L127:L131)-SUMIF(CE127:CE131, 1, L127:L131)</f>
        <v>1288.6599999999999</v>
      </c>
    </row>
    <row r="127" spans="1:83" ht="14.25" x14ac:dyDescent="0.2">
      <c r="A127" s="40"/>
      <c r="B127" s="40" t="s">
        <v>436</v>
      </c>
      <c r="C127" s="40" t="s">
        <v>438</v>
      </c>
      <c r="D127" s="41" t="s">
        <v>439</v>
      </c>
      <c r="E127" s="42">
        <v>0.44159999999999999</v>
      </c>
      <c r="F127" s="42"/>
      <c r="G127" s="42">
        <f>SmtRes!CX79</f>
        <v>1.5014400000000001</v>
      </c>
      <c r="H127" s="44"/>
      <c r="I127" s="43"/>
      <c r="J127" s="44">
        <f>SmtRes!CZ79</f>
        <v>6.78</v>
      </c>
      <c r="K127" s="43"/>
      <c r="L127" s="44">
        <f>SmtRes!DF79</f>
        <v>10.18</v>
      </c>
    </row>
    <row r="128" spans="1:83" ht="71.25" x14ac:dyDescent="0.2">
      <c r="A128" s="40"/>
      <c r="B128" s="40" t="s">
        <v>460</v>
      </c>
      <c r="C128" s="40" t="s">
        <v>462</v>
      </c>
      <c r="D128" s="41" t="s">
        <v>163</v>
      </c>
      <c r="E128" s="42">
        <v>13.33</v>
      </c>
      <c r="F128" s="42"/>
      <c r="G128" s="42">
        <f>SmtRes!CX80</f>
        <v>45.322000000000003</v>
      </c>
      <c r="H128" s="44">
        <f>SmtRes!CZ80</f>
        <v>5.87</v>
      </c>
      <c r="I128" s="43">
        <f>SmtRes!AI80</f>
        <v>0.88</v>
      </c>
      <c r="J128" s="44">
        <f>ROUND(H128*I128, 2)</f>
        <v>5.17</v>
      </c>
      <c r="K128" s="43"/>
      <c r="L128" s="44">
        <f>SmtRes!DF80</f>
        <v>234.31</v>
      </c>
    </row>
    <row r="129" spans="1:82" ht="57" x14ac:dyDescent="0.2">
      <c r="A129" s="40"/>
      <c r="B129" s="40" t="s">
        <v>463</v>
      </c>
      <c r="C129" s="40" t="s">
        <v>465</v>
      </c>
      <c r="D129" s="41" t="s">
        <v>466</v>
      </c>
      <c r="E129" s="42">
        <v>0.55000000000000004</v>
      </c>
      <c r="F129" s="42"/>
      <c r="G129" s="42">
        <f>SmtRes!CX81</f>
        <v>1.87</v>
      </c>
      <c r="H129" s="44">
        <f>SmtRes!CZ81</f>
        <v>37.71</v>
      </c>
      <c r="I129" s="43">
        <f>SmtRes!AI81</f>
        <v>1.53</v>
      </c>
      <c r="J129" s="44">
        <f>ROUND(H129*I129, 2)</f>
        <v>57.7</v>
      </c>
      <c r="K129" s="43"/>
      <c r="L129" s="44">
        <f>SmtRes!DF81</f>
        <v>107.9</v>
      </c>
    </row>
    <row r="130" spans="1:82" ht="57" x14ac:dyDescent="0.2">
      <c r="A130" s="40"/>
      <c r="B130" s="40" t="s">
        <v>467</v>
      </c>
      <c r="C130" s="40" t="s">
        <v>469</v>
      </c>
      <c r="D130" s="41" t="s">
        <v>470</v>
      </c>
      <c r="E130" s="42">
        <v>1.9</v>
      </c>
      <c r="F130" s="42"/>
      <c r="G130" s="42">
        <f>SmtRes!CX82</f>
        <v>6.46</v>
      </c>
      <c r="H130" s="44">
        <f>SmtRes!CZ82</f>
        <v>155.63</v>
      </c>
      <c r="I130" s="43">
        <f>SmtRes!AI82</f>
        <v>0.78</v>
      </c>
      <c r="J130" s="44">
        <f>ROUND(H130*I130, 2)</f>
        <v>121.39</v>
      </c>
      <c r="K130" s="43"/>
      <c r="L130" s="44">
        <f>SmtRes!DF82</f>
        <v>784.18</v>
      </c>
    </row>
    <row r="131" spans="1:82" ht="28.5" x14ac:dyDescent="0.2">
      <c r="A131" s="40"/>
      <c r="B131" s="40" t="s">
        <v>471</v>
      </c>
      <c r="C131" s="48" t="s">
        <v>473</v>
      </c>
      <c r="D131" s="49" t="s">
        <v>470</v>
      </c>
      <c r="E131" s="50">
        <v>0.4</v>
      </c>
      <c r="F131" s="50"/>
      <c r="G131" s="50">
        <f>SmtRes!CX83</f>
        <v>1.36</v>
      </c>
      <c r="H131" s="51">
        <f>SmtRes!CZ83</f>
        <v>79.88</v>
      </c>
      <c r="I131" s="52">
        <f>SmtRes!AI83</f>
        <v>1.4</v>
      </c>
      <c r="J131" s="51">
        <f>ROUND(H131*I131, 2)</f>
        <v>111.83</v>
      </c>
      <c r="K131" s="52"/>
      <c r="L131" s="51">
        <f>SmtRes!DF83</f>
        <v>152.09</v>
      </c>
    </row>
    <row r="132" spans="1:82" ht="15" x14ac:dyDescent="0.2">
      <c r="A132" s="40"/>
      <c r="B132" s="40"/>
      <c r="C132" s="54" t="s">
        <v>548</v>
      </c>
      <c r="D132" s="41"/>
      <c r="E132" s="42"/>
      <c r="F132" s="42"/>
      <c r="G132" s="42"/>
      <c r="H132" s="44"/>
      <c r="I132" s="43"/>
      <c r="J132" s="44"/>
      <c r="K132" s="43"/>
      <c r="L132" s="44">
        <f>L117+L119+L120+L126</f>
        <v>32249.52</v>
      </c>
    </row>
    <row r="133" spans="1:82" ht="28.5" x14ac:dyDescent="0.2">
      <c r="A133" s="38" t="s">
        <v>568</v>
      </c>
      <c r="B133" s="40" t="str">
        <f>Source!F201</f>
        <v>21.1.06.09-0152</v>
      </c>
      <c r="C133" s="40" t="str">
        <f>Source!G201</f>
        <v>Кабель силовой с медными жилами ВВГнг(A)-LS 3х2,5ок(N, PE)-660</v>
      </c>
      <c r="D133" s="41" t="str">
        <f>Source!H201</f>
        <v>1000 м</v>
      </c>
      <c r="E133" s="42">
        <f>SmtRes!AT84</f>
        <v>0.105</v>
      </c>
      <c r="F133" s="42"/>
      <c r="G133" s="42">
        <f>Source!I201</f>
        <v>0.35699999999999998</v>
      </c>
      <c r="H133" s="44">
        <f>Source!AL201+Source!AO201+Source!AM201+Source!AN201</f>
        <v>70449.91</v>
      </c>
      <c r="I133" s="43">
        <f>IF(Source!BC201&lt;&gt; 0, Source!BC201, 1)</f>
        <v>1.4</v>
      </c>
      <c r="J133" s="44">
        <f>ROUND(H133*I133, 2)</f>
        <v>98629.87</v>
      </c>
      <c r="K133" s="43"/>
      <c r="L133" s="44">
        <f>Source!P201</f>
        <v>35210.86</v>
      </c>
      <c r="AD133">
        <f>ROUND((Source!AT201/100)*((ROUND(ROUND(Source!AO201,2)*Source!I201, 2)+ROUND(ROUND(Source!AN201,2)*Source!I201, 2))), 2)</f>
        <v>0</v>
      </c>
      <c r="AE133">
        <f>ROUND((Source!AU201/100)*((ROUND(ROUND(Source!AO201,2)*Source!I201, 2)+ROUND(ROUND(Source!AN201,2)*Source!I201, 2))), 2)</f>
        <v>0</v>
      </c>
      <c r="AN133">
        <f>L133</f>
        <v>35210.86</v>
      </c>
      <c r="AW133">
        <f>L133</f>
        <v>35210.86</v>
      </c>
      <c r="AZ133">
        <f>Source!X201</f>
        <v>0</v>
      </c>
      <c r="BA133">
        <f>Source!Y201</f>
        <v>0</v>
      </c>
      <c r="CD133">
        <v>2</v>
      </c>
    </row>
    <row r="134" spans="1:82" ht="14.25" x14ac:dyDescent="0.2">
      <c r="A134" s="40"/>
      <c r="B134" s="40"/>
      <c r="C134" s="40" t="s">
        <v>550</v>
      </c>
      <c r="D134" s="41"/>
      <c r="E134" s="42"/>
      <c r="F134" s="42"/>
      <c r="G134" s="42"/>
      <c r="H134" s="44"/>
      <c r="I134" s="43"/>
      <c r="J134" s="44"/>
      <c r="K134" s="43"/>
      <c r="L134" s="44">
        <f>SUM(AR115:AR137)+SUM(AS115:AS137)+SUM(AT115:AT137)+SUM(AU115:AU137)+SUM(AV115:AV137)</f>
        <v>29951.170000000002</v>
      </c>
    </row>
    <row r="135" spans="1:82" ht="28.5" x14ac:dyDescent="0.2">
      <c r="A135" s="40"/>
      <c r="B135" s="40" t="s">
        <v>138</v>
      </c>
      <c r="C135" s="40" t="s">
        <v>562</v>
      </c>
      <c r="D135" s="41" t="s">
        <v>498</v>
      </c>
      <c r="E135" s="42">
        <f>Source!BZ200</f>
        <v>97</v>
      </c>
      <c r="F135" s="42"/>
      <c r="G135" s="42">
        <f>Source!AT200</f>
        <v>97</v>
      </c>
      <c r="H135" s="44"/>
      <c r="I135" s="43"/>
      <c r="J135" s="44"/>
      <c r="K135" s="43"/>
      <c r="L135" s="44">
        <f>SUM(AZ115:AZ137)</f>
        <v>29052.63</v>
      </c>
    </row>
    <row r="136" spans="1:82" ht="28.5" x14ac:dyDescent="0.2">
      <c r="A136" s="48"/>
      <c r="B136" s="48" t="s">
        <v>139</v>
      </c>
      <c r="C136" s="48" t="s">
        <v>563</v>
      </c>
      <c r="D136" s="49" t="s">
        <v>498</v>
      </c>
      <c r="E136" s="50">
        <f>Source!CA200</f>
        <v>51</v>
      </c>
      <c r="F136" s="50"/>
      <c r="G136" s="50">
        <f>Source!AU200</f>
        <v>51</v>
      </c>
      <c r="H136" s="51"/>
      <c r="I136" s="52"/>
      <c r="J136" s="51"/>
      <c r="K136" s="52"/>
      <c r="L136" s="51">
        <f>SUM(BA115:BA137)</f>
        <v>15275.1</v>
      </c>
    </row>
    <row r="137" spans="1:82" ht="15" x14ac:dyDescent="0.2">
      <c r="C137" s="96" t="s">
        <v>553</v>
      </c>
      <c r="D137" s="96"/>
      <c r="E137" s="96"/>
      <c r="F137" s="96"/>
      <c r="G137" s="96"/>
      <c r="H137" s="96"/>
      <c r="I137" s="97">
        <f>IF(E115&lt;&gt;0,K137/E115, 0)</f>
        <v>32878.855882352946</v>
      </c>
      <c r="J137" s="97"/>
      <c r="K137" s="97">
        <f>L117+L119+L126+L135+L136+L120+SUM(L133:L133)</f>
        <v>111788.11000000002</v>
      </c>
      <c r="L137" s="97"/>
      <c r="AD137">
        <f>ROUND((Source!AT200/100)*((ROUND(SUMIF(SmtRes!AQ74:'SmtRes'!AQ84,"=1",SmtRes!AD74:'SmtRes'!AD84)*Source!I200, 2)+ROUND(SUMIF(SmtRes!AQ74:'SmtRes'!AQ84,"=1",SmtRes!AC74:'SmtRes'!AC84)*Source!I200, 2))), 2)</f>
        <v>7908.07</v>
      </c>
      <c r="AE137">
        <f>ROUND((Source!AU200/100)*((ROUND(SUMIF(SmtRes!AQ74:'SmtRes'!AQ84,"=1",SmtRes!AD74:'SmtRes'!AD84)*Source!I200, 2)+ROUND(SUMIF(SmtRes!AQ74:'SmtRes'!AQ84,"=1",SmtRes!AC74:'SmtRes'!AC84)*Source!I200, 2))), 2)</f>
        <v>4157.8500000000004</v>
      </c>
      <c r="AN137" s="53">
        <f>L117+L119+L126+L135+L136+L120</f>
        <v>76577.250000000015</v>
      </c>
      <c r="AO137" s="53">
        <f>L119</f>
        <v>1009.69</v>
      </c>
      <c r="AQ137" t="s">
        <v>554</v>
      </c>
      <c r="AR137" s="53">
        <f>L117</f>
        <v>29375.9</v>
      </c>
      <c r="AT137" s="53">
        <f>L120</f>
        <v>575.27</v>
      </c>
      <c r="AV137" t="s">
        <v>554</v>
      </c>
      <c r="AW137" s="53">
        <f>L126</f>
        <v>1288.6599999999999</v>
      </c>
      <c r="AZ137">
        <f>Source!X200</f>
        <v>29052.63</v>
      </c>
      <c r="BA137">
        <f>Source!Y200</f>
        <v>15275.1</v>
      </c>
      <c r="CD137">
        <v>2</v>
      </c>
    </row>
    <row r="138" spans="1:82" ht="57" x14ac:dyDescent="0.2">
      <c r="A138" s="38" t="s">
        <v>188</v>
      </c>
      <c r="B138" s="40" t="s">
        <v>569</v>
      </c>
      <c r="C138" s="40" t="str">
        <f>Source!G202</f>
        <v>Труба гофрированная ПВХ для защиты проводов и кабелей по установленным конструкциям, по стенам, колоннам, потолкам, основанию пола</v>
      </c>
      <c r="D138" s="41" t="str">
        <f>Source!H202</f>
        <v>100 м</v>
      </c>
      <c r="E138" s="42">
        <f>Source!K202</f>
        <v>2.5</v>
      </c>
      <c r="F138" s="42"/>
      <c r="G138" s="42">
        <f>Source!I202</f>
        <v>2.5</v>
      </c>
      <c r="H138" s="44"/>
      <c r="I138" s="43"/>
      <c r="J138" s="44"/>
      <c r="K138" s="43"/>
      <c r="L138" s="44"/>
    </row>
    <row r="139" spans="1:82" x14ac:dyDescent="0.2">
      <c r="C139" s="45" t="str">
        <f>"Объем: "&amp;Source!I202&amp;"=250/"&amp;"100"</f>
        <v>Объем: 2,5=250/100</v>
      </c>
    </row>
    <row r="140" spans="1:82" ht="15" x14ac:dyDescent="0.2">
      <c r="A140" s="39"/>
      <c r="B140" s="42">
        <v>1</v>
      </c>
      <c r="C140" s="39" t="s">
        <v>547</v>
      </c>
      <c r="D140" s="41" t="s">
        <v>413</v>
      </c>
      <c r="E140" s="46"/>
      <c r="F140" s="42"/>
      <c r="G140" s="42">
        <f>Source!U202</f>
        <v>39</v>
      </c>
      <c r="H140" s="42"/>
      <c r="I140" s="42"/>
      <c r="J140" s="42"/>
      <c r="K140" s="42"/>
      <c r="L140" s="47">
        <f>SUM(L141:L143)-SUMIF(CE141:CE143, 1, L141:L143)</f>
        <v>25980.91</v>
      </c>
    </row>
    <row r="141" spans="1:82" ht="14.25" x14ac:dyDescent="0.2">
      <c r="A141" s="40"/>
      <c r="B141" s="40" t="s">
        <v>474</v>
      </c>
      <c r="C141" s="40" t="s">
        <v>475</v>
      </c>
      <c r="D141" s="41" t="s">
        <v>476</v>
      </c>
      <c r="E141" s="42">
        <v>0.02</v>
      </c>
      <c r="F141" s="42"/>
      <c r="G141" s="42">
        <f>SmtRes!CX85</f>
        <v>0.05</v>
      </c>
      <c r="H141" s="44"/>
      <c r="I141" s="43"/>
      <c r="J141" s="44">
        <f>SmtRes!CZ85</f>
        <v>587.34</v>
      </c>
      <c r="K141" s="43"/>
      <c r="L141" s="44">
        <f>SmtRes!DI85</f>
        <v>29.37</v>
      </c>
    </row>
    <row r="142" spans="1:82" ht="14.25" x14ac:dyDescent="0.2">
      <c r="A142" s="40"/>
      <c r="B142" s="40" t="s">
        <v>477</v>
      </c>
      <c r="C142" s="40" t="s">
        <v>478</v>
      </c>
      <c r="D142" s="41" t="s">
        <v>476</v>
      </c>
      <c r="E142" s="42">
        <v>10.75</v>
      </c>
      <c r="F142" s="42"/>
      <c r="G142" s="42">
        <f>SmtRes!CX86</f>
        <v>26.875</v>
      </c>
      <c r="H142" s="44"/>
      <c r="I142" s="43"/>
      <c r="J142" s="44">
        <f>SmtRes!CZ86</f>
        <v>641.22</v>
      </c>
      <c r="K142" s="43"/>
      <c r="L142" s="44">
        <f>SmtRes!DI86</f>
        <v>17232.79</v>
      </c>
    </row>
    <row r="143" spans="1:82" ht="14.25" x14ac:dyDescent="0.2">
      <c r="A143" s="40"/>
      <c r="B143" s="40" t="s">
        <v>479</v>
      </c>
      <c r="C143" s="40" t="s">
        <v>480</v>
      </c>
      <c r="D143" s="41" t="s">
        <v>476</v>
      </c>
      <c r="E143" s="42">
        <v>4.83</v>
      </c>
      <c r="F143" s="42"/>
      <c r="G143" s="42">
        <f>SmtRes!CX87</f>
        <v>12.074999999999999</v>
      </c>
      <c r="H143" s="44"/>
      <c r="I143" s="43"/>
      <c r="J143" s="44">
        <f>SmtRes!CZ87</f>
        <v>722.05</v>
      </c>
      <c r="K143" s="43"/>
      <c r="L143" s="44">
        <f>SmtRes!DI87</f>
        <v>8718.75</v>
      </c>
    </row>
    <row r="144" spans="1:82" ht="15" x14ac:dyDescent="0.2">
      <c r="A144" s="39"/>
      <c r="B144" s="42">
        <v>2</v>
      </c>
      <c r="C144" s="39" t="s">
        <v>557</v>
      </c>
      <c r="D144" s="41"/>
      <c r="E144" s="46"/>
      <c r="F144" s="42"/>
      <c r="G144" s="42"/>
      <c r="H144" s="42"/>
      <c r="I144" s="42"/>
      <c r="J144" s="42"/>
      <c r="K144" s="42"/>
      <c r="L144" s="47">
        <f>SUM(L145:L147)-SUMIF(CE145:CE147, 1, L145:L147)</f>
        <v>16.079999999999991</v>
      </c>
    </row>
    <row r="145" spans="1:83" ht="15" x14ac:dyDescent="0.2">
      <c r="A145" s="39"/>
      <c r="B145" s="42"/>
      <c r="C145" s="39" t="s">
        <v>559</v>
      </c>
      <c r="D145" s="41" t="s">
        <v>413</v>
      </c>
      <c r="E145" s="46"/>
      <c r="F145" s="42"/>
      <c r="G145" s="42">
        <f>Source!V202</f>
        <v>2.5000000000000001E-2</v>
      </c>
      <c r="H145" s="42"/>
      <c r="I145" s="42"/>
      <c r="J145" s="42"/>
      <c r="K145" s="42"/>
      <c r="L145" s="47">
        <f>SUMIF(CE146:CE147, 1, L146:L147)</f>
        <v>18.05</v>
      </c>
      <c r="CE145">
        <v>1</v>
      </c>
    </row>
    <row r="146" spans="1:83" ht="28.5" x14ac:dyDescent="0.2">
      <c r="A146" s="40"/>
      <c r="B146" s="40" t="s">
        <v>453</v>
      </c>
      <c r="C146" s="40" t="s">
        <v>455</v>
      </c>
      <c r="D146" s="41" t="s">
        <v>417</v>
      </c>
      <c r="E146" s="42">
        <v>0.01</v>
      </c>
      <c r="F146" s="42"/>
      <c r="G146" s="42">
        <f>SmtRes!CX89</f>
        <v>2.5000000000000001E-2</v>
      </c>
      <c r="H146" s="44"/>
      <c r="I146" s="43"/>
      <c r="J146" s="44">
        <f>SmtRes!CZ89</f>
        <v>643.29</v>
      </c>
      <c r="K146" s="43"/>
      <c r="L146" s="44">
        <f>SmtRes!DG89</f>
        <v>16.079999999999998</v>
      </c>
    </row>
    <row r="147" spans="1:83" ht="28.5" x14ac:dyDescent="0.2">
      <c r="A147" s="40"/>
      <c r="B147" s="40" t="s">
        <v>456</v>
      </c>
      <c r="C147" s="40" t="s">
        <v>567</v>
      </c>
      <c r="D147" s="41" t="s">
        <v>413</v>
      </c>
      <c r="E147" s="42">
        <f>SmtRes!DO89*SmtRes!AT89</f>
        <v>0.01</v>
      </c>
      <c r="F147" s="42"/>
      <c r="G147" s="42">
        <f>ROUND(E147*G138, 7)</f>
        <v>2.5000000000000001E-2</v>
      </c>
      <c r="H147" s="44"/>
      <c r="I147" s="43"/>
      <c r="J147" s="44">
        <f>ROUND(SmtRes!AG89/SmtRes!DO89, 2)</f>
        <v>722.05</v>
      </c>
      <c r="K147" s="43"/>
      <c r="L147" s="44">
        <f>SmtRes!DH89</f>
        <v>18.05</v>
      </c>
      <c r="CE147">
        <v>1</v>
      </c>
    </row>
    <row r="148" spans="1:83" ht="15" x14ac:dyDescent="0.2">
      <c r="A148" s="39"/>
      <c r="B148" s="42">
        <v>4</v>
      </c>
      <c r="C148" s="39" t="s">
        <v>560</v>
      </c>
      <c r="D148" s="41"/>
      <c r="E148" s="46"/>
      <c r="F148" s="42"/>
      <c r="G148" s="42"/>
      <c r="H148" s="42"/>
      <c r="I148" s="42"/>
      <c r="J148" s="42"/>
      <c r="K148" s="42"/>
      <c r="L148" s="47">
        <f>SUM(L149:L150)-SUMIF(CE149:CE150, 1, L149:L150)</f>
        <v>414.02000000000004</v>
      </c>
    </row>
    <row r="149" spans="1:83" ht="14.25" x14ac:dyDescent="0.2">
      <c r="A149" s="40"/>
      <c r="B149" s="40" t="s">
        <v>436</v>
      </c>
      <c r="C149" s="40" t="s">
        <v>438</v>
      </c>
      <c r="D149" s="41" t="s">
        <v>439</v>
      </c>
      <c r="E149" s="42">
        <v>4.42</v>
      </c>
      <c r="F149" s="42"/>
      <c r="G149" s="42">
        <f>SmtRes!CX90</f>
        <v>11.05</v>
      </c>
      <c r="H149" s="44"/>
      <c r="I149" s="43"/>
      <c r="J149" s="44">
        <f>SmtRes!CZ90</f>
        <v>6.78</v>
      </c>
      <c r="K149" s="43"/>
      <c r="L149" s="44">
        <f>SmtRes!DF90</f>
        <v>74.92</v>
      </c>
    </row>
    <row r="150" spans="1:83" ht="42.75" x14ac:dyDescent="0.2">
      <c r="A150" s="40"/>
      <c r="B150" s="40" t="s">
        <v>481</v>
      </c>
      <c r="C150" s="48" t="s">
        <v>483</v>
      </c>
      <c r="D150" s="49" t="s">
        <v>119</v>
      </c>
      <c r="E150" s="50">
        <v>2.09</v>
      </c>
      <c r="F150" s="50"/>
      <c r="G150" s="50">
        <f>SmtRes!CX91</f>
        <v>5.2249999999999996</v>
      </c>
      <c r="H150" s="51">
        <f>SmtRes!CZ91</f>
        <v>52.34</v>
      </c>
      <c r="I150" s="52">
        <f>SmtRes!AI91</f>
        <v>1.24</v>
      </c>
      <c r="J150" s="51">
        <f>ROUND(H150*I150, 2)</f>
        <v>64.900000000000006</v>
      </c>
      <c r="K150" s="52"/>
      <c r="L150" s="51">
        <f>SmtRes!DF91</f>
        <v>339.1</v>
      </c>
    </row>
    <row r="151" spans="1:83" ht="15" x14ac:dyDescent="0.2">
      <c r="A151" s="40"/>
      <c r="B151" s="40"/>
      <c r="C151" s="54" t="s">
        <v>548</v>
      </c>
      <c r="D151" s="41"/>
      <c r="E151" s="42"/>
      <c r="F151" s="42"/>
      <c r="G151" s="42"/>
      <c r="H151" s="44"/>
      <c r="I151" s="43"/>
      <c r="J151" s="44"/>
      <c r="K151" s="43"/>
      <c r="L151" s="44">
        <f>L140+L144+L145+L148</f>
        <v>26429.06</v>
      </c>
    </row>
    <row r="152" spans="1:83" ht="42.75" x14ac:dyDescent="0.2">
      <c r="A152" s="38" t="s">
        <v>570</v>
      </c>
      <c r="B152" s="40" t="str">
        <f>Source!F203</f>
        <v>24.3.01.02-0001</v>
      </c>
      <c r="C152" s="40" t="str">
        <f>Source!G203</f>
        <v>Трубы гибкие гофрированные, легкие, из самозатухающего ПВХ, с протяжкой, номинальный диаметр 20 мм</v>
      </c>
      <c r="D152" s="41" t="str">
        <f>Source!H203</f>
        <v>м</v>
      </c>
      <c r="E152" s="42">
        <f>SmtRes!AT92</f>
        <v>105</v>
      </c>
      <c r="F152" s="42"/>
      <c r="G152" s="42">
        <f>Source!I203</f>
        <v>262.5</v>
      </c>
      <c r="H152" s="44">
        <f>Source!AL203+Source!AO203+Source!AM203+Source!AN203</f>
        <v>11.79</v>
      </c>
      <c r="I152" s="43">
        <f>IF(Source!BC203&lt;&gt; 0, Source!BC203, 1)</f>
        <v>1.4</v>
      </c>
      <c r="J152" s="44">
        <f>ROUND(H152*I152, 2)</f>
        <v>16.510000000000002</v>
      </c>
      <c r="K152" s="43"/>
      <c r="L152" s="44">
        <f>Source!P203</f>
        <v>4333.88</v>
      </c>
      <c r="AD152">
        <f>ROUND((Source!AT203/100)*((ROUND(ROUND(Source!AO203,2)*Source!I203, 2)+ROUND(ROUND(Source!AN203,2)*Source!I203, 2))), 2)</f>
        <v>0</v>
      </c>
      <c r="AE152">
        <f>ROUND((Source!AU203/100)*((ROUND(ROUND(Source!AO203,2)*Source!I203, 2)+ROUND(ROUND(Source!AN203,2)*Source!I203, 2))), 2)</f>
        <v>0</v>
      </c>
      <c r="AN152">
        <f>L152</f>
        <v>4333.88</v>
      </c>
      <c r="AW152">
        <f>L152</f>
        <v>4333.88</v>
      </c>
      <c r="AZ152">
        <f>Source!X203</f>
        <v>0</v>
      </c>
      <c r="BA152">
        <f>Source!Y203</f>
        <v>0</v>
      </c>
      <c r="CD152">
        <v>2</v>
      </c>
    </row>
    <row r="153" spans="1:83" ht="14.25" x14ac:dyDescent="0.2">
      <c r="A153" s="40"/>
      <c r="B153" s="40"/>
      <c r="C153" s="40" t="s">
        <v>550</v>
      </c>
      <c r="D153" s="41"/>
      <c r="E153" s="42"/>
      <c r="F153" s="42"/>
      <c r="G153" s="42"/>
      <c r="H153" s="44"/>
      <c r="I153" s="43"/>
      <c r="J153" s="44"/>
      <c r="K153" s="43"/>
      <c r="L153" s="44">
        <f>SUM(AR138:AR156)+SUM(AS138:AS156)+SUM(AT138:AT156)+SUM(AU138:AU156)+SUM(AV138:AV156)</f>
        <v>25998.959999999999</v>
      </c>
    </row>
    <row r="154" spans="1:83" ht="28.5" x14ac:dyDescent="0.2">
      <c r="A154" s="40"/>
      <c r="B154" s="40" t="s">
        <v>138</v>
      </c>
      <c r="C154" s="40" t="s">
        <v>562</v>
      </c>
      <c r="D154" s="41" t="s">
        <v>498</v>
      </c>
      <c r="E154" s="42">
        <f>Source!BZ202</f>
        <v>97</v>
      </c>
      <c r="F154" s="42"/>
      <c r="G154" s="42">
        <f>Source!AT202</f>
        <v>97</v>
      </c>
      <c r="H154" s="44"/>
      <c r="I154" s="43"/>
      <c r="J154" s="44"/>
      <c r="K154" s="43"/>
      <c r="L154" s="44">
        <f>SUM(AZ138:AZ156)</f>
        <v>25218.99</v>
      </c>
    </row>
    <row r="155" spans="1:83" ht="28.5" x14ac:dyDescent="0.2">
      <c r="A155" s="48"/>
      <c r="B155" s="48" t="s">
        <v>139</v>
      </c>
      <c r="C155" s="48" t="s">
        <v>563</v>
      </c>
      <c r="D155" s="49" t="s">
        <v>498</v>
      </c>
      <c r="E155" s="50">
        <f>Source!CA202</f>
        <v>51</v>
      </c>
      <c r="F155" s="50"/>
      <c r="G155" s="50">
        <f>Source!AU202</f>
        <v>51</v>
      </c>
      <c r="H155" s="51"/>
      <c r="I155" s="52"/>
      <c r="J155" s="51"/>
      <c r="K155" s="52"/>
      <c r="L155" s="51">
        <f>SUM(BA138:BA156)</f>
        <v>13259.47</v>
      </c>
    </row>
    <row r="156" spans="1:83" ht="15" x14ac:dyDescent="0.2">
      <c r="C156" s="96" t="s">
        <v>553</v>
      </c>
      <c r="D156" s="96"/>
      <c r="E156" s="96"/>
      <c r="F156" s="96"/>
      <c r="G156" s="96"/>
      <c r="H156" s="96"/>
      <c r="I156" s="97">
        <f>IF(E138&lt;&gt;0,K156/E138, 0)</f>
        <v>27696.560000000005</v>
      </c>
      <c r="J156" s="97"/>
      <c r="K156" s="97">
        <f>L140+L144+L148+L154+L155+L145+SUM(L152:L152)</f>
        <v>69241.400000000009</v>
      </c>
      <c r="L156" s="97"/>
      <c r="AD156">
        <f>ROUND((Source!AT202/100)*((ROUND(SUMIF(SmtRes!AQ85:'SmtRes'!AQ92,"=1",SmtRes!AD85:'SmtRes'!AD92)*Source!I202, 2)+ROUND(SUMIF(SmtRes!AQ85:'SmtRes'!AQ92,"=1",SmtRes!AC85:'SmtRes'!AC92)*Source!I202, 2))), 2)</f>
        <v>6481.21</v>
      </c>
      <c r="AE156">
        <f>ROUND((Source!AU202/100)*((ROUND(SUMIF(SmtRes!AQ85:'SmtRes'!AQ92,"=1",SmtRes!AD85:'SmtRes'!AD92)*Source!I202, 2)+ROUND(SUMIF(SmtRes!AQ85:'SmtRes'!AQ92,"=1",SmtRes!AC85:'SmtRes'!AC92)*Source!I202, 2))), 2)</f>
        <v>3407.65</v>
      </c>
      <c r="AN156" s="53">
        <f>L140+L144+L148+L154+L155+L145</f>
        <v>64907.520000000004</v>
      </c>
      <c r="AO156" s="53">
        <f>L144</f>
        <v>16.079999999999991</v>
      </c>
      <c r="AQ156" t="s">
        <v>554</v>
      </c>
      <c r="AR156" s="53">
        <f>L140</f>
        <v>25980.91</v>
      </c>
      <c r="AT156" s="53">
        <f>L145</f>
        <v>18.05</v>
      </c>
      <c r="AV156" t="s">
        <v>554</v>
      </c>
      <c r="AW156" s="53">
        <f>L148</f>
        <v>414.02000000000004</v>
      </c>
      <c r="AZ156">
        <f>Source!X202</f>
        <v>25218.99</v>
      </c>
      <c r="BA156">
        <f>Source!Y202</f>
        <v>13259.47</v>
      </c>
      <c r="CD156">
        <v>2</v>
      </c>
    </row>
    <row r="158" spans="1:83" ht="15" x14ac:dyDescent="0.2">
      <c r="A158" s="57"/>
      <c r="B158" s="58"/>
      <c r="C158" s="94" t="s">
        <v>571</v>
      </c>
      <c r="D158" s="94"/>
      <c r="E158" s="94"/>
      <c r="F158" s="94"/>
      <c r="G158" s="94"/>
      <c r="H158" s="94"/>
      <c r="I158" s="47"/>
      <c r="J158" s="57"/>
      <c r="K158" s="59"/>
      <c r="L158" s="47">
        <f>L160+L161+L167+L171</f>
        <v>136805.18000000002</v>
      </c>
    </row>
    <row r="159" spans="1:83" ht="14.25" x14ac:dyDescent="0.2">
      <c r="A159" s="55"/>
      <c r="B159" s="56"/>
      <c r="C159" s="93" t="s">
        <v>572</v>
      </c>
      <c r="D159" s="91"/>
      <c r="E159" s="91"/>
      <c r="F159" s="91"/>
      <c r="G159" s="91"/>
      <c r="H159" s="91"/>
      <c r="I159" s="44"/>
      <c r="J159" s="55"/>
      <c r="K159" s="42"/>
      <c r="L159" s="44"/>
    </row>
    <row r="160" spans="1:83" ht="14.25" x14ac:dyDescent="0.2">
      <c r="A160" s="55"/>
      <c r="B160" s="56"/>
      <c r="C160" s="91" t="s">
        <v>573</v>
      </c>
      <c r="D160" s="91"/>
      <c r="E160" s="91"/>
      <c r="F160" s="91"/>
      <c r="G160" s="91"/>
      <c r="H160" s="91"/>
      <c r="I160" s="44"/>
      <c r="J160" s="55"/>
      <c r="K160" s="42"/>
      <c r="L160" s="44">
        <f>SUM(AR56:AR156)</f>
        <v>61002.880000000005</v>
      </c>
    </row>
    <row r="161" spans="1:12" ht="14.25" hidden="1" x14ac:dyDescent="0.2">
      <c r="A161" s="55"/>
      <c r="B161" s="56"/>
      <c r="C161" s="91" t="s">
        <v>574</v>
      </c>
      <c r="D161" s="91"/>
      <c r="E161" s="91"/>
      <c r="F161" s="91"/>
      <c r="G161" s="91"/>
      <c r="H161" s="91"/>
      <c r="I161" s="44"/>
      <c r="J161" s="55"/>
      <c r="K161" s="42"/>
      <c r="L161" s="44">
        <f>L163+L166+L165</f>
        <v>1620.0700000000002</v>
      </c>
    </row>
    <row r="162" spans="1:12" ht="14.25" hidden="1" x14ac:dyDescent="0.2">
      <c r="A162" s="55"/>
      <c r="B162" s="56"/>
      <c r="C162" s="93" t="s">
        <v>575</v>
      </c>
      <c r="D162" s="91"/>
      <c r="E162" s="91"/>
      <c r="F162" s="91"/>
      <c r="G162" s="91"/>
      <c r="H162" s="91"/>
      <c r="I162" s="44"/>
      <c r="J162" s="55"/>
      <c r="K162" s="42"/>
      <c r="L162" s="44"/>
    </row>
    <row r="163" spans="1:12" ht="14.25" x14ac:dyDescent="0.2">
      <c r="A163" s="55"/>
      <c r="B163" s="56"/>
      <c r="C163" s="91" t="s">
        <v>574</v>
      </c>
      <c r="D163" s="91"/>
      <c r="E163" s="91"/>
      <c r="F163" s="91"/>
      <c r="G163" s="91"/>
      <c r="H163" s="91"/>
      <c r="I163" s="44"/>
      <c r="J163" s="55"/>
      <c r="K163" s="42"/>
      <c r="L163" s="44">
        <f>SUM(AO56:AO156)</f>
        <v>1025.8500000000001</v>
      </c>
    </row>
    <row r="164" spans="1:12" ht="14.25" hidden="1" x14ac:dyDescent="0.2">
      <c r="A164" s="55"/>
      <c r="B164" s="56"/>
      <c r="C164" s="93" t="s">
        <v>576</v>
      </c>
      <c r="D164" s="91"/>
      <c r="E164" s="91"/>
      <c r="F164" s="91"/>
      <c r="G164" s="91"/>
      <c r="H164" s="91"/>
      <c r="I164" s="44"/>
      <c r="J164" s="55"/>
      <c r="K164" s="42"/>
      <c r="L164" s="44"/>
    </row>
    <row r="165" spans="1:12" ht="14.25" x14ac:dyDescent="0.2">
      <c r="A165" s="55"/>
      <c r="B165" s="56"/>
      <c r="C165" s="91" t="s">
        <v>596</v>
      </c>
      <c r="D165" s="91"/>
      <c r="E165" s="91"/>
      <c r="F165" s="91"/>
      <c r="G165" s="91"/>
      <c r="H165" s="91"/>
      <c r="I165" s="44"/>
      <c r="J165" s="55"/>
      <c r="K165" s="42"/>
      <c r="L165" s="44">
        <f>SUM(AT56:AT156)</f>
        <v>594.21999999999991</v>
      </c>
    </row>
    <row r="166" spans="1:12" ht="14.25" hidden="1" x14ac:dyDescent="0.2">
      <c r="A166" s="55"/>
      <c r="B166" s="56"/>
      <c r="C166" s="91" t="s">
        <v>577</v>
      </c>
      <c r="D166" s="91"/>
      <c r="E166" s="91"/>
      <c r="F166" s="91"/>
      <c r="G166" s="91"/>
      <c r="H166" s="91"/>
      <c r="I166" s="44"/>
      <c r="J166" s="55"/>
      <c r="K166" s="42"/>
      <c r="L166" s="44">
        <f>SUM(AV56:AV156)</f>
        <v>0</v>
      </c>
    </row>
    <row r="167" spans="1:12" ht="14.25" x14ac:dyDescent="0.2">
      <c r="A167" s="55"/>
      <c r="B167" s="56"/>
      <c r="C167" s="91" t="s">
        <v>578</v>
      </c>
      <c r="D167" s="91"/>
      <c r="E167" s="91"/>
      <c r="F167" s="91"/>
      <c r="G167" s="91"/>
      <c r="H167" s="91"/>
      <c r="I167" s="44"/>
      <c r="J167" s="55"/>
      <c r="K167" s="42"/>
      <c r="L167" s="44">
        <f>L169+L170</f>
        <v>74182.230000000025</v>
      </c>
    </row>
    <row r="168" spans="1:12" ht="14.25" x14ac:dyDescent="0.2">
      <c r="A168" s="55"/>
      <c r="B168" s="56"/>
      <c r="C168" s="93" t="s">
        <v>575</v>
      </c>
      <c r="D168" s="91"/>
      <c r="E168" s="91"/>
      <c r="F168" s="91"/>
      <c r="G168" s="91"/>
      <c r="H168" s="91"/>
      <c r="I168" s="44"/>
      <c r="J168" s="55"/>
      <c r="K168" s="42"/>
      <c r="L168" s="44"/>
    </row>
    <row r="169" spans="1:12" ht="14.25" x14ac:dyDescent="0.2">
      <c r="A169" s="55"/>
      <c r="B169" s="56"/>
      <c r="C169" s="91" t="s">
        <v>579</v>
      </c>
      <c r="D169" s="91"/>
      <c r="E169" s="91"/>
      <c r="F169" s="91"/>
      <c r="G169" s="91"/>
      <c r="H169" s="91"/>
      <c r="I169" s="44"/>
      <c r="J169" s="55"/>
      <c r="K169" s="42"/>
      <c r="L169" s="44">
        <f>SUM(AW56:AW156)-SUM(BK56:BK156)</f>
        <v>74182.230000000025</v>
      </c>
    </row>
    <row r="170" spans="1:12" ht="14.25" hidden="1" x14ac:dyDescent="0.2">
      <c r="A170" s="55"/>
      <c r="B170" s="56"/>
      <c r="C170" s="91" t="s">
        <v>580</v>
      </c>
      <c r="D170" s="91"/>
      <c r="E170" s="91"/>
      <c r="F170" s="91"/>
      <c r="G170" s="91"/>
      <c r="H170" s="91"/>
      <c r="I170" s="44"/>
      <c r="J170" s="55"/>
      <c r="K170" s="42"/>
      <c r="L170" s="44">
        <f>SUM(BC56:BC156)</f>
        <v>0</v>
      </c>
    </row>
    <row r="171" spans="1:12" ht="14.25" hidden="1" x14ac:dyDescent="0.2">
      <c r="A171" s="55"/>
      <c r="B171" s="56"/>
      <c r="C171" s="91" t="s">
        <v>581</v>
      </c>
      <c r="D171" s="91"/>
      <c r="E171" s="91"/>
      <c r="F171" s="91"/>
      <c r="G171" s="91"/>
      <c r="H171" s="91"/>
      <c r="I171" s="44"/>
      <c r="J171" s="55"/>
      <c r="K171" s="42"/>
      <c r="L171" s="44">
        <f>SUM(BB56:BB156)</f>
        <v>0</v>
      </c>
    </row>
    <row r="172" spans="1:12" ht="14.25" x14ac:dyDescent="0.2">
      <c r="A172" s="55"/>
      <c r="B172" s="56"/>
      <c r="C172" s="91" t="s">
        <v>582</v>
      </c>
      <c r="D172" s="91"/>
      <c r="E172" s="91"/>
      <c r="F172" s="91"/>
      <c r="G172" s="91"/>
      <c r="H172" s="91"/>
      <c r="I172" s="44"/>
      <c r="J172" s="55"/>
      <c r="K172" s="42"/>
      <c r="L172" s="44">
        <f>SUM(AR56:AR156)+SUM(AT56:AT156)+SUM(AV56:AV156)</f>
        <v>61597.100000000006</v>
      </c>
    </row>
    <row r="173" spans="1:12" ht="14.25" x14ac:dyDescent="0.2">
      <c r="A173" s="55"/>
      <c r="B173" s="56"/>
      <c r="C173" s="91" t="s">
        <v>583</v>
      </c>
      <c r="D173" s="91"/>
      <c r="E173" s="91"/>
      <c r="F173" s="91"/>
      <c r="G173" s="91"/>
      <c r="H173" s="91"/>
      <c r="I173" s="44"/>
      <c r="J173" s="55"/>
      <c r="K173" s="42"/>
      <c r="L173" s="44">
        <f>SUM(AZ56:AZ156)</f>
        <v>59532.34</v>
      </c>
    </row>
    <row r="174" spans="1:12" ht="14.25" x14ac:dyDescent="0.2">
      <c r="A174" s="55"/>
      <c r="B174" s="56"/>
      <c r="C174" s="91" t="s">
        <v>584</v>
      </c>
      <c r="D174" s="91"/>
      <c r="E174" s="91"/>
      <c r="F174" s="91"/>
      <c r="G174" s="91"/>
      <c r="H174" s="91"/>
      <c r="I174" s="44"/>
      <c r="J174" s="55"/>
      <c r="K174" s="42"/>
      <c r="L174" s="44">
        <f>SUM(BA56:BA156)</f>
        <v>31306.1</v>
      </c>
    </row>
    <row r="175" spans="1:12" ht="14.25" hidden="1" x14ac:dyDescent="0.2">
      <c r="A175" s="55"/>
      <c r="B175" s="56"/>
      <c r="C175" s="91" t="s">
        <v>585</v>
      </c>
      <c r="D175" s="91"/>
      <c r="E175" s="91"/>
      <c r="F175" s="91"/>
      <c r="G175" s="91"/>
      <c r="H175" s="91"/>
      <c r="I175" s="44"/>
      <c r="J175" s="55"/>
      <c r="K175" s="42"/>
      <c r="L175" s="44">
        <f>L177+L178</f>
        <v>0</v>
      </c>
    </row>
    <row r="176" spans="1:12" ht="14.25" hidden="1" x14ac:dyDescent="0.2">
      <c r="A176" s="55"/>
      <c r="B176" s="56"/>
      <c r="C176" s="93" t="s">
        <v>572</v>
      </c>
      <c r="D176" s="91"/>
      <c r="E176" s="91"/>
      <c r="F176" s="91"/>
      <c r="G176" s="91"/>
      <c r="H176" s="91"/>
      <c r="I176" s="44"/>
      <c r="J176" s="55"/>
      <c r="K176" s="42"/>
      <c r="L176" s="44"/>
    </row>
    <row r="177" spans="1:12" ht="14.25" hidden="1" x14ac:dyDescent="0.2">
      <c r="A177" s="55"/>
      <c r="B177" s="56"/>
      <c r="C177" s="91" t="s">
        <v>586</v>
      </c>
      <c r="D177" s="91"/>
      <c r="E177" s="91"/>
      <c r="F177" s="91"/>
      <c r="G177" s="91"/>
      <c r="H177" s="91"/>
      <c r="I177" s="44"/>
      <c r="J177" s="55"/>
      <c r="K177" s="42"/>
      <c r="L177" s="44">
        <f>SUM(BK56:BK156)</f>
        <v>0</v>
      </c>
    </row>
    <row r="178" spans="1:12" ht="14.25" hidden="1" x14ac:dyDescent="0.2">
      <c r="A178" s="55"/>
      <c r="B178" s="56"/>
      <c r="C178" s="91" t="s">
        <v>587</v>
      </c>
      <c r="D178" s="91"/>
      <c r="E178" s="91"/>
      <c r="F178" s="91"/>
      <c r="G178" s="91"/>
      <c r="H178" s="91"/>
      <c r="I178" s="44"/>
      <c r="J178" s="55"/>
      <c r="K178" s="42"/>
      <c r="L178" s="44">
        <f>SUM(BD56:BD156)</f>
        <v>0</v>
      </c>
    </row>
    <row r="179" spans="1:12" ht="14.25" hidden="1" x14ac:dyDescent="0.2">
      <c r="A179" s="55"/>
      <c r="B179" s="56"/>
      <c r="C179" s="91" t="s">
        <v>588</v>
      </c>
      <c r="D179" s="91"/>
      <c r="E179" s="91"/>
      <c r="F179" s="91"/>
      <c r="G179" s="91"/>
      <c r="H179" s="91"/>
      <c r="I179" s="44"/>
      <c r="J179" s="55"/>
      <c r="K179" s="42"/>
      <c r="L179" s="44"/>
    </row>
    <row r="180" spans="1:12" ht="14.25" hidden="1" x14ac:dyDescent="0.2">
      <c r="A180" s="55"/>
      <c r="B180" s="56"/>
      <c r="C180" s="91" t="s">
        <v>588</v>
      </c>
      <c r="D180" s="91"/>
      <c r="E180" s="91"/>
      <c r="F180" s="91"/>
      <c r="G180" s="91"/>
      <c r="H180" s="91"/>
      <c r="I180" s="44"/>
      <c r="J180" s="55"/>
      <c r="K180" s="42"/>
      <c r="L180" s="44">
        <f>SUM(BQ56:BQ156)</f>
        <v>0</v>
      </c>
    </row>
    <row r="181" spans="1:12" ht="14.25" hidden="1" x14ac:dyDescent="0.2">
      <c r="A181" s="55"/>
      <c r="B181" s="56"/>
      <c r="C181" s="91" t="s">
        <v>589</v>
      </c>
      <c r="D181" s="91"/>
      <c r="E181" s="91"/>
      <c r="F181" s="91"/>
      <c r="G181" s="91"/>
      <c r="H181" s="91"/>
      <c r="I181" s="44"/>
      <c r="J181" s="55"/>
      <c r="K181" s="42"/>
      <c r="L181" s="44">
        <f>SUM(BO56:BO156)</f>
        <v>0</v>
      </c>
    </row>
    <row r="182" spans="1:12" ht="15" x14ac:dyDescent="0.2">
      <c r="A182" s="57"/>
      <c r="B182" s="58"/>
      <c r="C182" s="94" t="s">
        <v>590</v>
      </c>
      <c r="D182" s="94"/>
      <c r="E182" s="94"/>
      <c r="F182" s="94"/>
      <c r="G182" s="94"/>
      <c r="H182" s="94"/>
      <c r="I182" s="47"/>
      <c r="J182" s="57"/>
      <c r="K182" s="59"/>
      <c r="L182" s="47">
        <f>L158+L173+L174+L175+L180+L181</f>
        <v>227643.62000000002</v>
      </c>
    </row>
    <row r="183" spans="1:12" ht="14.25" x14ac:dyDescent="0.2">
      <c r="A183" s="55"/>
      <c r="B183" s="56"/>
      <c r="C183" s="93" t="s">
        <v>591</v>
      </c>
      <c r="D183" s="91"/>
      <c r="E183" s="91"/>
      <c r="F183" s="91"/>
      <c r="G183" s="91"/>
      <c r="H183" s="91"/>
      <c r="I183" s="44"/>
      <c r="J183" s="55"/>
      <c r="K183" s="42"/>
      <c r="L183" s="44"/>
    </row>
    <row r="184" spans="1:12" ht="14.25" hidden="1" x14ac:dyDescent="0.2">
      <c r="A184" s="55"/>
      <c r="B184" s="56"/>
      <c r="C184" s="91" t="s">
        <v>592</v>
      </c>
      <c r="D184" s="91"/>
      <c r="E184" s="91"/>
      <c r="F184" s="91"/>
      <c r="G184" s="91"/>
      <c r="H184" s="91"/>
      <c r="I184" s="44"/>
      <c r="J184" s="55"/>
      <c r="K184" s="42"/>
      <c r="L184" s="44">
        <f>SUM(AX56:AX156)</f>
        <v>0</v>
      </c>
    </row>
    <row r="185" spans="1:12" ht="14.25" hidden="1" x14ac:dyDescent="0.2">
      <c r="A185" s="55"/>
      <c r="B185" s="56"/>
      <c r="C185" s="91" t="s">
        <v>593</v>
      </c>
      <c r="D185" s="91"/>
      <c r="E185" s="91"/>
      <c r="F185" s="91"/>
      <c r="G185" s="91"/>
      <c r="H185" s="91"/>
      <c r="I185" s="44"/>
      <c r="J185" s="55"/>
      <c r="K185" s="42"/>
      <c r="L185" s="44">
        <f>SUM(AY56:AY156)</f>
        <v>0</v>
      </c>
    </row>
    <row r="186" spans="1:12" ht="14.25" x14ac:dyDescent="0.2">
      <c r="A186" s="55"/>
      <c r="B186" s="56"/>
      <c r="C186" s="91" t="s">
        <v>594</v>
      </c>
      <c r="D186" s="91"/>
      <c r="E186" s="91"/>
      <c r="F186" s="92"/>
      <c r="G186" s="46">
        <f>Source!F227</f>
        <v>88.764200000000002</v>
      </c>
      <c r="H186" s="55"/>
      <c r="I186" s="55"/>
      <c r="J186" s="55"/>
      <c r="K186" s="55"/>
      <c r="L186" s="55"/>
    </row>
    <row r="187" spans="1:12" ht="14.25" x14ac:dyDescent="0.2">
      <c r="A187" s="55"/>
      <c r="B187" s="56"/>
      <c r="C187" s="91" t="s">
        <v>595</v>
      </c>
      <c r="D187" s="91"/>
      <c r="E187" s="91"/>
      <c r="F187" s="92"/>
      <c r="G187" s="46">
        <f>Source!F228</f>
        <v>0.70640000000000003</v>
      </c>
      <c r="H187" s="55"/>
      <c r="I187" s="55"/>
      <c r="J187" s="55"/>
      <c r="K187" s="55"/>
      <c r="L187" s="55"/>
    </row>
    <row r="190" spans="1:12" ht="16.5" x14ac:dyDescent="0.2">
      <c r="A190" s="98" t="s">
        <v>597</v>
      </c>
      <c r="B190" s="98"/>
      <c r="C190" s="98"/>
      <c r="D190" s="98"/>
      <c r="E190" s="98"/>
      <c r="F190" s="98"/>
      <c r="G190" s="98"/>
      <c r="H190" s="98"/>
      <c r="I190" s="98"/>
      <c r="J190" s="98"/>
      <c r="K190" s="98"/>
      <c r="L190" s="98"/>
    </row>
    <row r="191" spans="1:12" ht="28.5" x14ac:dyDescent="0.2">
      <c r="A191" s="38" t="s">
        <v>297</v>
      </c>
      <c r="B191" s="40" t="s">
        <v>556</v>
      </c>
      <c r="C191" s="40" t="str">
        <f>Source!G673</f>
        <v>Короба пластмассовые: шириной до 120 мм</v>
      </c>
      <c r="D191" s="41" t="str">
        <f>Source!H673</f>
        <v>100 м</v>
      </c>
      <c r="E191" s="42">
        <f>Source!K673</f>
        <v>0.03</v>
      </c>
      <c r="F191" s="42"/>
      <c r="G191" s="42">
        <f>Source!I673</f>
        <v>0.03</v>
      </c>
      <c r="H191" s="44"/>
      <c r="I191" s="43"/>
      <c r="J191" s="44"/>
      <c r="K191" s="43"/>
      <c r="L191" s="44"/>
    </row>
    <row r="192" spans="1:12" x14ac:dyDescent="0.2">
      <c r="C192" s="45" t="str">
        <f>"Объем: "&amp;Source!I673&amp;"=3/"&amp;"100"</f>
        <v>Объем: 0,03=3/100</v>
      </c>
    </row>
    <row r="193" spans="1:83" ht="15" x14ac:dyDescent="0.2">
      <c r="A193" s="39"/>
      <c r="B193" s="42">
        <v>1</v>
      </c>
      <c r="C193" s="39" t="s">
        <v>547</v>
      </c>
      <c r="D193" s="41" t="s">
        <v>413</v>
      </c>
      <c r="E193" s="46"/>
      <c r="F193" s="42"/>
      <c r="G193" s="42">
        <f>Source!U673</f>
        <v>0.6099</v>
      </c>
      <c r="H193" s="42"/>
      <c r="I193" s="42"/>
      <c r="J193" s="42"/>
      <c r="K193" s="42"/>
      <c r="L193" s="47">
        <f>SUM(L194:L194)-SUMIF(CE194:CE194, 1, L194:L194)</f>
        <v>435.44</v>
      </c>
    </row>
    <row r="194" spans="1:83" ht="14.25" x14ac:dyDescent="0.2">
      <c r="A194" s="40"/>
      <c r="B194" s="40" t="s">
        <v>428</v>
      </c>
      <c r="C194" s="40" t="s">
        <v>429</v>
      </c>
      <c r="D194" s="41" t="s">
        <v>413</v>
      </c>
      <c r="E194" s="42">
        <v>20.329999999999998</v>
      </c>
      <c r="F194" s="42"/>
      <c r="G194" s="42">
        <f>SmtRes!CX345</f>
        <v>0.6099</v>
      </c>
      <c r="H194" s="44"/>
      <c r="I194" s="43"/>
      <c r="J194" s="44">
        <f>SmtRes!CZ345</f>
        <v>713.96</v>
      </c>
      <c r="K194" s="43"/>
      <c r="L194" s="44">
        <f>SmtRes!DI345</f>
        <v>435.44</v>
      </c>
    </row>
    <row r="195" spans="1:83" ht="15" x14ac:dyDescent="0.2">
      <c r="A195" s="39"/>
      <c r="B195" s="42">
        <v>2</v>
      </c>
      <c r="C195" s="39" t="s">
        <v>557</v>
      </c>
      <c r="D195" s="41"/>
      <c r="E195" s="46"/>
      <c r="F195" s="42"/>
      <c r="G195" s="42"/>
      <c r="H195" s="42"/>
      <c r="I195" s="42"/>
      <c r="J195" s="42"/>
      <c r="K195" s="42"/>
      <c r="L195" s="47">
        <f>SUM(L196:L198)-SUMIF(CE196:CE198, 1, L196:L198)</f>
        <v>2.0000000000000018E-2</v>
      </c>
    </row>
    <row r="196" spans="1:83" ht="15" x14ac:dyDescent="0.2">
      <c r="A196" s="39"/>
      <c r="B196" s="42"/>
      <c r="C196" s="39" t="s">
        <v>559</v>
      </c>
      <c r="D196" s="41" t="s">
        <v>413</v>
      </c>
      <c r="E196" s="46"/>
      <c r="F196" s="42"/>
      <c r="G196" s="42">
        <f>Source!V673</f>
        <v>2.9999999999999997E-4</v>
      </c>
      <c r="H196" s="42"/>
      <c r="I196" s="42"/>
      <c r="J196" s="42"/>
      <c r="K196" s="42"/>
      <c r="L196" s="47">
        <f>SUMIF(CE197:CE198, 1, L197:L198)</f>
        <v>0.19</v>
      </c>
      <c r="CE196">
        <v>1</v>
      </c>
    </row>
    <row r="197" spans="1:83" ht="42.75" x14ac:dyDescent="0.2">
      <c r="A197" s="40"/>
      <c r="B197" s="40" t="s">
        <v>432</v>
      </c>
      <c r="C197" s="40" t="s">
        <v>434</v>
      </c>
      <c r="D197" s="41" t="s">
        <v>417</v>
      </c>
      <c r="E197" s="42">
        <v>0.01</v>
      </c>
      <c r="F197" s="42"/>
      <c r="G197" s="42">
        <f>SmtRes!CX347</f>
        <v>2.9999999999999997E-4</v>
      </c>
      <c r="H197" s="44">
        <f>SmtRes!CZ347</f>
        <v>37.32</v>
      </c>
      <c r="I197" s="43">
        <f>SmtRes!AJ347</f>
        <v>1.54</v>
      </c>
      <c r="J197" s="44">
        <f>ROUND(H197*I197, 2)</f>
        <v>57.47</v>
      </c>
      <c r="K197" s="43"/>
      <c r="L197" s="44">
        <f>SmtRes!DG347</f>
        <v>0.02</v>
      </c>
    </row>
    <row r="198" spans="1:83" ht="28.5" x14ac:dyDescent="0.2">
      <c r="A198" s="40"/>
      <c r="B198" s="40" t="s">
        <v>435</v>
      </c>
      <c r="C198" s="40" t="s">
        <v>558</v>
      </c>
      <c r="D198" s="41" t="s">
        <v>413</v>
      </c>
      <c r="E198" s="42">
        <f>SmtRes!DO347*SmtRes!AT347</f>
        <v>0.01</v>
      </c>
      <c r="F198" s="42"/>
      <c r="G198" s="42">
        <f>ROUND(E198*G191, 7)</f>
        <v>2.9999999999999997E-4</v>
      </c>
      <c r="H198" s="44"/>
      <c r="I198" s="43"/>
      <c r="J198" s="44">
        <f>ROUND(SmtRes!AG347/SmtRes!DO347, 2)</f>
        <v>641.22</v>
      </c>
      <c r="K198" s="43"/>
      <c r="L198" s="44">
        <f>SmtRes!DH347</f>
        <v>0.19</v>
      </c>
      <c r="CE198">
        <v>1</v>
      </c>
    </row>
    <row r="199" spans="1:83" ht="15" x14ac:dyDescent="0.2">
      <c r="A199" s="39"/>
      <c r="B199" s="42">
        <v>4</v>
      </c>
      <c r="C199" s="39" t="s">
        <v>560</v>
      </c>
      <c r="D199" s="41"/>
      <c r="E199" s="46"/>
      <c r="F199" s="42"/>
      <c r="G199" s="42"/>
      <c r="H199" s="42"/>
      <c r="I199" s="42"/>
      <c r="J199" s="42"/>
      <c r="K199" s="42"/>
      <c r="L199" s="47">
        <f>SUM(L200:L202)-SUMIF(CE200:CE202, 1, L200:L202)</f>
        <v>11.09</v>
      </c>
    </row>
    <row r="200" spans="1:83" ht="14.25" x14ac:dyDescent="0.2">
      <c r="A200" s="40"/>
      <c r="B200" s="40" t="s">
        <v>436</v>
      </c>
      <c r="C200" s="40" t="s">
        <v>438</v>
      </c>
      <c r="D200" s="41" t="s">
        <v>439</v>
      </c>
      <c r="E200" s="42">
        <v>8.2403999999999993</v>
      </c>
      <c r="F200" s="42"/>
      <c r="G200" s="42">
        <f>SmtRes!CX348</f>
        <v>0.24721199999999999</v>
      </c>
      <c r="H200" s="44"/>
      <c r="I200" s="43"/>
      <c r="J200" s="44">
        <f>SmtRes!CZ348</f>
        <v>6.78</v>
      </c>
      <c r="K200" s="43"/>
      <c r="L200" s="44">
        <f>SmtRes!DF348</f>
        <v>1.68</v>
      </c>
    </row>
    <row r="201" spans="1:83" ht="28.5" x14ac:dyDescent="0.2">
      <c r="A201" s="40"/>
      <c r="B201" s="40" t="s">
        <v>440</v>
      </c>
      <c r="C201" s="40" t="s">
        <v>442</v>
      </c>
      <c r="D201" s="41" t="s">
        <v>443</v>
      </c>
      <c r="E201" s="42">
        <v>0.4</v>
      </c>
      <c r="F201" s="42"/>
      <c r="G201" s="42">
        <f>SmtRes!CX349</f>
        <v>1.2E-2</v>
      </c>
      <c r="H201" s="44">
        <f>SmtRes!CZ349</f>
        <v>261.08999999999997</v>
      </c>
      <c r="I201" s="43">
        <f>SmtRes!AI349</f>
        <v>1.29</v>
      </c>
      <c r="J201" s="44">
        <f>ROUND(H201*I201, 2)</f>
        <v>336.81</v>
      </c>
      <c r="K201" s="43"/>
      <c r="L201" s="44">
        <f>SmtRes!DF349</f>
        <v>4.04</v>
      </c>
    </row>
    <row r="202" spans="1:83" ht="57" x14ac:dyDescent="0.2">
      <c r="A202" s="40"/>
      <c r="B202" s="40" t="s">
        <v>444</v>
      </c>
      <c r="C202" s="48" t="s">
        <v>446</v>
      </c>
      <c r="D202" s="49" t="s">
        <v>28</v>
      </c>
      <c r="E202" s="50">
        <v>1.4E-3</v>
      </c>
      <c r="F202" s="50"/>
      <c r="G202" s="50">
        <f>SmtRes!CX350</f>
        <v>4.1999999999999998E-5</v>
      </c>
      <c r="H202" s="51">
        <f>SmtRes!CZ350</f>
        <v>99190.96</v>
      </c>
      <c r="I202" s="52">
        <f>SmtRes!AI350</f>
        <v>1.29</v>
      </c>
      <c r="J202" s="51">
        <f>ROUND(H202*I202, 2)</f>
        <v>127956.34</v>
      </c>
      <c r="K202" s="52"/>
      <c r="L202" s="51">
        <f>SmtRes!DF350</f>
        <v>5.37</v>
      </c>
    </row>
    <row r="203" spans="1:83" ht="15" x14ac:dyDescent="0.2">
      <c r="A203" s="40"/>
      <c r="B203" s="40"/>
      <c r="C203" s="54" t="s">
        <v>548</v>
      </c>
      <c r="D203" s="41"/>
      <c r="E203" s="42"/>
      <c r="F203" s="42"/>
      <c r="G203" s="42"/>
      <c r="H203" s="44"/>
      <c r="I203" s="43"/>
      <c r="J203" s="44"/>
      <c r="K203" s="43"/>
      <c r="L203" s="44">
        <f>L193+L195+L196+L199</f>
        <v>446.73999999999995</v>
      </c>
    </row>
    <row r="204" spans="1:83" ht="28.5" x14ac:dyDescent="0.2">
      <c r="A204" s="38" t="s">
        <v>598</v>
      </c>
      <c r="B204" s="40" t="str">
        <f>Source!F674</f>
        <v>20.2.05.04-0069</v>
      </c>
      <c r="C204" s="40" t="str">
        <f>Source!G674</f>
        <v>Короб кабельный (кабель-канал) ПВХ с крышкой, размеры 80х40 мм</v>
      </c>
      <c r="D204" s="41" t="str">
        <f>Source!H674</f>
        <v>100 м</v>
      </c>
      <c r="E204" s="42">
        <f>SmtRes!AT351</f>
        <v>1</v>
      </c>
      <c r="F204" s="42"/>
      <c r="G204" s="42">
        <f>Source!I674</f>
        <v>0.03</v>
      </c>
      <c r="H204" s="44">
        <f>Source!AL674+Source!AO674+Source!AM674+Source!AN674</f>
        <v>19586.009999999998</v>
      </c>
      <c r="I204" s="43">
        <f>IF(Source!BC674&lt;&gt; 0, Source!BC674, 1)</f>
        <v>1.24</v>
      </c>
      <c r="J204" s="44">
        <f>ROUND(H204*I204, 2)</f>
        <v>24286.65</v>
      </c>
      <c r="K204" s="43"/>
      <c r="L204" s="44">
        <f>Source!P674</f>
        <v>728.6</v>
      </c>
      <c r="AD204">
        <f>ROUND((Source!AT674/100)*((ROUND(ROUND(Source!AO674,2)*Source!I674, 2)+ROUND(ROUND(Source!AN674,2)*Source!I674, 2))), 2)</f>
        <v>0</v>
      </c>
      <c r="AE204">
        <f>ROUND((Source!AU674/100)*((ROUND(ROUND(Source!AO674,2)*Source!I674, 2)+ROUND(ROUND(Source!AN674,2)*Source!I674, 2))), 2)</f>
        <v>0</v>
      </c>
      <c r="AN204">
        <f>L204</f>
        <v>728.6</v>
      </c>
      <c r="AW204">
        <f>L204</f>
        <v>728.6</v>
      </c>
      <c r="AZ204">
        <f>Source!X674</f>
        <v>0</v>
      </c>
      <c r="BA204">
        <f>Source!Y674</f>
        <v>0</v>
      </c>
      <c r="CD204">
        <v>2</v>
      </c>
    </row>
    <row r="205" spans="1:83" ht="14.25" x14ac:dyDescent="0.2">
      <c r="A205" s="40"/>
      <c r="B205" s="40"/>
      <c r="C205" s="40" t="s">
        <v>550</v>
      </c>
      <c r="D205" s="41"/>
      <c r="E205" s="42"/>
      <c r="F205" s="42"/>
      <c r="G205" s="42"/>
      <c r="H205" s="44"/>
      <c r="I205" s="43"/>
      <c r="J205" s="44"/>
      <c r="K205" s="43"/>
      <c r="L205" s="44">
        <f>SUM(AR191:AR208)+SUM(AS191:AS208)+SUM(AT191:AT208)+SUM(AU191:AU208)+SUM(AV191:AV208)</f>
        <v>435.63</v>
      </c>
    </row>
    <row r="206" spans="1:83" ht="28.5" x14ac:dyDescent="0.2">
      <c r="A206" s="40"/>
      <c r="B206" s="40" t="s">
        <v>138</v>
      </c>
      <c r="C206" s="40" t="s">
        <v>562</v>
      </c>
      <c r="D206" s="41" t="s">
        <v>498</v>
      </c>
      <c r="E206" s="42">
        <f>Source!BZ673</f>
        <v>97</v>
      </c>
      <c r="F206" s="42"/>
      <c r="G206" s="42">
        <f>Source!AT673</f>
        <v>97</v>
      </c>
      <c r="H206" s="44"/>
      <c r="I206" s="43"/>
      <c r="J206" s="44"/>
      <c r="K206" s="43"/>
      <c r="L206" s="44">
        <f>SUM(AZ191:AZ208)</f>
        <v>422.56</v>
      </c>
    </row>
    <row r="207" spans="1:83" ht="28.5" x14ac:dyDescent="0.2">
      <c r="A207" s="48"/>
      <c r="B207" s="48" t="s">
        <v>139</v>
      </c>
      <c r="C207" s="48" t="s">
        <v>563</v>
      </c>
      <c r="D207" s="49" t="s">
        <v>498</v>
      </c>
      <c r="E207" s="50">
        <f>Source!CA673</f>
        <v>51</v>
      </c>
      <c r="F207" s="50"/>
      <c r="G207" s="50">
        <f>Source!AU673</f>
        <v>51</v>
      </c>
      <c r="H207" s="51"/>
      <c r="I207" s="52"/>
      <c r="J207" s="51"/>
      <c r="K207" s="52"/>
      <c r="L207" s="51">
        <f>SUM(BA191:BA208)</f>
        <v>222.17</v>
      </c>
    </row>
    <row r="208" spans="1:83" ht="15" x14ac:dyDescent="0.2">
      <c r="C208" s="96" t="s">
        <v>553</v>
      </c>
      <c r="D208" s="96"/>
      <c r="E208" s="96"/>
      <c r="F208" s="96"/>
      <c r="G208" s="96"/>
      <c r="H208" s="96"/>
      <c r="I208" s="97">
        <f>IF(E191&lt;&gt;0,K208/E191, 0)</f>
        <v>60669.000000000007</v>
      </c>
      <c r="J208" s="97"/>
      <c r="K208" s="97">
        <f>L193+L195+L199+L206+L207+L196+SUM(L204:L204)</f>
        <v>1820.0700000000002</v>
      </c>
      <c r="L208" s="97"/>
      <c r="AD208">
        <f>ROUND((Source!AT673/100)*((ROUND(SUMIF(SmtRes!AQ345:'SmtRes'!AQ351,"=1",SmtRes!AD345:'SmtRes'!AD351)*Source!I673, 2)+ROUND(SUMIF(SmtRes!AQ345:'SmtRes'!AQ351,"=1",SmtRes!AC345:'SmtRes'!AC351)*Source!I673, 2))), 2)</f>
        <v>39.44</v>
      </c>
      <c r="AE208">
        <f>ROUND((Source!AU673/100)*((ROUND(SUMIF(SmtRes!AQ345:'SmtRes'!AQ351,"=1",SmtRes!AD345:'SmtRes'!AD351)*Source!I673, 2)+ROUND(SUMIF(SmtRes!AQ345:'SmtRes'!AQ351,"=1",SmtRes!AC345:'SmtRes'!AC351)*Source!I673, 2))), 2)</f>
        <v>20.74</v>
      </c>
      <c r="AN208" s="53">
        <f>L193+L195+L199+L206+L207+L196</f>
        <v>1091.47</v>
      </c>
      <c r="AO208" s="53">
        <f>L195</f>
        <v>2.0000000000000018E-2</v>
      </c>
      <c r="AQ208" t="s">
        <v>554</v>
      </c>
      <c r="AR208" s="53">
        <f>L193</f>
        <v>435.44</v>
      </c>
      <c r="AT208" s="53">
        <f>L196</f>
        <v>0.19</v>
      </c>
      <c r="AV208" t="s">
        <v>554</v>
      </c>
      <c r="AW208" s="53">
        <f>L199</f>
        <v>11.09</v>
      </c>
      <c r="AZ208">
        <f>Source!X673</f>
        <v>422.56</v>
      </c>
      <c r="BA208">
        <f>Source!Y673</f>
        <v>222.17</v>
      </c>
      <c r="CD208">
        <v>2</v>
      </c>
    </row>
    <row r="209" spans="1:83" ht="71.25" x14ac:dyDescent="0.2">
      <c r="A209" s="38" t="s">
        <v>299</v>
      </c>
      <c r="B209" s="40" t="s">
        <v>565</v>
      </c>
      <c r="C209" s="40" t="str">
        <f>Source!G675</f>
        <v>Кабель трех-пятижильный по установленным конструкциям и лоткам с установкой ответвительных коробок: в помещениях с нормальной средой сечением жилы до 10 мм2</v>
      </c>
      <c r="D209" s="41" t="str">
        <f>Source!H675</f>
        <v>100 м</v>
      </c>
      <c r="E209" s="42">
        <f>Source!K675</f>
        <v>2.4</v>
      </c>
      <c r="F209" s="42"/>
      <c r="G209" s="42">
        <f>Source!I675</f>
        <v>2.4</v>
      </c>
      <c r="H209" s="44"/>
      <c r="I209" s="43"/>
      <c r="J209" s="44"/>
      <c r="K209" s="43"/>
      <c r="L209" s="44"/>
    </row>
    <row r="210" spans="1:83" x14ac:dyDescent="0.2">
      <c r="C210" s="45" t="str">
        <f>"Объем: "&amp;Source!I675&amp;"=240/"&amp;"100"</f>
        <v>Объем: 2,4=240/100</v>
      </c>
    </row>
    <row r="211" spans="1:83" ht="15" x14ac:dyDescent="0.2">
      <c r="A211" s="39"/>
      <c r="B211" s="42">
        <v>1</v>
      </c>
      <c r="C211" s="39" t="s">
        <v>547</v>
      </c>
      <c r="D211" s="41" t="s">
        <v>413</v>
      </c>
      <c r="E211" s="46"/>
      <c r="F211" s="42"/>
      <c r="G211" s="42">
        <f>Source!U675</f>
        <v>29.376000000000001</v>
      </c>
      <c r="H211" s="42"/>
      <c r="I211" s="42"/>
      <c r="J211" s="42"/>
      <c r="K211" s="42"/>
      <c r="L211" s="47">
        <f>SUM(L212:L212)-SUMIF(CE212:CE212, 1, L212:L212)</f>
        <v>20735.93</v>
      </c>
    </row>
    <row r="212" spans="1:83" ht="14.25" x14ac:dyDescent="0.2">
      <c r="A212" s="40"/>
      <c r="B212" s="40" t="s">
        <v>447</v>
      </c>
      <c r="C212" s="40" t="s">
        <v>448</v>
      </c>
      <c r="D212" s="41" t="s">
        <v>413</v>
      </c>
      <c r="E212" s="42">
        <v>12.24</v>
      </c>
      <c r="F212" s="42"/>
      <c r="G212" s="42">
        <f>SmtRes!CX352</f>
        <v>29.376000000000001</v>
      </c>
      <c r="H212" s="44"/>
      <c r="I212" s="43"/>
      <c r="J212" s="44">
        <f>SmtRes!CZ352</f>
        <v>705.88</v>
      </c>
      <c r="K212" s="43"/>
      <c r="L212" s="44">
        <f>SmtRes!DI352</f>
        <v>20735.93</v>
      </c>
    </row>
    <row r="213" spans="1:83" ht="15" x14ac:dyDescent="0.2">
      <c r="A213" s="39"/>
      <c r="B213" s="42">
        <v>2</v>
      </c>
      <c r="C213" s="39" t="s">
        <v>557</v>
      </c>
      <c r="D213" s="41"/>
      <c r="E213" s="46"/>
      <c r="F213" s="42"/>
      <c r="G213" s="42"/>
      <c r="H213" s="42"/>
      <c r="I213" s="42"/>
      <c r="J213" s="42"/>
      <c r="K213" s="42"/>
      <c r="L213" s="47">
        <f>SUM(L214:L219)-SUMIF(CE214:CE219, 1, L214:L219)</f>
        <v>712.71999999999991</v>
      </c>
    </row>
    <row r="214" spans="1:83" ht="15" x14ac:dyDescent="0.2">
      <c r="A214" s="39"/>
      <c r="B214" s="42"/>
      <c r="C214" s="39" t="s">
        <v>559</v>
      </c>
      <c r="D214" s="41" t="s">
        <v>413</v>
      </c>
      <c r="E214" s="46"/>
      <c r="F214" s="42"/>
      <c r="G214" s="42">
        <f>Source!V675</f>
        <v>0.48</v>
      </c>
      <c r="H214" s="42"/>
      <c r="I214" s="42"/>
      <c r="J214" s="42"/>
      <c r="K214" s="42"/>
      <c r="L214" s="47">
        <f>SUMIF(CE215:CE219, 1, L215:L219)</f>
        <v>406.07</v>
      </c>
      <c r="CE214">
        <v>1</v>
      </c>
    </row>
    <row r="215" spans="1:83" ht="28.5" x14ac:dyDescent="0.2">
      <c r="A215" s="40"/>
      <c r="B215" s="40" t="s">
        <v>449</v>
      </c>
      <c r="C215" s="40" t="s">
        <v>451</v>
      </c>
      <c r="D215" s="41" t="s">
        <v>417</v>
      </c>
      <c r="E215" s="42">
        <v>0.1</v>
      </c>
      <c r="F215" s="42"/>
      <c r="G215" s="42">
        <f>SmtRes!CX354</f>
        <v>0.24</v>
      </c>
      <c r="H215" s="44"/>
      <c r="I215" s="43"/>
      <c r="J215" s="44">
        <f>SmtRes!CZ354</f>
        <v>1629.55</v>
      </c>
      <c r="K215" s="43"/>
      <c r="L215" s="44">
        <f>SmtRes!DG354</f>
        <v>391.09</v>
      </c>
    </row>
    <row r="216" spans="1:83" ht="28.5" x14ac:dyDescent="0.2">
      <c r="A216" s="40"/>
      <c r="B216" s="40" t="s">
        <v>452</v>
      </c>
      <c r="C216" s="40" t="s">
        <v>566</v>
      </c>
      <c r="D216" s="41" t="s">
        <v>413</v>
      </c>
      <c r="E216" s="42">
        <f>SmtRes!DO354*SmtRes!AT354</f>
        <v>0.1</v>
      </c>
      <c r="F216" s="42"/>
      <c r="G216" s="42">
        <f>ROUND(E216*G209, 7)</f>
        <v>0.24</v>
      </c>
      <c r="H216" s="44"/>
      <c r="I216" s="43"/>
      <c r="J216" s="44">
        <f>ROUND(SmtRes!AG354/SmtRes!DO354, 2)</f>
        <v>969.91</v>
      </c>
      <c r="K216" s="43"/>
      <c r="L216" s="44">
        <f>SmtRes!DH354</f>
        <v>232.78</v>
      </c>
      <c r="CE216">
        <v>1</v>
      </c>
    </row>
    <row r="217" spans="1:83" ht="28.5" x14ac:dyDescent="0.2">
      <c r="A217" s="40"/>
      <c r="B217" s="40" t="s">
        <v>453</v>
      </c>
      <c r="C217" s="40" t="s">
        <v>455</v>
      </c>
      <c r="D217" s="41" t="s">
        <v>417</v>
      </c>
      <c r="E217" s="42">
        <v>0.1</v>
      </c>
      <c r="F217" s="42"/>
      <c r="G217" s="42">
        <f>SmtRes!CX355</f>
        <v>0.24</v>
      </c>
      <c r="H217" s="44"/>
      <c r="I217" s="43"/>
      <c r="J217" s="44">
        <f>SmtRes!CZ355</f>
        <v>643.29</v>
      </c>
      <c r="K217" s="43"/>
      <c r="L217" s="44">
        <f>SmtRes!DG355</f>
        <v>154.38999999999999</v>
      </c>
    </row>
    <row r="218" spans="1:83" ht="28.5" x14ac:dyDescent="0.2">
      <c r="A218" s="40"/>
      <c r="B218" s="40" t="s">
        <v>456</v>
      </c>
      <c r="C218" s="40" t="s">
        <v>567</v>
      </c>
      <c r="D218" s="41" t="s">
        <v>413</v>
      </c>
      <c r="E218" s="42">
        <f>SmtRes!DO355*SmtRes!AT355</f>
        <v>0.1</v>
      </c>
      <c r="F218" s="42"/>
      <c r="G218" s="42">
        <f>ROUND(E218*G209, 7)</f>
        <v>0.24</v>
      </c>
      <c r="H218" s="44"/>
      <c r="I218" s="43"/>
      <c r="J218" s="44">
        <f>ROUND(SmtRes!AG355/SmtRes!DO355, 2)</f>
        <v>722.05</v>
      </c>
      <c r="K218" s="43"/>
      <c r="L218" s="44">
        <f>SmtRes!DH355</f>
        <v>173.29</v>
      </c>
      <c r="CE218">
        <v>1</v>
      </c>
    </row>
    <row r="219" spans="1:83" ht="42.75" x14ac:dyDescent="0.2">
      <c r="A219" s="40"/>
      <c r="B219" s="40" t="s">
        <v>457</v>
      </c>
      <c r="C219" s="40" t="s">
        <v>459</v>
      </c>
      <c r="D219" s="41" t="s">
        <v>417</v>
      </c>
      <c r="E219" s="42">
        <v>2.16</v>
      </c>
      <c r="F219" s="42"/>
      <c r="G219" s="42">
        <f>SmtRes!CX356</f>
        <v>5.1840000000000002</v>
      </c>
      <c r="H219" s="44"/>
      <c r="I219" s="43"/>
      <c r="J219" s="44">
        <f>SmtRes!CZ356</f>
        <v>32.26</v>
      </c>
      <c r="K219" s="43"/>
      <c r="L219" s="44">
        <f>SmtRes!DG356</f>
        <v>167.24</v>
      </c>
    </row>
    <row r="220" spans="1:83" ht="15" x14ac:dyDescent="0.2">
      <c r="A220" s="39"/>
      <c r="B220" s="42">
        <v>4</v>
      </c>
      <c r="C220" s="39" t="s">
        <v>560</v>
      </c>
      <c r="D220" s="41"/>
      <c r="E220" s="46"/>
      <c r="F220" s="42"/>
      <c r="G220" s="42"/>
      <c r="H220" s="42"/>
      <c r="I220" s="42"/>
      <c r="J220" s="42"/>
      <c r="K220" s="42"/>
      <c r="L220" s="47">
        <f>SUM(L221:L225)-SUMIF(CE221:CE225, 1, L221:L225)</f>
        <v>909.65</v>
      </c>
    </row>
    <row r="221" spans="1:83" ht="14.25" x14ac:dyDescent="0.2">
      <c r="A221" s="40"/>
      <c r="B221" s="40" t="s">
        <v>436</v>
      </c>
      <c r="C221" s="40" t="s">
        <v>438</v>
      </c>
      <c r="D221" s="41" t="s">
        <v>439</v>
      </c>
      <c r="E221" s="42">
        <v>0.44159999999999999</v>
      </c>
      <c r="F221" s="42"/>
      <c r="G221" s="42">
        <f>SmtRes!CX357</f>
        <v>1.0598399999999999</v>
      </c>
      <c r="H221" s="44"/>
      <c r="I221" s="43"/>
      <c r="J221" s="44">
        <f>SmtRes!CZ357</f>
        <v>6.78</v>
      </c>
      <c r="K221" s="43"/>
      <c r="L221" s="44">
        <f>SmtRes!DF357</f>
        <v>7.19</v>
      </c>
    </row>
    <row r="222" spans="1:83" ht="71.25" x14ac:dyDescent="0.2">
      <c r="A222" s="40"/>
      <c r="B222" s="40" t="s">
        <v>460</v>
      </c>
      <c r="C222" s="40" t="s">
        <v>462</v>
      </c>
      <c r="D222" s="41" t="s">
        <v>163</v>
      </c>
      <c r="E222" s="42">
        <v>13.33</v>
      </c>
      <c r="F222" s="42"/>
      <c r="G222" s="42">
        <f>SmtRes!CX358</f>
        <v>31.992000000000001</v>
      </c>
      <c r="H222" s="44">
        <f>SmtRes!CZ358</f>
        <v>5.87</v>
      </c>
      <c r="I222" s="43">
        <f>SmtRes!AI358</f>
        <v>0.88</v>
      </c>
      <c r="J222" s="44">
        <f>ROUND(H222*I222, 2)</f>
        <v>5.17</v>
      </c>
      <c r="K222" s="43"/>
      <c r="L222" s="44">
        <f>SmtRes!DF358</f>
        <v>165.4</v>
      </c>
    </row>
    <row r="223" spans="1:83" ht="57" x14ac:dyDescent="0.2">
      <c r="A223" s="40"/>
      <c r="B223" s="40" t="s">
        <v>463</v>
      </c>
      <c r="C223" s="40" t="s">
        <v>465</v>
      </c>
      <c r="D223" s="41" t="s">
        <v>466</v>
      </c>
      <c r="E223" s="42">
        <v>0.55000000000000004</v>
      </c>
      <c r="F223" s="42"/>
      <c r="G223" s="42">
        <f>SmtRes!CX359</f>
        <v>1.32</v>
      </c>
      <c r="H223" s="44">
        <f>SmtRes!CZ359</f>
        <v>37.71</v>
      </c>
      <c r="I223" s="43">
        <f>SmtRes!AI359</f>
        <v>1.53</v>
      </c>
      <c r="J223" s="44">
        <f>ROUND(H223*I223, 2)</f>
        <v>57.7</v>
      </c>
      <c r="K223" s="43"/>
      <c r="L223" s="44">
        <f>SmtRes!DF359</f>
        <v>76.16</v>
      </c>
    </row>
    <row r="224" spans="1:83" ht="57" x14ac:dyDescent="0.2">
      <c r="A224" s="40"/>
      <c r="B224" s="40" t="s">
        <v>467</v>
      </c>
      <c r="C224" s="40" t="s">
        <v>469</v>
      </c>
      <c r="D224" s="41" t="s">
        <v>470</v>
      </c>
      <c r="E224" s="42">
        <v>1.9</v>
      </c>
      <c r="F224" s="42"/>
      <c r="G224" s="42">
        <f>SmtRes!CX360</f>
        <v>4.5599999999999996</v>
      </c>
      <c r="H224" s="44">
        <f>SmtRes!CZ360</f>
        <v>155.63</v>
      </c>
      <c r="I224" s="43">
        <f>SmtRes!AI360</f>
        <v>0.78</v>
      </c>
      <c r="J224" s="44">
        <f>ROUND(H224*I224, 2)</f>
        <v>121.39</v>
      </c>
      <c r="K224" s="43"/>
      <c r="L224" s="44">
        <f>SmtRes!DF360</f>
        <v>553.54</v>
      </c>
    </row>
    <row r="225" spans="1:82" ht="28.5" x14ac:dyDescent="0.2">
      <c r="A225" s="40"/>
      <c r="B225" s="40" t="s">
        <v>471</v>
      </c>
      <c r="C225" s="48" t="s">
        <v>473</v>
      </c>
      <c r="D225" s="49" t="s">
        <v>470</v>
      </c>
      <c r="E225" s="50">
        <v>0.4</v>
      </c>
      <c r="F225" s="50"/>
      <c r="G225" s="50">
        <f>SmtRes!CX361</f>
        <v>0.96</v>
      </c>
      <c r="H225" s="51">
        <f>SmtRes!CZ361</f>
        <v>79.88</v>
      </c>
      <c r="I225" s="52">
        <f>SmtRes!AI361</f>
        <v>1.4</v>
      </c>
      <c r="J225" s="51">
        <f>ROUND(H225*I225, 2)</f>
        <v>111.83</v>
      </c>
      <c r="K225" s="52"/>
      <c r="L225" s="51">
        <f>SmtRes!DF361</f>
        <v>107.36</v>
      </c>
    </row>
    <row r="226" spans="1:82" ht="15" x14ac:dyDescent="0.2">
      <c r="A226" s="40"/>
      <c r="B226" s="40"/>
      <c r="C226" s="54" t="s">
        <v>548</v>
      </c>
      <c r="D226" s="41"/>
      <c r="E226" s="42"/>
      <c r="F226" s="42"/>
      <c r="G226" s="42"/>
      <c r="H226" s="44"/>
      <c r="I226" s="43"/>
      <c r="J226" s="44"/>
      <c r="K226" s="43"/>
      <c r="L226" s="44">
        <f>L211+L213+L214+L220</f>
        <v>22764.370000000003</v>
      </c>
    </row>
    <row r="227" spans="1:82" ht="28.5" x14ac:dyDescent="0.2">
      <c r="A227" s="38" t="s">
        <v>599</v>
      </c>
      <c r="B227" s="40" t="str">
        <f>Source!F676</f>
        <v>21.1.06.10-1648</v>
      </c>
      <c r="C227" s="40" t="str">
        <f>Source!G676</f>
        <v>Кабель силовой с медными жилами ППГнг(A)-HF 5х10ок(N, PE)-1000</v>
      </c>
      <c r="D227" s="41" t="str">
        <f>Source!H676</f>
        <v>1000 м</v>
      </c>
      <c r="E227" s="42">
        <f>SmtRes!AT362</f>
        <v>0.105</v>
      </c>
      <c r="F227" s="42"/>
      <c r="G227" s="42">
        <f>Source!I676</f>
        <v>0.252</v>
      </c>
      <c r="H227" s="44">
        <f>Source!AL676+Source!AO676+Source!AM676+Source!AN676</f>
        <v>460028.15999999997</v>
      </c>
      <c r="I227" s="43">
        <f>IF(Source!BC676&lt;&gt; 0, Source!BC676, 1)</f>
        <v>0.9</v>
      </c>
      <c r="J227" s="44">
        <f>ROUND(H227*I227, 2)</f>
        <v>414025.34</v>
      </c>
      <c r="K227" s="43"/>
      <c r="L227" s="44">
        <f>Source!P676</f>
        <v>104334.39</v>
      </c>
      <c r="AD227">
        <f>ROUND((Source!AT676/100)*((ROUND(ROUND(Source!AO676,2)*Source!I676, 2)+ROUND(ROUND(Source!AN676,2)*Source!I676, 2))), 2)</f>
        <v>0</v>
      </c>
      <c r="AE227">
        <f>ROUND((Source!AU676/100)*((ROUND(ROUND(Source!AO676,2)*Source!I676, 2)+ROUND(ROUND(Source!AN676,2)*Source!I676, 2))), 2)</f>
        <v>0</v>
      </c>
      <c r="AN227">
        <f>L227</f>
        <v>104334.39</v>
      </c>
      <c r="AW227">
        <f>L227</f>
        <v>104334.39</v>
      </c>
      <c r="AZ227">
        <f>Source!X676</f>
        <v>0</v>
      </c>
      <c r="BA227">
        <f>Source!Y676</f>
        <v>0</v>
      </c>
      <c r="CD227">
        <v>2</v>
      </c>
    </row>
    <row r="228" spans="1:82" ht="14.25" x14ac:dyDescent="0.2">
      <c r="A228" s="40"/>
      <c r="B228" s="40"/>
      <c r="C228" s="40" t="s">
        <v>550</v>
      </c>
      <c r="D228" s="41"/>
      <c r="E228" s="42"/>
      <c r="F228" s="42"/>
      <c r="G228" s="42"/>
      <c r="H228" s="44"/>
      <c r="I228" s="43"/>
      <c r="J228" s="44"/>
      <c r="K228" s="43"/>
      <c r="L228" s="44">
        <f>SUM(AR209:AR231)+SUM(AS209:AS231)+SUM(AT209:AT231)+SUM(AU209:AU231)+SUM(AV209:AV231)</f>
        <v>21142</v>
      </c>
    </row>
    <row r="229" spans="1:82" ht="28.5" x14ac:dyDescent="0.2">
      <c r="A229" s="40"/>
      <c r="B229" s="40" t="s">
        <v>138</v>
      </c>
      <c r="C229" s="40" t="s">
        <v>562</v>
      </c>
      <c r="D229" s="41" t="s">
        <v>498</v>
      </c>
      <c r="E229" s="42">
        <f>Source!BZ675</f>
        <v>97</v>
      </c>
      <c r="F229" s="42"/>
      <c r="G229" s="42">
        <f>Source!AT675</f>
        <v>97</v>
      </c>
      <c r="H229" s="44"/>
      <c r="I229" s="43"/>
      <c r="J229" s="44"/>
      <c r="K229" s="43"/>
      <c r="L229" s="44">
        <f>SUM(AZ209:AZ231)</f>
        <v>20507.740000000002</v>
      </c>
    </row>
    <row r="230" spans="1:82" ht="28.5" x14ac:dyDescent="0.2">
      <c r="A230" s="48"/>
      <c r="B230" s="48" t="s">
        <v>139</v>
      </c>
      <c r="C230" s="48" t="s">
        <v>563</v>
      </c>
      <c r="D230" s="49" t="s">
        <v>498</v>
      </c>
      <c r="E230" s="50">
        <f>Source!CA675</f>
        <v>51</v>
      </c>
      <c r="F230" s="50"/>
      <c r="G230" s="50">
        <f>Source!AU675</f>
        <v>51</v>
      </c>
      <c r="H230" s="51"/>
      <c r="I230" s="52"/>
      <c r="J230" s="51"/>
      <c r="K230" s="52"/>
      <c r="L230" s="51">
        <f>SUM(BA209:BA231)</f>
        <v>10782.42</v>
      </c>
    </row>
    <row r="231" spans="1:82" ht="15" x14ac:dyDescent="0.2">
      <c r="C231" s="96" t="s">
        <v>553</v>
      </c>
      <c r="D231" s="96"/>
      <c r="E231" s="96"/>
      <c r="F231" s="96"/>
      <c r="G231" s="96"/>
      <c r="H231" s="96"/>
      <c r="I231" s="97">
        <f>IF(E209&lt;&gt;0,K231/E209, 0)</f>
        <v>65995.383333333346</v>
      </c>
      <c r="J231" s="97"/>
      <c r="K231" s="97">
        <f>L211+L213+L220+L229+L230+L214+SUM(L227:L227)</f>
        <v>158388.92000000001</v>
      </c>
      <c r="L231" s="97"/>
      <c r="AD231">
        <f>ROUND((Source!AT675/100)*((ROUND(SUMIF(SmtRes!AQ352:'SmtRes'!AQ362,"=1",SmtRes!AD352:'SmtRes'!AD362)*Source!I675, 2)+ROUND(SUMIF(SmtRes!AQ352:'SmtRes'!AQ362,"=1",SmtRes!AC352:'SmtRes'!AC362)*Source!I675, 2))), 2)</f>
        <v>5582.17</v>
      </c>
      <c r="AE231">
        <f>ROUND((Source!AU675/100)*((ROUND(SUMIF(SmtRes!AQ352:'SmtRes'!AQ362,"=1",SmtRes!AD352:'SmtRes'!AD362)*Source!I675, 2)+ROUND(SUMIF(SmtRes!AQ352:'SmtRes'!AQ362,"=1",SmtRes!AC352:'SmtRes'!AC362)*Source!I675, 2))), 2)</f>
        <v>2934.95</v>
      </c>
      <c r="AN231" s="53">
        <f>L211+L213+L220+L229+L230+L214</f>
        <v>54054.530000000006</v>
      </c>
      <c r="AO231" s="53">
        <f>L213</f>
        <v>712.71999999999991</v>
      </c>
      <c r="AQ231" t="s">
        <v>554</v>
      </c>
      <c r="AR231" s="53">
        <f>L211</f>
        <v>20735.93</v>
      </c>
      <c r="AT231" s="53">
        <f>L214</f>
        <v>406.07</v>
      </c>
      <c r="AV231" t="s">
        <v>554</v>
      </c>
      <c r="AW231" s="53">
        <f>L220</f>
        <v>909.65</v>
      </c>
      <c r="AZ231">
        <f>Source!X675</f>
        <v>20507.740000000002</v>
      </c>
      <c r="BA231">
        <f>Source!Y675</f>
        <v>10782.42</v>
      </c>
      <c r="CD231">
        <v>2</v>
      </c>
    </row>
    <row r="232" spans="1:82" ht="28.5" x14ac:dyDescent="0.2">
      <c r="A232" s="38" t="s">
        <v>304</v>
      </c>
      <c r="B232" s="40" t="s">
        <v>600</v>
      </c>
      <c r="C232" s="40" t="str">
        <f>Source!G677</f>
        <v>Ремонт групповых щитков со сменой автоматов</v>
      </c>
      <c r="D232" s="41" t="str">
        <f>Source!H677</f>
        <v>100 ШТ</v>
      </c>
      <c r="E232" s="42">
        <f>Source!K677</f>
        <v>0.03</v>
      </c>
      <c r="F232" s="42"/>
      <c r="G232" s="42">
        <f>Source!I677</f>
        <v>0.03</v>
      </c>
      <c r="H232" s="44"/>
      <c r="I232" s="43"/>
      <c r="J232" s="44"/>
      <c r="K232" s="43"/>
      <c r="L232" s="44"/>
    </row>
    <row r="233" spans="1:82" x14ac:dyDescent="0.2">
      <c r="C233" s="45" t="str">
        <f>"Объем: "&amp;Source!I677&amp;"=3/"&amp;"100"</f>
        <v>Объем: 0,03=3/100</v>
      </c>
    </row>
    <row r="234" spans="1:82" ht="15" x14ac:dyDescent="0.2">
      <c r="A234" s="39"/>
      <c r="B234" s="42">
        <v>1</v>
      </c>
      <c r="C234" s="39" t="s">
        <v>547</v>
      </c>
      <c r="D234" s="41" t="s">
        <v>413</v>
      </c>
      <c r="E234" s="46"/>
      <c r="F234" s="42"/>
      <c r="G234" s="42">
        <f>Source!U677</f>
        <v>14.493</v>
      </c>
      <c r="H234" s="42"/>
      <c r="I234" s="42"/>
      <c r="J234" s="42"/>
      <c r="K234" s="42"/>
      <c r="L234" s="47">
        <f>SUM(L235:L235)-SUMIF(CE235:CE235, 1, L235:L235)</f>
        <v>10464.67</v>
      </c>
    </row>
    <row r="235" spans="1:82" ht="14.25" x14ac:dyDescent="0.2">
      <c r="A235" s="40"/>
      <c r="B235" s="40" t="s">
        <v>492</v>
      </c>
      <c r="C235" s="48" t="s">
        <v>493</v>
      </c>
      <c r="D235" s="49" t="s">
        <v>413</v>
      </c>
      <c r="E235" s="50">
        <v>483.1</v>
      </c>
      <c r="F235" s="50"/>
      <c r="G235" s="50">
        <f>SmtRes!CX363</f>
        <v>14.493</v>
      </c>
      <c r="H235" s="51"/>
      <c r="I235" s="52"/>
      <c r="J235" s="51">
        <f>SmtRes!CZ363</f>
        <v>722.05</v>
      </c>
      <c r="K235" s="52"/>
      <c r="L235" s="51">
        <f>SmtRes!DI363</f>
        <v>10464.67</v>
      </c>
    </row>
    <row r="236" spans="1:82" ht="15" x14ac:dyDescent="0.2">
      <c r="A236" s="40"/>
      <c r="B236" s="40"/>
      <c r="C236" s="54" t="s">
        <v>548</v>
      </c>
      <c r="D236" s="41"/>
      <c r="E236" s="42"/>
      <c r="F236" s="42"/>
      <c r="G236" s="42"/>
      <c r="H236" s="44"/>
      <c r="I236" s="43"/>
      <c r="J236" s="44"/>
      <c r="K236" s="43"/>
      <c r="L236" s="44">
        <f>L234</f>
        <v>10464.67</v>
      </c>
    </row>
    <row r="237" spans="1:82" ht="71.25" x14ac:dyDescent="0.2">
      <c r="A237" s="38" t="s">
        <v>601</v>
      </c>
      <c r="B237" s="40" t="str">
        <f>Source!F678</f>
        <v>20.4.04.02-0014</v>
      </c>
      <c r="C237" s="40" t="str">
        <f>Source!G678</f>
        <v>Щит распределительный встраиваемый стальной, окрашенный, IP31, УХЛ3, количество монтажных реек 2 шт, максимальное количество модулей 24 шт</v>
      </c>
      <c r="D237" s="41" t="str">
        <f>Source!H678</f>
        <v>ШТ</v>
      </c>
      <c r="E237" s="42">
        <f>SmtRes!AT364</f>
        <v>100</v>
      </c>
      <c r="F237" s="42"/>
      <c r="G237" s="42">
        <f>Source!I678</f>
        <v>3</v>
      </c>
      <c r="H237" s="44">
        <f>Source!AL678+Source!AO678+Source!AM678+Source!AN678</f>
        <v>1478.61</v>
      </c>
      <c r="I237" s="43">
        <f>IF(Source!BC678&lt;&gt; 0, Source!BC678, 1)</f>
        <v>1.38</v>
      </c>
      <c r="J237" s="44">
        <f>ROUND(H237*I237, 2)</f>
        <v>2040.48</v>
      </c>
      <c r="K237" s="43"/>
      <c r="L237" s="44">
        <f>Source!P678</f>
        <v>6121.44</v>
      </c>
      <c r="AD237">
        <f>ROUND((Source!AT678/100)*((ROUND(ROUND(Source!AO678,2)*Source!I678, 2)+ROUND(ROUND(Source!AN678,2)*Source!I678, 2))), 2)</f>
        <v>0</v>
      </c>
      <c r="AE237">
        <f>ROUND((Source!AU678/100)*((ROUND(ROUND(Source!AO678,2)*Source!I678, 2)+ROUND(ROUND(Source!AN678,2)*Source!I678, 2))), 2)</f>
        <v>0</v>
      </c>
      <c r="AN237">
        <f>L237</f>
        <v>6121.44</v>
      </c>
      <c r="AW237">
        <f>L237</f>
        <v>6121.44</v>
      </c>
      <c r="AZ237">
        <f>Source!X678</f>
        <v>0</v>
      </c>
      <c r="BA237">
        <f>Source!Y678</f>
        <v>0</v>
      </c>
      <c r="CD237">
        <v>2</v>
      </c>
    </row>
    <row r="238" spans="1:82" ht="42.75" x14ac:dyDescent="0.2">
      <c r="A238" s="60" t="s">
        <v>602</v>
      </c>
      <c r="B238" s="61" t="str">
        <f>Source!F679</f>
        <v>62.1.01.09-1139</v>
      </c>
      <c r="C238" s="61" t="s">
        <v>603</v>
      </c>
      <c r="D238" s="62" t="str">
        <f>Source!H679</f>
        <v>ШТ</v>
      </c>
      <c r="E238" s="63">
        <f>SmtRes!AT366</f>
        <v>100</v>
      </c>
      <c r="F238" s="63"/>
      <c r="G238" s="63">
        <f>Source!I679</f>
        <v>3</v>
      </c>
      <c r="H238" s="65">
        <f>Source!AL679+Source!AO679+Source!AM679+Source!AN679</f>
        <v>356.95</v>
      </c>
      <c r="I238" s="64">
        <f>IF(Source!BC679&lt;&gt; 0, Source!BC679, 1)</f>
        <v>1.1599999999999999</v>
      </c>
      <c r="J238" s="65">
        <f>ROUND(H238*I238, 2)</f>
        <v>414.06</v>
      </c>
      <c r="K238" s="64"/>
      <c r="L238" s="65">
        <f>Source!P679</f>
        <v>1242.18</v>
      </c>
      <c r="AD238">
        <f>ROUND((Source!AT679/100)*((ROUND(ROUND(Source!AO679,2)*Source!I679, 2)+ROUND(ROUND(Source!AN679,2)*Source!I679, 2))), 2)</f>
        <v>0</v>
      </c>
      <c r="AE238">
        <f>ROUND((Source!AU679/100)*((ROUND(ROUND(Source!AO679,2)*Source!I679, 2)+ROUND(ROUND(Source!AN679,2)*Source!I679, 2))), 2)</f>
        <v>0</v>
      </c>
      <c r="AN238">
        <f>L238</f>
        <v>1242.18</v>
      </c>
      <c r="AW238">
        <f>L238</f>
        <v>1242.18</v>
      </c>
      <c r="AZ238">
        <f>Source!X679</f>
        <v>0</v>
      </c>
      <c r="BA238">
        <f>Source!Y679</f>
        <v>0</v>
      </c>
      <c r="BK238">
        <f>L238</f>
        <v>1242.18</v>
      </c>
      <c r="CD238">
        <v>3</v>
      </c>
    </row>
    <row r="239" spans="1:82" ht="42.75" x14ac:dyDescent="0.2">
      <c r="A239" s="60" t="s">
        <v>604</v>
      </c>
      <c r="B239" s="61" t="str">
        <f>Source!F680</f>
        <v>62.1.01.09-1101</v>
      </c>
      <c r="C239" s="61" t="s">
        <v>605</v>
      </c>
      <c r="D239" s="62" t="str">
        <f>Source!H680</f>
        <v>ШТ</v>
      </c>
      <c r="E239" s="63">
        <f>SmtRes!AT365</f>
        <v>1666.6666667</v>
      </c>
      <c r="F239" s="63"/>
      <c r="G239" s="63">
        <f>Source!I680</f>
        <v>50</v>
      </c>
      <c r="H239" s="65">
        <f>Source!AL680+Source!AO680+Source!AM680+Source!AN680</f>
        <v>132.94</v>
      </c>
      <c r="I239" s="64">
        <f>IF(Source!BC680&lt;&gt; 0, Source!BC680, 1)</f>
        <v>1.1599999999999999</v>
      </c>
      <c r="J239" s="65">
        <f>ROUND(H239*I239, 2)</f>
        <v>154.21</v>
      </c>
      <c r="K239" s="64"/>
      <c r="L239" s="65">
        <f>Source!P680</f>
        <v>7710.5</v>
      </c>
      <c r="AD239">
        <f>ROUND((Source!AT680/100)*((ROUND(ROUND(Source!AO680,2)*Source!I680, 2)+ROUND(ROUND(Source!AN680,2)*Source!I680, 2))), 2)</f>
        <v>0</v>
      </c>
      <c r="AE239">
        <f>ROUND((Source!AU680/100)*((ROUND(ROUND(Source!AO680,2)*Source!I680, 2)+ROUND(ROUND(Source!AN680,2)*Source!I680, 2))), 2)</f>
        <v>0</v>
      </c>
      <c r="AN239">
        <f>L239</f>
        <v>7710.5</v>
      </c>
      <c r="AW239">
        <f>L239</f>
        <v>7710.5</v>
      </c>
      <c r="AZ239">
        <f>Source!X680</f>
        <v>0</v>
      </c>
      <c r="BA239">
        <f>Source!Y680</f>
        <v>0</v>
      </c>
      <c r="BK239">
        <f>L239</f>
        <v>7710.5</v>
      </c>
      <c r="CD239">
        <v>3</v>
      </c>
    </row>
    <row r="240" spans="1:82" ht="14.25" x14ac:dyDescent="0.2">
      <c r="A240" s="40"/>
      <c r="B240" s="40"/>
      <c r="C240" s="40" t="s">
        <v>550</v>
      </c>
      <c r="D240" s="41"/>
      <c r="E240" s="42"/>
      <c r="F240" s="42"/>
      <c r="G240" s="42"/>
      <c r="H240" s="44"/>
      <c r="I240" s="43"/>
      <c r="J240" s="44"/>
      <c r="K240" s="43"/>
      <c r="L240" s="44">
        <f>SUM(AR232:AR243)+SUM(AS232:AS243)+SUM(AT232:AT243)+SUM(AU232:AU243)+SUM(AV232:AV243)</f>
        <v>10464.67</v>
      </c>
    </row>
    <row r="241" spans="1:82" ht="14.25" x14ac:dyDescent="0.2">
      <c r="A241" s="40"/>
      <c r="B241" s="40" t="s">
        <v>123</v>
      </c>
      <c r="C241" s="40" t="s">
        <v>551</v>
      </c>
      <c r="D241" s="41" t="s">
        <v>498</v>
      </c>
      <c r="E241" s="42">
        <f>Source!BZ677</f>
        <v>91</v>
      </c>
      <c r="F241" s="42"/>
      <c r="G241" s="42">
        <f>Source!AT677</f>
        <v>91</v>
      </c>
      <c r="H241" s="44"/>
      <c r="I241" s="43"/>
      <c r="J241" s="44"/>
      <c r="K241" s="43"/>
      <c r="L241" s="44">
        <f>SUM(AZ232:AZ243)</f>
        <v>9522.85</v>
      </c>
    </row>
    <row r="242" spans="1:82" ht="14.25" x14ac:dyDescent="0.2">
      <c r="A242" s="48"/>
      <c r="B242" s="48" t="s">
        <v>124</v>
      </c>
      <c r="C242" s="48" t="s">
        <v>552</v>
      </c>
      <c r="D242" s="49" t="s">
        <v>498</v>
      </c>
      <c r="E242" s="50">
        <f>Source!CA677</f>
        <v>48</v>
      </c>
      <c r="F242" s="50"/>
      <c r="G242" s="50">
        <f>Source!AU677</f>
        <v>48</v>
      </c>
      <c r="H242" s="51"/>
      <c r="I242" s="52"/>
      <c r="J242" s="51"/>
      <c r="K242" s="52"/>
      <c r="L242" s="51">
        <f>SUM(BA232:BA243)</f>
        <v>5023.04</v>
      </c>
    </row>
    <row r="243" spans="1:82" ht="15" x14ac:dyDescent="0.2">
      <c r="C243" s="96" t="s">
        <v>553</v>
      </c>
      <c r="D243" s="96"/>
      <c r="E243" s="96"/>
      <c r="F243" s="96"/>
      <c r="G243" s="96"/>
      <c r="H243" s="96"/>
      <c r="I243" s="97">
        <f>IF(E232&lt;&gt;0,K243/E232, 0)</f>
        <v>1336156</v>
      </c>
      <c r="J243" s="97"/>
      <c r="K243" s="97">
        <f>L234+L241+L242+SUM(L237:L239)</f>
        <v>40084.68</v>
      </c>
      <c r="L243" s="97"/>
      <c r="AD243">
        <f>ROUND((Source!AT677/100)*((ROUND(SUMIF(SmtRes!AQ363:'SmtRes'!AQ366,"=1",SmtRes!AD363:'SmtRes'!AD366)*Source!I677, 2)+ROUND(SUMIF(SmtRes!AQ363:'SmtRes'!AQ366,"=1",SmtRes!AC363:'SmtRes'!AC366)*Source!I677, 2))), 2)</f>
        <v>19.71</v>
      </c>
      <c r="AE243">
        <f>ROUND((Source!AU677/100)*((ROUND(SUMIF(SmtRes!AQ363:'SmtRes'!AQ366,"=1",SmtRes!AD363:'SmtRes'!AD366)*Source!I677, 2)+ROUND(SUMIF(SmtRes!AQ363:'SmtRes'!AQ366,"=1",SmtRes!AC363:'SmtRes'!AC366)*Source!I677, 2))), 2)</f>
        <v>10.4</v>
      </c>
      <c r="AN243" s="53">
        <f>L234+L241+L242</f>
        <v>25010.560000000001</v>
      </c>
      <c r="AO243">
        <f>0</f>
        <v>0</v>
      </c>
      <c r="AQ243" t="s">
        <v>554</v>
      </c>
      <c r="AR243" s="53">
        <f>L234</f>
        <v>10464.67</v>
      </c>
      <c r="AT243">
        <f>0</f>
        <v>0</v>
      </c>
      <c r="AV243" t="s">
        <v>554</v>
      </c>
      <c r="AW243">
        <f>0</f>
        <v>0</v>
      </c>
      <c r="AZ243">
        <f>Source!X677</f>
        <v>9522.85</v>
      </c>
      <c r="BA243">
        <f>Source!Y677</f>
        <v>5023.04</v>
      </c>
      <c r="CD243">
        <v>1</v>
      </c>
    </row>
    <row r="244" spans="1:82" ht="28.5" x14ac:dyDescent="0.2">
      <c r="A244" s="38" t="s">
        <v>324</v>
      </c>
      <c r="B244" s="40" t="s">
        <v>546</v>
      </c>
      <c r="C244" s="40" t="str">
        <f>Source!G681</f>
        <v>Смена: розеток (безперебойного питания)</v>
      </c>
      <c r="D244" s="41" t="str">
        <f>Source!H681</f>
        <v>100 ШТ</v>
      </c>
      <c r="E244" s="42">
        <f>Source!K681</f>
        <v>0.22</v>
      </c>
      <c r="F244" s="42"/>
      <c r="G244" s="42">
        <f>Source!I681</f>
        <v>0.22</v>
      </c>
      <c r="H244" s="44"/>
      <c r="I244" s="43"/>
      <c r="J244" s="44"/>
      <c r="K244" s="43"/>
      <c r="L244" s="44"/>
    </row>
    <row r="245" spans="1:82" x14ac:dyDescent="0.2">
      <c r="C245" s="45" t="str">
        <f>"Объем: "&amp;Source!I681&amp;"=22/"&amp;"100"</f>
        <v>Объем: 0,22=22/100</v>
      </c>
    </row>
    <row r="246" spans="1:82" ht="15" x14ac:dyDescent="0.2">
      <c r="A246" s="39"/>
      <c r="B246" s="42">
        <v>1</v>
      </c>
      <c r="C246" s="39" t="s">
        <v>547</v>
      </c>
      <c r="D246" s="41" t="s">
        <v>413</v>
      </c>
      <c r="E246" s="46"/>
      <c r="F246" s="42"/>
      <c r="G246" s="42">
        <f>Source!U681</f>
        <v>5.3019999999999996</v>
      </c>
      <c r="H246" s="42"/>
      <c r="I246" s="42"/>
      <c r="J246" s="42"/>
      <c r="K246" s="42"/>
      <c r="L246" s="47">
        <f>SUM(L247:L247)-SUMIF(CE247:CE247, 1, L247:L247)</f>
        <v>3614</v>
      </c>
    </row>
    <row r="247" spans="1:82" ht="14.25" x14ac:dyDescent="0.2">
      <c r="A247" s="40"/>
      <c r="B247" s="40" t="s">
        <v>426</v>
      </c>
      <c r="C247" s="40" t="s">
        <v>427</v>
      </c>
      <c r="D247" s="41" t="s">
        <v>413</v>
      </c>
      <c r="E247" s="42">
        <v>24.1</v>
      </c>
      <c r="F247" s="42"/>
      <c r="G247" s="42">
        <f>SmtRes!CX367</f>
        <v>5.3019999999999996</v>
      </c>
      <c r="H247" s="44"/>
      <c r="I247" s="43"/>
      <c r="J247" s="44">
        <f>SmtRes!CZ367</f>
        <v>681.63</v>
      </c>
      <c r="K247" s="43"/>
      <c r="L247" s="44">
        <f>SmtRes!DI367</f>
        <v>3614</v>
      </c>
    </row>
    <row r="248" spans="1:82" ht="14.25" x14ac:dyDescent="0.2">
      <c r="A248" s="40"/>
      <c r="B248" s="40" t="str">
        <f>EtalonRes!I366</f>
        <v>20.4.03.06</v>
      </c>
      <c r="C248" s="48" t="str">
        <f>EtalonRes!K366</f>
        <v>Розетка штепсельная</v>
      </c>
      <c r="D248" s="49" t="str">
        <f>EtalonRes!O366</f>
        <v>ШТ</v>
      </c>
      <c r="E248" s="50">
        <f>EtalonRes!X366</f>
        <v>100</v>
      </c>
      <c r="F248" s="50"/>
      <c r="G248" s="50">
        <f>ROUND(EtalonRes!AG366*Source!I681, 7)</f>
        <v>22</v>
      </c>
      <c r="H248" s="51"/>
      <c r="I248" s="52"/>
      <c r="J248" s="51"/>
      <c r="K248" s="52"/>
      <c r="L248" s="51"/>
    </row>
    <row r="249" spans="1:82" ht="15" x14ac:dyDescent="0.2">
      <c r="A249" s="40"/>
      <c r="B249" s="40"/>
      <c r="C249" s="54" t="s">
        <v>548</v>
      </c>
      <c r="D249" s="41"/>
      <c r="E249" s="42"/>
      <c r="F249" s="42"/>
      <c r="G249" s="42"/>
      <c r="H249" s="44"/>
      <c r="I249" s="43"/>
      <c r="J249" s="44"/>
      <c r="K249" s="43"/>
      <c r="L249" s="44">
        <f>L246</f>
        <v>3614</v>
      </c>
    </row>
    <row r="250" spans="1:82" ht="42.75" x14ac:dyDescent="0.2">
      <c r="A250" s="38" t="s">
        <v>606</v>
      </c>
      <c r="B250" s="40" t="str">
        <f>Source!F682</f>
        <v>20.4.03.05-1042</v>
      </c>
      <c r="C250" s="40" t="str">
        <f>Source!G682</f>
        <v>Розетка с заземляющим контактом для монтажа в кабель-каналы, 3 модуля, 10 А, 220 В, цвет белый, IP20</v>
      </c>
      <c r="D250" s="41" t="str">
        <f>Source!H682</f>
        <v>ШТ</v>
      </c>
      <c r="E250" s="42">
        <f>SmtRes!AT368</f>
        <v>100</v>
      </c>
      <c r="F250" s="42"/>
      <c r="G250" s="42">
        <f>Source!I682</f>
        <v>22</v>
      </c>
      <c r="H250" s="44">
        <f>Source!AL682+Source!AO682+Source!AM682+Source!AN682</f>
        <v>230.16</v>
      </c>
      <c r="I250" s="43">
        <f>IF(Source!BC682&lt;&gt; 0, Source!BC682, 1)</f>
        <v>1.91</v>
      </c>
      <c r="J250" s="44">
        <f>ROUND(H250*I250, 2)</f>
        <v>439.61</v>
      </c>
      <c r="K250" s="43"/>
      <c r="L250" s="44">
        <f>Source!P682</f>
        <v>9671.42</v>
      </c>
      <c r="AD250">
        <f>ROUND((Source!AT682/100)*((ROUND(ROUND(Source!AO682,2)*Source!I682, 2)+ROUND(ROUND(Source!AN682,2)*Source!I682, 2))), 2)</f>
        <v>0</v>
      </c>
      <c r="AE250">
        <f>ROUND((Source!AU682/100)*((ROUND(ROUND(Source!AO682,2)*Source!I682, 2)+ROUND(ROUND(Source!AN682,2)*Source!I682, 2))), 2)</f>
        <v>0</v>
      </c>
      <c r="AN250">
        <f>L250</f>
        <v>9671.42</v>
      </c>
      <c r="AW250">
        <f>L250</f>
        <v>9671.42</v>
      </c>
      <c r="AZ250">
        <f>Source!X682</f>
        <v>0</v>
      </c>
      <c r="BA250">
        <f>Source!Y682</f>
        <v>0</v>
      </c>
      <c r="CD250">
        <v>1</v>
      </c>
    </row>
    <row r="251" spans="1:82" ht="14.25" x14ac:dyDescent="0.2">
      <c r="A251" s="40"/>
      <c r="B251" s="40"/>
      <c r="C251" s="40" t="s">
        <v>550</v>
      </c>
      <c r="D251" s="41"/>
      <c r="E251" s="42"/>
      <c r="F251" s="42"/>
      <c r="G251" s="42"/>
      <c r="H251" s="44"/>
      <c r="I251" s="43"/>
      <c r="J251" s="44"/>
      <c r="K251" s="43"/>
      <c r="L251" s="44">
        <f>SUM(AR244:AR254)+SUM(AS244:AS254)+SUM(AT244:AT254)+SUM(AU244:AU254)+SUM(AV244:AV254)</f>
        <v>3614</v>
      </c>
    </row>
    <row r="252" spans="1:82" ht="14.25" x14ac:dyDescent="0.2">
      <c r="A252" s="40"/>
      <c r="B252" s="40" t="s">
        <v>123</v>
      </c>
      <c r="C252" s="40" t="s">
        <v>551</v>
      </c>
      <c r="D252" s="41" t="s">
        <v>498</v>
      </c>
      <c r="E252" s="42">
        <f>Source!BZ681</f>
        <v>91</v>
      </c>
      <c r="F252" s="42"/>
      <c r="G252" s="42">
        <f>Source!AT681</f>
        <v>91</v>
      </c>
      <c r="H252" s="44"/>
      <c r="I252" s="43"/>
      <c r="J252" s="44"/>
      <c r="K252" s="43"/>
      <c r="L252" s="44">
        <f>SUM(AZ244:AZ254)</f>
        <v>3288.74</v>
      </c>
    </row>
    <row r="253" spans="1:82" ht="14.25" x14ac:dyDescent="0.2">
      <c r="A253" s="48"/>
      <c r="B253" s="48" t="s">
        <v>124</v>
      </c>
      <c r="C253" s="48" t="s">
        <v>552</v>
      </c>
      <c r="D253" s="49" t="s">
        <v>498</v>
      </c>
      <c r="E253" s="50">
        <f>Source!CA681</f>
        <v>48</v>
      </c>
      <c r="F253" s="50"/>
      <c r="G253" s="50">
        <f>Source!AU681</f>
        <v>48</v>
      </c>
      <c r="H253" s="51"/>
      <c r="I253" s="52"/>
      <c r="J253" s="51"/>
      <c r="K253" s="52"/>
      <c r="L253" s="51">
        <f>SUM(BA244:BA254)</f>
        <v>1734.72</v>
      </c>
    </row>
    <row r="254" spans="1:82" ht="15" x14ac:dyDescent="0.2">
      <c r="C254" s="96" t="s">
        <v>553</v>
      </c>
      <c r="D254" s="96"/>
      <c r="E254" s="96"/>
      <c r="F254" s="96"/>
      <c r="G254" s="96"/>
      <c r="H254" s="96"/>
      <c r="I254" s="97">
        <f>IF(E244&lt;&gt;0,K254/E244, 0)</f>
        <v>83222.181818181809</v>
      </c>
      <c r="J254" s="97"/>
      <c r="K254" s="97">
        <f>L246+L252+L253+SUM(L250:L250)</f>
        <v>18308.879999999997</v>
      </c>
      <c r="L254" s="97"/>
      <c r="AD254">
        <f>ROUND((Source!AT681/100)*((ROUND(SUMIF(SmtRes!AQ367:'SmtRes'!AQ368,"=1",SmtRes!AD367:'SmtRes'!AD368)*Source!I681, 2)+ROUND(SUMIF(SmtRes!AQ367:'SmtRes'!AQ368,"=1",SmtRes!AC367:'SmtRes'!AC368)*Source!I681, 2))), 2)</f>
        <v>136.46</v>
      </c>
      <c r="AE254">
        <f>ROUND((Source!AU681/100)*((ROUND(SUMIF(SmtRes!AQ367:'SmtRes'!AQ368,"=1",SmtRes!AD367:'SmtRes'!AD368)*Source!I681, 2)+ROUND(SUMIF(SmtRes!AQ367:'SmtRes'!AQ368,"=1",SmtRes!AC367:'SmtRes'!AC368)*Source!I681, 2))), 2)</f>
        <v>71.98</v>
      </c>
      <c r="AN254" s="53">
        <f>L246+L252+L253</f>
        <v>8637.4599999999991</v>
      </c>
      <c r="AO254">
        <f>0</f>
        <v>0</v>
      </c>
      <c r="AQ254" t="s">
        <v>554</v>
      </c>
      <c r="AR254" s="53">
        <f>L246</f>
        <v>3614</v>
      </c>
      <c r="AT254">
        <f>0</f>
        <v>0</v>
      </c>
      <c r="AV254" t="s">
        <v>554</v>
      </c>
      <c r="AW254">
        <f>0</f>
        <v>0</v>
      </c>
      <c r="AZ254">
        <f>Source!X681</f>
        <v>3288.74</v>
      </c>
      <c r="BA254">
        <f>Source!Y681</f>
        <v>1734.72</v>
      </c>
      <c r="CD254">
        <v>1</v>
      </c>
    </row>
    <row r="255" spans="1:82" ht="28.5" x14ac:dyDescent="0.2">
      <c r="A255" s="38" t="s">
        <v>326</v>
      </c>
      <c r="B255" s="40" t="s">
        <v>546</v>
      </c>
      <c r="C255" s="40" t="str">
        <f>Source!G683</f>
        <v>Смена: розеток (силовая)</v>
      </c>
      <c r="D255" s="41" t="str">
        <f>Source!H683</f>
        <v>100 ШТ</v>
      </c>
      <c r="E255" s="42">
        <f>Source!K683</f>
        <v>0.35</v>
      </c>
      <c r="F255" s="42"/>
      <c r="G255" s="42">
        <f>Source!I683</f>
        <v>0.35</v>
      </c>
      <c r="H255" s="44"/>
      <c r="I255" s="43"/>
      <c r="J255" s="44"/>
      <c r="K255" s="43"/>
      <c r="L255" s="44"/>
    </row>
    <row r="256" spans="1:82" x14ac:dyDescent="0.2">
      <c r="C256" s="45" t="str">
        <f>"Объем: "&amp;Source!I683&amp;"=35/"&amp;"100"</f>
        <v>Объем: 0,35=35/100</v>
      </c>
    </row>
    <row r="257" spans="1:82" ht="15" x14ac:dyDescent="0.2">
      <c r="A257" s="39"/>
      <c r="B257" s="42">
        <v>1</v>
      </c>
      <c r="C257" s="39" t="s">
        <v>547</v>
      </c>
      <c r="D257" s="41" t="s">
        <v>413</v>
      </c>
      <c r="E257" s="46"/>
      <c r="F257" s="42"/>
      <c r="G257" s="42">
        <f>Source!U683</f>
        <v>8.4350000000000005</v>
      </c>
      <c r="H257" s="42"/>
      <c r="I257" s="42"/>
      <c r="J257" s="42"/>
      <c r="K257" s="42"/>
      <c r="L257" s="47">
        <f>SUM(L258:L258)-SUMIF(CE258:CE258, 1, L258:L258)</f>
        <v>5749.55</v>
      </c>
    </row>
    <row r="258" spans="1:82" ht="14.25" x14ac:dyDescent="0.2">
      <c r="A258" s="40"/>
      <c r="B258" s="40" t="s">
        <v>426</v>
      </c>
      <c r="C258" s="40" t="s">
        <v>427</v>
      </c>
      <c r="D258" s="41" t="s">
        <v>413</v>
      </c>
      <c r="E258" s="42">
        <v>24.1</v>
      </c>
      <c r="F258" s="42"/>
      <c r="G258" s="42">
        <f>SmtRes!CX369</f>
        <v>8.4350000000000005</v>
      </c>
      <c r="H258" s="44"/>
      <c r="I258" s="43"/>
      <c r="J258" s="44">
        <f>SmtRes!CZ369</f>
        <v>681.63</v>
      </c>
      <c r="K258" s="43"/>
      <c r="L258" s="44">
        <f>SmtRes!DI369</f>
        <v>5749.55</v>
      </c>
    </row>
    <row r="259" spans="1:82" ht="14.25" x14ac:dyDescent="0.2">
      <c r="A259" s="40"/>
      <c r="B259" s="40" t="str">
        <f>EtalonRes!I368</f>
        <v>20.4.03.06</v>
      </c>
      <c r="C259" s="48" t="str">
        <f>EtalonRes!K368</f>
        <v>Розетка штепсельная</v>
      </c>
      <c r="D259" s="49" t="str">
        <f>EtalonRes!O368</f>
        <v>ШТ</v>
      </c>
      <c r="E259" s="50">
        <f>EtalonRes!X368</f>
        <v>100</v>
      </c>
      <c r="F259" s="50"/>
      <c r="G259" s="50">
        <f>ROUND(EtalonRes!AG368*Source!I683, 7)</f>
        <v>35</v>
      </c>
      <c r="H259" s="51"/>
      <c r="I259" s="52"/>
      <c r="J259" s="51"/>
      <c r="K259" s="52"/>
      <c r="L259" s="51"/>
    </row>
    <row r="260" spans="1:82" ht="15" x14ac:dyDescent="0.2">
      <c r="A260" s="40"/>
      <c r="B260" s="40"/>
      <c r="C260" s="54" t="s">
        <v>548</v>
      </c>
      <c r="D260" s="41"/>
      <c r="E260" s="42"/>
      <c r="F260" s="42"/>
      <c r="G260" s="42"/>
      <c r="H260" s="44"/>
      <c r="I260" s="43"/>
      <c r="J260" s="44"/>
      <c r="K260" s="43"/>
      <c r="L260" s="44">
        <f>L257</f>
        <v>5749.55</v>
      </c>
    </row>
    <row r="261" spans="1:82" ht="42.75" x14ac:dyDescent="0.2">
      <c r="A261" s="38" t="s">
        <v>607</v>
      </c>
      <c r="B261" s="40" t="str">
        <f>Source!F684</f>
        <v>20.4.03.05-1042</v>
      </c>
      <c r="C261" s="40" t="str">
        <f>Source!G684</f>
        <v>Розетка с заземляющим контактом для монтажа в кабель-каналы, 2 модуля, 10 А, 220 В, цвет белый, IP20</v>
      </c>
      <c r="D261" s="41" t="str">
        <f>Source!H684</f>
        <v>ШТ</v>
      </c>
      <c r="E261" s="42">
        <f>SmtRes!AT370</f>
        <v>100</v>
      </c>
      <c r="F261" s="42"/>
      <c r="G261" s="42">
        <f>Source!I684</f>
        <v>35</v>
      </c>
      <c r="H261" s="44">
        <f>Source!AL684+Source!AO684+Source!AM684+Source!AN684</f>
        <v>230.16</v>
      </c>
      <c r="I261" s="43">
        <f>IF(Source!BC684&lt;&gt; 0, Source!BC684, 1)</f>
        <v>1.91</v>
      </c>
      <c r="J261" s="44">
        <f>ROUND(H261*I261, 2)</f>
        <v>439.61</v>
      </c>
      <c r="K261" s="43"/>
      <c r="L261" s="44">
        <f>Source!P684</f>
        <v>15386.35</v>
      </c>
      <c r="AD261">
        <f>ROUND((Source!AT684/100)*((ROUND(ROUND(Source!AO684,2)*Source!I684, 2)+ROUND(ROUND(Source!AN684,2)*Source!I684, 2))), 2)</f>
        <v>0</v>
      </c>
      <c r="AE261">
        <f>ROUND((Source!AU684/100)*((ROUND(ROUND(Source!AO684,2)*Source!I684, 2)+ROUND(ROUND(Source!AN684,2)*Source!I684, 2))), 2)</f>
        <v>0</v>
      </c>
      <c r="AN261">
        <f>L261</f>
        <v>15386.35</v>
      </c>
      <c r="AW261">
        <f>L261</f>
        <v>15386.35</v>
      </c>
      <c r="AZ261">
        <f>Source!X684</f>
        <v>0</v>
      </c>
      <c r="BA261">
        <f>Source!Y684</f>
        <v>0</v>
      </c>
      <c r="CD261">
        <v>1</v>
      </c>
    </row>
    <row r="262" spans="1:82" ht="14.25" x14ac:dyDescent="0.2">
      <c r="A262" s="40"/>
      <c r="B262" s="40"/>
      <c r="C262" s="40" t="s">
        <v>550</v>
      </c>
      <c r="D262" s="41"/>
      <c r="E262" s="42"/>
      <c r="F262" s="42"/>
      <c r="G262" s="42"/>
      <c r="H262" s="44"/>
      <c r="I262" s="43"/>
      <c r="J262" s="44"/>
      <c r="K262" s="43"/>
      <c r="L262" s="44">
        <f>SUM(AR255:AR265)+SUM(AS255:AS265)+SUM(AT255:AT265)+SUM(AU255:AU265)+SUM(AV255:AV265)</f>
        <v>5749.55</v>
      </c>
    </row>
    <row r="263" spans="1:82" ht="14.25" x14ac:dyDescent="0.2">
      <c r="A263" s="40"/>
      <c r="B263" s="40" t="s">
        <v>123</v>
      </c>
      <c r="C263" s="40" t="s">
        <v>551</v>
      </c>
      <c r="D263" s="41" t="s">
        <v>498</v>
      </c>
      <c r="E263" s="42">
        <f>Source!BZ683</f>
        <v>91</v>
      </c>
      <c r="F263" s="42"/>
      <c r="G263" s="42">
        <f>Source!AT683</f>
        <v>91</v>
      </c>
      <c r="H263" s="44"/>
      <c r="I263" s="43"/>
      <c r="J263" s="44"/>
      <c r="K263" s="43"/>
      <c r="L263" s="44">
        <f>SUM(AZ255:AZ265)</f>
        <v>5232.09</v>
      </c>
    </row>
    <row r="264" spans="1:82" ht="14.25" x14ac:dyDescent="0.2">
      <c r="A264" s="48"/>
      <c r="B264" s="48" t="s">
        <v>124</v>
      </c>
      <c r="C264" s="48" t="s">
        <v>552</v>
      </c>
      <c r="D264" s="49" t="s">
        <v>498</v>
      </c>
      <c r="E264" s="50">
        <f>Source!CA683</f>
        <v>48</v>
      </c>
      <c r="F264" s="50"/>
      <c r="G264" s="50">
        <f>Source!AU683</f>
        <v>48</v>
      </c>
      <c r="H264" s="51"/>
      <c r="I264" s="52"/>
      <c r="J264" s="51"/>
      <c r="K264" s="52"/>
      <c r="L264" s="51">
        <f>SUM(BA255:BA265)</f>
        <v>2759.78</v>
      </c>
    </row>
    <row r="265" spans="1:82" ht="15" x14ac:dyDescent="0.2">
      <c r="C265" s="96" t="s">
        <v>553</v>
      </c>
      <c r="D265" s="96"/>
      <c r="E265" s="96"/>
      <c r="F265" s="96"/>
      <c r="G265" s="96"/>
      <c r="H265" s="96"/>
      <c r="I265" s="97">
        <f>IF(E255&lt;&gt;0,K265/E255, 0)</f>
        <v>83222.200000000012</v>
      </c>
      <c r="J265" s="97"/>
      <c r="K265" s="97">
        <f>L257+L263+L264+SUM(L261:L261)</f>
        <v>29127.77</v>
      </c>
      <c r="L265" s="97"/>
      <c r="AD265">
        <f>ROUND((Source!AT683/100)*((ROUND(SUMIF(SmtRes!AQ369:'SmtRes'!AQ370,"=1",SmtRes!AD369:'SmtRes'!AD370)*Source!I683, 2)+ROUND(SUMIF(SmtRes!AQ369:'SmtRes'!AQ370,"=1",SmtRes!AC369:'SmtRes'!AC370)*Source!I683, 2))), 2)</f>
        <v>217.1</v>
      </c>
      <c r="AE265">
        <f>ROUND((Source!AU683/100)*((ROUND(SUMIF(SmtRes!AQ369:'SmtRes'!AQ370,"=1",SmtRes!AD369:'SmtRes'!AD370)*Source!I683, 2)+ROUND(SUMIF(SmtRes!AQ369:'SmtRes'!AQ370,"=1",SmtRes!AC369:'SmtRes'!AC370)*Source!I683, 2))), 2)</f>
        <v>114.51</v>
      </c>
      <c r="AN265" s="53">
        <f>L257+L263+L264</f>
        <v>13741.42</v>
      </c>
      <c r="AO265">
        <f>0</f>
        <v>0</v>
      </c>
      <c r="AQ265" t="s">
        <v>554</v>
      </c>
      <c r="AR265" s="53">
        <f>L257</f>
        <v>5749.55</v>
      </c>
      <c r="AT265">
        <f>0</f>
        <v>0</v>
      </c>
      <c r="AV265" t="s">
        <v>554</v>
      </c>
      <c r="AW265">
        <f>0</f>
        <v>0</v>
      </c>
      <c r="AZ265">
        <f>Source!X683</f>
        <v>5232.09</v>
      </c>
      <c r="BA265">
        <f>Source!Y683</f>
        <v>2759.78</v>
      </c>
      <c r="CD265">
        <v>1</v>
      </c>
    </row>
    <row r="266" spans="1:82" ht="28.5" x14ac:dyDescent="0.2">
      <c r="A266" s="38" t="s">
        <v>329</v>
      </c>
      <c r="B266" s="40" t="s">
        <v>546</v>
      </c>
      <c r="C266" s="40" t="str">
        <f>Source!G685</f>
        <v>Смена: розеток (силовая)</v>
      </c>
      <c r="D266" s="41" t="str">
        <f>Source!H685</f>
        <v>100 ШТ</v>
      </c>
      <c r="E266" s="42">
        <f>Source!K685</f>
        <v>0.11</v>
      </c>
      <c r="F266" s="42"/>
      <c r="G266" s="42">
        <f>Source!I685</f>
        <v>0.11</v>
      </c>
      <c r="H266" s="44"/>
      <c r="I266" s="43"/>
      <c r="J266" s="44"/>
      <c r="K266" s="43"/>
      <c r="L266" s="44"/>
    </row>
    <row r="267" spans="1:82" x14ac:dyDescent="0.2">
      <c r="C267" s="45" t="str">
        <f>"Объем: "&amp;Source!I685&amp;"=11/"&amp;"100"</f>
        <v>Объем: 0,11=11/100</v>
      </c>
    </row>
    <row r="268" spans="1:82" ht="15" x14ac:dyDescent="0.2">
      <c r="A268" s="39"/>
      <c r="B268" s="42">
        <v>1</v>
      </c>
      <c r="C268" s="39" t="s">
        <v>547</v>
      </c>
      <c r="D268" s="41" t="s">
        <v>413</v>
      </c>
      <c r="E268" s="46"/>
      <c r="F268" s="42"/>
      <c r="G268" s="42">
        <f>Source!U685</f>
        <v>2.6509999999999998</v>
      </c>
      <c r="H268" s="42"/>
      <c r="I268" s="42"/>
      <c r="J268" s="42"/>
      <c r="K268" s="42"/>
      <c r="L268" s="47">
        <f>SUM(L269:L269)-SUMIF(CE269:CE269, 1, L269:L269)</f>
        <v>1807</v>
      </c>
    </row>
    <row r="269" spans="1:82" ht="14.25" x14ac:dyDescent="0.2">
      <c r="A269" s="40"/>
      <c r="B269" s="40" t="s">
        <v>426</v>
      </c>
      <c r="C269" s="40" t="s">
        <v>427</v>
      </c>
      <c r="D269" s="41" t="s">
        <v>413</v>
      </c>
      <c r="E269" s="42">
        <v>24.1</v>
      </c>
      <c r="F269" s="42"/>
      <c r="G269" s="42">
        <f>SmtRes!CX371</f>
        <v>2.6509999999999998</v>
      </c>
      <c r="H269" s="44"/>
      <c r="I269" s="43"/>
      <c r="J269" s="44">
        <f>SmtRes!CZ371</f>
        <v>681.63</v>
      </c>
      <c r="K269" s="43"/>
      <c r="L269" s="44">
        <f>SmtRes!DI371</f>
        <v>1807</v>
      </c>
    </row>
    <row r="270" spans="1:82" ht="14.25" x14ac:dyDescent="0.2">
      <c r="A270" s="40"/>
      <c r="B270" s="40" t="str">
        <f>EtalonRes!I370</f>
        <v>20.4.03.06</v>
      </c>
      <c r="C270" s="48" t="str">
        <f>EtalonRes!K370</f>
        <v>Розетка штепсельная</v>
      </c>
      <c r="D270" s="49" t="str">
        <f>EtalonRes!O370</f>
        <v>ШТ</v>
      </c>
      <c r="E270" s="50">
        <f>EtalonRes!X370</f>
        <v>100</v>
      </c>
      <c r="F270" s="50"/>
      <c r="G270" s="50">
        <f>ROUND(EtalonRes!AG370*Source!I685, 7)</f>
        <v>11</v>
      </c>
      <c r="H270" s="51"/>
      <c r="I270" s="52"/>
      <c r="J270" s="51"/>
      <c r="K270" s="52"/>
      <c r="L270" s="51"/>
    </row>
    <row r="271" spans="1:82" ht="15" x14ac:dyDescent="0.2">
      <c r="A271" s="40"/>
      <c r="B271" s="40"/>
      <c r="C271" s="54" t="s">
        <v>548</v>
      </c>
      <c r="D271" s="41"/>
      <c r="E271" s="42"/>
      <c r="F271" s="42"/>
      <c r="G271" s="42"/>
      <c r="H271" s="44"/>
      <c r="I271" s="43"/>
      <c r="J271" s="44"/>
      <c r="K271" s="43"/>
      <c r="L271" s="44">
        <f>L268</f>
        <v>1807</v>
      </c>
    </row>
    <row r="272" spans="1:82" ht="42.75" x14ac:dyDescent="0.2">
      <c r="A272" s="38" t="s">
        <v>608</v>
      </c>
      <c r="B272" s="40" t="str">
        <f>Source!F686</f>
        <v>20.4.03.05-1042</v>
      </c>
      <c r="C272" s="40" t="str">
        <f>Source!G686</f>
        <v>Розетка с заземляющим контактом для монтажа в кабель-каналы, 1 модуля, 10 А, 220 В, цвет белый, IP20</v>
      </c>
      <c r="D272" s="41" t="str">
        <f>Source!H686</f>
        <v>ШТ</v>
      </c>
      <c r="E272" s="42">
        <f>SmtRes!AT372</f>
        <v>100</v>
      </c>
      <c r="F272" s="42"/>
      <c r="G272" s="42">
        <f>Source!I686</f>
        <v>11</v>
      </c>
      <c r="H272" s="44">
        <f>Source!AL686+Source!AO686+Source!AM686+Source!AN686</f>
        <v>230.16</v>
      </c>
      <c r="I272" s="43">
        <f>IF(Source!BC686&lt;&gt; 0, Source!BC686, 1)</f>
        <v>1.91</v>
      </c>
      <c r="J272" s="44">
        <f>ROUND(H272*I272, 2)</f>
        <v>439.61</v>
      </c>
      <c r="K272" s="43"/>
      <c r="L272" s="44">
        <f>Source!P686</f>
        <v>4835.71</v>
      </c>
      <c r="AD272">
        <f>ROUND((Source!AT686/100)*((ROUND(ROUND(Source!AO686,2)*Source!I686, 2)+ROUND(ROUND(Source!AN686,2)*Source!I686, 2))), 2)</f>
        <v>0</v>
      </c>
      <c r="AE272">
        <f>ROUND((Source!AU686/100)*((ROUND(ROUND(Source!AO686,2)*Source!I686, 2)+ROUND(ROUND(Source!AN686,2)*Source!I686, 2))), 2)</f>
        <v>0</v>
      </c>
      <c r="AN272">
        <f>L272</f>
        <v>4835.71</v>
      </c>
      <c r="AW272">
        <f>L272</f>
        <v>4835.71</v>
      </c>
      <c r="AZ272">
        <f>Source!X686</f>
        <v>0</v>
      </c>
      <c r="BA272">
        <f>Source!Y686</f>
        <v>0</v>
      </c>
      <c r="CD272">
        <v>1</v>
      </c>
    </row>
    <row r="273" spans="1:82" ht="14.25" x14ac:dyDescent="0.2">
      <c r="A273" s="40"/>
      <c r="B273" s="40"/>
      <c r="C273" s="40" t="s">
        <v>550</v>
      </c>
      <c r="D273" s="41"/>
      <c r="E273" s="42"/>
      <c r="F273" s="42"/>
      <c r="G273" s="42"/>
      <c r="H273" s="44"/>
      <c r="I273" s="43"/>
      <c r="J273" s="44"/>
      <c r="K273" s="43"/>
      <c r="L273" s="44">
        <f>SUM(AR266:AR276)+SUM(AS266:AS276)+SUM(AT266:AT276)+SUM(AU266:AU276)+SUM(AV266:AV276)</f>
        <v>1807</v>
      </c>
    </row>
    <row r="274" spans="1:82" ht="14.25" x14ac:dyDescent="0.2">
      <c r="A274" s="40"/>
      <c r="B274" s="40" t="s">
        <v>123</v>
      </c>
      <c r="C274" s="40" t="s">
        <v>551</v>
      </c>
      <c r="D274" s="41" t="s">
        <v>498</v>
      </c>
      <c r="E274" s="42">
        <f>Source!BZ685</f>
        <v>91</v>
      </c>
      <c r="F274" s="42"/>
      <c r="G274" s="42">
        <f>Source!AT685</f>
        <v>91</v>
      </c>
      <c r="H274" s="44"/>
      <c r="I274" s="43"/>
      <c r="J274" s="44"/>
      <c r="K274" s="43"/>
      <c r="L274" s="44">
        <f>SUM(AZ266:AZ276)</f>
        <v>1644.37</v>
      </c>
    </row>
    <row r="275" spans="1:82" ht="14.25" x14ac:dyDescent="0.2">
      <c r="A275" s="48"/>
      <c r="B275" s="48" t="s">
        <v>124</v>
      </c>
      <c r="C275" s="48" t="s">
        <v>552</v>
      </c>
      <c r="D275" s="49" t="s">
        <v>498</v>
      </c>
      <c r="E275" s="50">
        <f>Source!CA685</f>
        <v>48</v>
      </c>
      <c r="F275" s="50"/>
      <c r="G275" s="50">
        <f>Source!AU685</f>
        <v>48</v>
      </c>
      <c r="H275" s="51"/>
      <c r="I275" s="52"/>
      <c r="J275" s="51"/>
      <c r="K275" s="52"/>
      <c r="L275" s="51">
        <f>SUM(BA266:BA276)</f>
        <v>867.36</v>
      </c>
    </row>
    <row r="276" spans="1:82" ht="15" x14ac:dyDescent="0.2">
      <c r="C276" s="96" t="s">
        <v>553</v>
      </c>
      <c r="D276" s="96"/>
      <c r="E276" s="96"/>
      <c r="F276" s="96"/>
      <c r="G276" s="96"/>
      <c r="H276" s="96"/>
      <c r="I276" s="97">
        <f>IF(E266&lt;&gt;0,K276/E266, 0)</f>
        <v>83222.181818181809</v>
      </c>
      <c r="J276" s="97"/>
      <c r="K276" s="97">
        <f>L268+L274+L275+SUM(L272:L272)</f>
        <v>9154.4399999999987</v>
      </c>
      <c r="L276" s="97"/>
      <c r="AD276">
        <f>ROUND((Source!AT685/100)*((ROUND(SUMIF(SmtRes!AQ371:'SmtRes'!AQ372,"=1",SmtRes!AD371:'SmtRes'!AD372)*Source!I685, 2)+ROUND(SUMIF(SmtRes!AQ371:'SmtRes'!AQ372,"=1",SmtRes!AC371:'SmtRes'!AC372)*Source!I685, 2))), 2)</f>
        <v>68.23</v>
      </c>
      <c r="AE276">
        <f>ROUND((Source!AU685/100)*((ROUND(SUMIF(SmtRes!AQ371:'SmtRes'!AQ372,"=1",SmtRes!AD371:'SmtRes'!AD372)*Source!I685, 2)+ROUND(SUMIF(SmtRes!AQ371:'SmtRes'!AQ372,"=1",SmtRes!AC371:'SmtRes'!AC372)*Source!I685, 2))), 2)</f>
        <v>35.99</v>
      </c>
      <c r="AN276" s="53">
        <f>L268+L274+L275</f>
        <v>4318.7299999999996</v>
      </c>
      <c r="AO276">
        <f>0</f>
        <v>0</v>
      </c>
      <c r="AQ276" t="s">
        <v>554</v>
      </c>
      <c r="AR276" s="53">
        <f>L268</f>
        <v>1807</v>
      </c>
      <c r="AT276">
        <f>0</f>
        <v>0</v>
      </c>
      <c r="AV276" t="s">
        <v>554</v>
      </c>
      <c r="AW276">
        <f>0</f>
        <v>0</v>
      </c>
      <c r="AZ276">
        <f>Source!X685</f>
        <v>1644.37</v>
      </c>
      <c r="BA276">
        <f>Source!Y685</f>
        <v>867.36</v>
      </c>
      <c r="CD276">
        <v>1</v>
      </c>
    </row>
    <row r="278" spans="1:82" ht="15" x14ac:dyDescent="0.2">
      <c r="A278" s="57"/>
      <c r="B278" s="58"/>
      <c r="C278" s="94" t="s">
        <v>571</v>
      </c>
      <c r="D278" s="94"/>
      <c r="E278" s="94"/>
      <c r="F278" s="94"/>
      <c r="G278" s="94"/>
      <c r="H278" s="94"/>
      <c r="I278" s="47"/>
      <c r="J278" s="57"/>
      <c r="K278" s="59"/>
      <c r="L278" s="47">
        <f>L280+L281+L287+L291</f>
        <v>185924.24</v>
      </c>
    </row>
    <row r="279" spans="1:82" ht="14.25" x14ac:dyDescent="0.2">
      <c r="A279" s="55"/>
      <c r="B279" s="56"/>
      <c r="C279" s="93" t="s">
        <v>572</v>
      </c>
      <c r="D279" s="91"/>
      <c r="E279" s="91"/>
      <c r="F279" s="91"/>
      <c r="G279" s="91"/>
      <c r="H279" s="91"/>
      <c r="I279" s="44"/>
      <c r="J279" s="55"/>
      <c r="K279" s="42"/>
      <c r="L279" s="44"/>
    </row>
    <row r="280" spans="1:82" ht="14.25" x14ac:dyDescent="0.2">
      <c r="A280" s="55"/>
      <c r="B280" s="56"/>
      <c r="C280" s="91" t="s">
        <v>573</v>
      </c>
      <c r="D280" s="91"/>
      <c r="E280" s="91"/>
      <c r="F280" s="91"/>
      <c r="G280" s="91"/>
      <c r="H280" s="91"/>
      <c r="I280" s="44"/>
      <c r="J280" s="55"/>
      <c r="K280" s="42"/>
      <c r="L280" s="44">
        <f>SUM(AR190:AR276)</f>
        <v>42806.590000000004</v>
      </c>
    </row>
    <row r="281" spans="1:82" ht="14.25" hidden="1" x14ac:dyDescent="0.2">
      <c r="A281" s="55"/>
      <c r="B281" s="56"/>
      <c r="C281" s="91" t="s">
        <v>574</v>
      </c>
      <c r="D281" s="91"/>
      <c r="E281" s="91"/>
      <c r="F281" s="91"/>
      <c r="G281" s="91"/>
      <c r="H281" s="91"/>
      <c r="I281" s="44"/>
      <c r="J281" s="55"/>
      <c r="K281" s="42"/>
      <c r="L281" s="44">
        <f>L283+L286+L285</f>
        <v>1119</v>
      </c>
    </row>
    <row r="282" spans="1:82" ht="14.25" hidden="1" x14ac:dyDescent="0.2">
      <c r="A282" s="55"/>
      <c r="B282" s="56"/>
      <c r="C282" s="93" t="s">
        <v>575</v>
      </c>
      <c r="D282" s="91"/>
      <c r="E282" s="91"/>
      <c r="F282" s="91"/>
      <c r="G282" s="91"/>
      <c r="H282" s="91"/>
      <c r="I282" s="44"/>
      <c r="J282" s="55"/>
      <c r="K282" s="42"/>
      <c r="L282" s="44"/>
    </row>
    <row r="283" spans="1:82" ht="14.25" x14ac:dyDescent="0.2">
      <c r="A283" s="55"/>
      <c r="B283" s="56"/>
      <c r="C283" s="91" t="s">
        <v>574</v>
      </c>
      <c r="D283" s="91"/>
      <c r="E283" s="91"/>
      <c r="F283" s="91"/>
      <c r="G283" s="91"/>
      <c r="H283" s="91"/>
      <c r="I283" s="44"/>
      <c r="J283" s="55"/>
      <c r="K283" s="42"/>
      <c r="L283" s="44">
        <f>SUM(AO190:AO276)</f>
        <v>712.7399999999999</v>
      </c>
    </row>
    <row r="284" spans="1:82" ht="14.25" hidden="1" x14ac:dyDescent="0.2">
      <c r="A284" s="55"/>
      <c r="B284" s="56"/>
      <c r="C284" s="93" t="s">
        <v>576</v>
      </c>
      <c r="D284" s="91"/>
      <c r="E284" s="91"/>
      <c r="F284" s="91"/>
      <c r="G284" s="91"/>
      <c r="H284" s="91"/>
      <c r="I284" s="44"/>
      <c r="J284" s="55"/>
      <c r="K284" s="42"/>
      <c r="L284" s="44"/>
    </row>
    <row r="285" spans="1:82" ht="14.25" x14ac:dyDescent="0.2">
      <c r="A285" s="55"/>
      <c r="B285" s="56"/>
      <c r="C285" s="91" t="s">
        <v>596</v>
      </c>
      <c r="D285" s="91"/>
      <c r="E285" s="91"/>
      <c r="F285" s="91"/>
      <c r="G285" s="91"/>
      <c r="H285" s="91"/>
      <c r="I285" s="44"/>
      <c r="J285" s="55"/>
      <c r="K285" s="42"/>
      <c r="L285" s="44">
        <f>SUM(AT190:AT276)</f>
        <v>406.26</v>
      </c>
    </row>
    <row r="286" spans="1:82" ht="14.25" hidden="1" x14ac:dyDescent="0.2">
      <c r="A286" s="55"/>
      <c r="B286" s="56"/>
      <c r="C286" s="91" t="s">
        <v>577</v>
      </c>
      <c r="D286" s="91"/>
      <c r="E286" s="91"/>
      <c r="F286" s="91"/>
      <c r="G286" s="91"/>
      <c r="H286" s="91"/>
      <c r="I286" s="44"/>
      <c r="J286" s="55"/>
      <c r="K286" s="42"/>
      <c r="L286" s="44">
        <f>SUM(AV190:AV276)</f>
        <v>0</v>
      </c>
    </row>
    <row r="287" spans="1:82" ht="14.25" x14ac:dyDescent="0.2">
      <c r="A287" s="55"/>
      <c r="B287" s="56"/>
      <c r="C287" s="91" t="s">
        <v>578</v>
      </c>
      <c r="D287" s="91"/>
      <c r="E287" s="91"/>
      <c r="F287" s="91"/>
      <c r="G287" s="91"/>
      <c r="H287" s="91"/>
      <c r="I287" s="44"/>
      <c r="J287" s="55"/>
      <c r="K287" s="42"/>
      <c r="L287" s="44">
        <f>L289+L290</f>
        <v>141998.65</v>
      </c>
    </row>
    <row r="288" spans="1:82" ht="14.25" x14ac:dyDescent="0.2">
      <c r="A288" s="55"/>
      <c r="B288" s="56"/>
      <c r="C288" s="93" t="s">
        <v>575</v>
      </c>
      <c r="D288" s="91"/>
      <c r="E288" s="91"/>
      <c r="F288" s="91"/>
      <c r="G288" s="91"/>
      <c r="H288" s="91"/>
      <c r="I288" s="44"/>
      <c r="J288" s="55"/>
      <c r="K288" s="42"/>
      <c r="L288" s="44"/>
    </row>
    <row r="289" spans="1:12" ht="14.25" x14ac:dyDescent="0.2">
      <c r="A289" s="55"/>
      <c r="B289" s="56"/>
      <c r="C289" s="91" t="s">
        <v>579</v>
      </c>
      <c r="D289" s="91"/>
      <c r="E289" s="91"/>
      <c r="F289" s="91"/>
      <c r="G289" s="91"/>
      <c r="H289" s="91"/>
      <c r="I289" s="44"/>
      <c r="J289" s="55"/>
      <c r="K289" s="42"/>
      <c r="L289" s="44">
        <f>SUM(AW190:AW276)-SUM(BK190:BK276)</f>
        <v>141998.65</v>
      </c>
    </row>
    <row r="290" spans="1:12" ht="14.25" hidden="1" x14ac:dyDescent="0.2">
      <c r="A290" s="55"/>
      <c r="B290" s="56"/>
      <c r="C290" s="91" t="s">
        <v>580</v>
      </c>
      <c r="D290" s="91"/>
      <c r="E290" s="91"/>
      <c r="F290" s="91"/>
      <c r="G290" s="91"/>
      <c r="H290" s="91"/>
      <c r="I290" s="44"/>
      <c r="J290" s="55"/>
      <c r="K290" s="42"/>
      <c r="L290" s="44">
        <f>SUM(BC190:BC276)</f>
        <v>0</v>
      </c>
    </row>
    <row r="291" spans="1:12" ht="14.25" hidden="1" x14ac:dyDescent="0.2">
      <c r="A291" s="55"/>
      <c r="B291" s="56"/>
      <c r="C291" s="91" t="s">
        <v>581</v>
      </c>
      <c r="D291" s="91"/>
      <c r="E291" s="91"/>
      <c r="F291" s="91"/>
      <c r="G291" s="91"/>
      <c r="H291" s="91"/>
      <c r="I291" s="44"/>
      <c r="J291" s="55"/>
      <c r="K291" s="42"/>
      <c r="L291" s="44">
        <f>SUM(BB190:BB276)</f>
        <v>0</v>
      </c>
    </row>
    <row r="292" spans="1:12" ht="14.25" x14ac:dyDescent="0.2">
      <c r="A292" s="55"/>
      <c r="B292" s="56"/>
      <c r="C292" s="91" t="s">
        <v>582</v>
      </c>
      <c r="D292" s="91"/>
      <c r="E292" s="91"/>
      <c r="F292" s="91"/>
      <c r="G292" s="91"/>
      <c r="H292" s="91"/>
      <c r="I292" s="44"/>
      <c r="J292" s="55"/>
      <c r="K292" s="42"/>
      <c r="L292" s="44">
        <f>SUM(AR190:AR276)+SUM(AT190:AT276)+SUM(AV190:AV276)</f>
        <v>43212.850000000006</v>
      </c>
    </row>
    <row r="293" spans="1:12" ht="14.25" x14ac:dyDescent="0.2">
      <c r="A293" s="55"/>
      <c r="B293" s="56"/>
      <c r="C293" s="91" t="s">
        <v>583</v>
      </c>
      <c r="D293" s="91"/>
      <c r="E293" s="91"/>
      <c r="F293" s="91"/>
      <c r="G293" s="91"/>
      <c r="H293" s="91"/>
      <c r="I293" s="44"/>
      <c r="J293" s="55"/>
      <c r="K293" s="42"/>
      <c r="L293" s="44">
        <f>SUM(AZ190:AZ276)</f>
        <v>40618.35</v>
      </c>
    </row>
    <row r="294" spans="1:12" ht="14.25" x14ac:dyDescent="0.2">
      <c r="A294" s="55"/>
      <c r="B294" s="56"/>
      <c r="C294" s="91" t="s">
        <v>584</v>
      </c>
      <c r="D294" s="91"/>
      <c r="E294" s="91"/>
      <c r="F294" s="91"/>
      <c r="G294" s="91"/>
      <c r="H294" s="91"/>
      <c r="I294" s="44"/>
      <c r="J294" s="55"/>
      <c r="K294" s="42"/>
      <c r="L294" s="44">
        <f>SUM(BA190:BA276)</f>
        <v>21389.49</v>
      </c>
    </row>
    <row r="295" spans="1:12" ht="14.25" x14ac:dyDescent="0.2">
      <c r="A295" s="55"/>
      <c r="B295" s="56"/>
      <c r="C295" s="91" t="s">
        <v>585</v>
      </c>
      <c r="D295" s="91"/>
      <c r="E295" s="91"/>
      <c r="F295" s="91"/>
      <c r="G295" s="91"/>
      <c r="H295" s="91"/>
      <c r="I295" s="44"/>
      <c r="J295" s="55"/>
      <c r="K295" s="42"/>
      <c r="L295" s="44">
        <f>L297+L298</f>
        <v>8952.68</v>
      </c>
    </row>
    <row r="296" spans="1:12" ht="14.25" x14ac:dyDescent="0.2">
      <c r="A296" s="55"/>
      <c r="B296" s="56"/>
      <c r="C296" s="93" t="s">
        <v>572</v>
      </c>
      <c r="D296" s="91"/>
      <c r="E296" s="91"/>
      <c r="F296" s="91"/>
      <c r="G296" s="91"/>
      <c r="H296" s="91"/>
      <c r="I296" s="44"/>
      <c r="J296" s="55"/>
      <c r="K296" s="42"/>
      <c r="L296" s="44"/>
    </row>
    <row r="297" spans="1:12" ht="14.25" x14ac:dyDescent="0.2">
      <c r="A297" s="55"/>
      <c r="B297" s="56"/>
      <c r="C297" s="91" t="s">
        <v>586</v>
      </c>
      <c r="D297" s="91"/>
      <c r="E297" s="91"/>
      <c r="F297" s="91"/>
      <c r="G297" s="91"/>
      <c r="H297" s="91"/>
      <c r="I297" s="44"/>
      <c r="J297" s="55"/>
      <c r="K297" s="42"/>
      <c r="L297" s="44">
        <f>SUM(BK190:BK276)</f>
        <v>8952.68</v>
      </c>
    </row>
    <row r="298" spans="1:12" ht="14.25" hidden="1" x14ac:dyDescent="0.2">
      <c r="A298" s="55"/>
      <c r="B298" s="56"/>
      <c r="C298" s="91" t="s">
        <v>587</v>
      </c>
      <c r="D298" s="91"/>
      <c r="E298" s="91"/>
      <c r="F298" s="91"/>
      <c r="G298" s="91"/>
      <c r="H298" s="91"/>
      <c r="I298" s="44"/>
      <c r="J298" s="55"/>
      <c r="K298" s="42"/>
      <c r="L298" s="44">
        <f>SUM(BD190:BD276)</f>
        <v>0</v>
      </c>
    </row>
    <row r="299" spans="1:12" ht="14.25" hidden="1" x14ac:dyDescent="0.2">
      <c r="A299" s="55"/>
      <c r="B299" s="56"/>
      <c r="C299" s="91" t="s">
        <v>588</v>
      </c>
      <c r="D299" s="91"/>
      <c r="E299" s="91"/>
      <c r="F299" s="91"/>
      <c r="G299" s="91"/>
      <c r="H299" s="91"/>
      <c r="I299" s="44"/>
      <c r="J299" s="55"/>
      <c r="K299" s="42"/>
      <c r="L299" s="44"/>
    </row>
    <row r="300" spans="1:12" ht="14.25" hidden="1" x14ac:dyDescent="0.2">
      <c r="A300" s="55"/>
      <c r="B300" s="56"/>
      <c r="C300" s="91" t="s">
        <v>588</v>
      </c>
      <c r="D300" s="91"/>
      <c r="E300" s="91"/>
      <c r="F300" s="91"/>
      <c r="G300" s="91"/>
      <c r="H300" s="91"/>
      <c r="I300" s="44"/>
      <c r="J300" s="55"/>
      <c r="K300" s="42"/>
      <c r="L300" s="44">
        <f>SUM(BQ190:BQ276)</f>
        <v>0</v>
      </c>
    </row>
    <row r="301" spans="1:12" ht="14.25" hidden="1" x14ac:dyDescent="0.2">
      <c r="A301" s="55"/>
      <c r="B301" s="56"/>
      <c r="C301" s="91" t="s">
        <v>589</v>
      </c>
      <c r="D301" s="91"/>
      <c r="E301" s="91"/>
      <c r="F301" s="91"/>
      <c r="G301" s="91"/>
      <c r="H301" s="91"/>
      <c r="I301" s="44"/>
      <c r="J301" s="55"/>
      <c r="K301" s="42"/>
      <c r="L301" s="44">
        <f>SUM(BO190:BO276)</f>
        <v>0</v>
      </c>
    </row>
    <row r="302" spans="1:12" ht="15" x14ac:dyDescent="0.2">
      <c r="A302" s="57"/>
      <c r="B302" s="58"/>
      <c r="C302" s="94" t="s">
        <v>590</v>
      </c>
      <c r="D302" s="94"/>
      <c r="E302" s="94"/>
      <c r="F302" s="94"/>
      <c r="G302" s="94"/>
      <c r="H302" s="94"/>
      <c r="I302" s="47"/>
      <c r="J302" s="57"/>
      <c r="K302" s="59"/>
      <c r="L302" s="47">
        <f>L278+L293+L294+L295+L300+L301</f>
        <v>256884.75999999998</v>
      </c>
    </row>
    <row r="303" spans="1:12" ht="14.25" x14ac:dyDescent="0.2">
      <c r="A303" s="55"/>
      <c r="B303" s="56"/>
      <c r="C303" s="93" t="s">
        <v>591</v>
      </c>
      <c r="D303" s="91"/>
      <c r="E303" s="91"/>
      <c r="F303" s="91"/>
      <c r="G303" s="91"/>
      <c r="H303" s="91"/>
      <c r="I303" s="44"/>
      <c r="J303" s="55"/>
      <c r="K303" s="42"/>
      <c r="L303" s="44"/>
    </row>
    <row r="304" spans="1:12" ht="14.25" hidden="1" x14ac:dyDescent="0.2">
      <c r="A304" s="55"/>
      <c r="B304" s="56"/>
      <c r="C304" s="91" t="s">
        <v>592</v>
      </c>
      <c r="D304" s="91"/>
      <c r="E304" s="91"/>
      <c r="F304" s="91"/>
      <c r="G304" s="91"/>
      <c r="H304" s="91"/>
      <c r="I304" s="44"/>
      <c r="J304" s="55"/>
      <c r="K304" s="42"/>
      <c r="L304" s="44">
        <f>SUM(AX190:AX276)</f>
        <v>0</v>
      </c>
    </row>
    <row r="305" spans="1:12" ht="14.25" hidden="1" x14ac:dyDescent="0.2">
      <c r="A305" s="55"/>
      <c r="B305" s="56"/>
      <c r="C305" s="91" t="s">
        <v>593</v>
      </c>
      <c r="D305" s="91"/>
      <c r="E305" s="91"/>
      <c r="F305" s="91"/>
      <c r="G305" s="91"/>
      <c r="H305" s="91"/>
      <c r="I305" s="44"/>
      <c r="J305" s="55"/>
      <c r="K305" s="42"/>
      <c r="L305" s="44">
        <f>SUM(AY190:AY276)</f>
        <v>0</v>
      </c>
    </row>
    <row r="306" spans="1:12" ht="14.25" x14ac:dyDescent="0.2">
      <c r="A306" s="55"/>
      <c r="B306" s="56"/>
      <c r="C306" s="91" t="s">
        <v>594</v>
      </c>
      <c r="D306" s="91"/>
      <c r="E306" s="91"/>
      <c r="F306" s="92"/>
      <c r="G306" s="46">
        <f>Source!F710</f>
        <v>60.866900000000001</v>
      </c>
      <c r="H306" s="55"/>
      <c r="I306" s="55"/>
      <c r="J306" s="55"/>
      <c r="K306" s="55"/>
      <c r="L306" s="55"/>
    </row>
    <row r="307" spans="1:12" ht="14.25" x14ac:dyDescent="0.2">
      <c r="A307" s="55"/>
      <c r="B307" s="56"/>
      <c r="C307" s="91" t="s">
        <v>595</v>
      </c>
      <c r="D307" s="91"/>
      <c r="E307" s="91"/>
      <c r="F307" s="92"/>
      <c r="G307" s="46">
        <f>Source!F711</f>
        <v>0.4803</v>
      </c>
      <c r="H307" s="55"/>
      <c r="I307" s="55"/>
      <c r="J307" s="55"/>
      <c r="K307" s="55"/>
      <c r="L307" s="55"/>
    </row>
    <row r="310" spans="1:12" ht="15" x14ac:dyDescent="0.2">
      <c r="A310" s="66"/>
      <c r="B310" s="67"/>
      <c r="C310" s="95" t="s">
        <v>609</v>
      </c>
      <c r="D310" s="95"/>
      <c r="E310" s="95"/>
      <c r="F310" s="95"/>
      <c r="G310" s="95"/>
      <c r="H310" s="95"/>
      <c r="I310" s="68"/>
      <c r="J310" s="66"/>
      <c r="K310" s="69"/>
      <c r="L310" s="68"/>
    </row>
    <row r="312" spans="1:12" ht="15" x14ac:dyDescent="0.2">
      <c r="A312" s="57"/>
      <c r="B312" s="58"/>
      <c r="C312" s="94" t="s">
        <v>610</v>
      </c>
      <c r="D312" s="94"/>
      <c r="E312" s="94"/>
      <c r="F312" s="94"/>
      <c r="G312" s="94"/>
      <c r="H312" s="94"/>
      <c r="I312" s="47"/>
      <c r="J312" s="57"/>
      <c r="K312" s="59"/>
      <c r="L312" s="47">
        <f>L314+L329+L330</f>
        <v>99910.529999999984</v>
      </c>
    </row>
    <row r="313" spans="1:12" ht="14.25" x14ac:dyDescent="0.2">
      <c r="A313" s="55"/>
      <c r="B313" s="56"/>
      <c r="C313" s="93" t="s">
        <v>572</v>
      </c>
      <c r="D313" s="91"/>
      <c r="E313" s="91"/>
      <c r="F313" s="91"/>
      <c r="G313" s="91"/>
      <c r="H313" s="91"/>
      <c r="I313" s="44"/>
      <c r="J313" s="55"/>
      <c r="K313" s="42"/>
      <c r="L313" s="44"/>
    </row>
    <row r="314" spans="1:12" ht="14.25" x14ac:dyDescent="0.2">
      <c r="A314" s="55"/>
      <c r="B314" s="56"/>
      <c r="C314" s="91" t="s">
        <v>611</v>
      </c>
      <c r="D314" s="91"/>
      <c r="E314" s="91"/>
      <c r="F314" s="91"/>
      <c r="G314" s="91"/>
      <c r="H314" s="91"/>
      <c r="I314" s="44"/>
      <c r="J314" s="55"/>
      <c r="K314" s="42"/>
      <c r="L314" s="44">
        <f>L316+L317+L323+L327</f>
        <v>64814.119999999995</v>
      </c>
    </row>
    <row r="315" spans="1:12" ht="14.25" x14ac:dyDescent="0.2">
      <c r="A315" s="55"/>
      <c r="B315" s="56"/>
      <c r="C315" s="93" t="s">
        <v>572</v>
      </c>
      <c r="D315" s="91"/>
      <c r="E315" s="91"/>
      <c r="F315" s="91"/>
      <c r="G315" s="91"/>
      <c r="H315" s="91"/>
      <c r="I315" s="44"/>
      <c r="J315" s="55"/>
      <c r="K315" s="42"/>
      <c r="L315" s="44"/>
    </row>
    <row r="316" spans="1:12" ht="14.25" x14ac:dyDescent="0.2">
      <c r="A316" s="55"/>
      <c r="B316" s="56"/>
      <c r="C316" s="91" t="s">
        <v>612</v>
      </c>
      <c r="D316" s="91"/>
      <c r="E316" s="91"/>
      <c r="F316" s="91"/>
      <c r="G316" s="91"/>
      <c r="H316" s="91"/>
      <c r="I316" s="44"/>
      <c r="J316" s="55"/>
      <c r="K316" s="42"/>
      <c r="L316" s="44">
        <f>SUMIF(CD55:CD308, 1, AR55:AR308)</f>
        <v>25249.219999999998</v>
      </c>
    </row>
    <row r="317" spans="1:12" ht="14.25" hidden="1" x14ac:dyDescent="0.2">
      <c r="A317" s="55"/>
      <c r="B317" s="56"/>
      <c r="C317" s="91" t="s">
        <v>574</v>
      </c>
      <c r="D317" s="91"/>
      <c r="E317" s="91"/>
      <c r="F317" s="91"/>
      <c r="G317" s="91"/>
      <c r="H317" s="91"/>
      <c r="I317" s="44"/>
      <c r="J317" s="55"/>
      <c r="K317" s="42"/>
      <c r="L317" s="44">
        <f>L319+L322+L321</f>
        <v>0</v>
      </c>
    </row>
    <row r="318" spans="1:12" ht="14.25" hidden="1" x14ac:dyDescent="0.2">
      <c r="A318" s="55"/>
      <c r="B318" s="56"/>
      <c r="C318" s="93" t="s">
        <v>575</v>
      </c>
      <c r="D318" s="91"/>
      <c r="E318" s="91"/>
      <c r="F318" s="91"/>
      <c r="G318" s="91"/>
      <c r="H318" s="91"/>
      <c r="I318" s="44"/>
      <c r="J318" s="55"/>
      <c r="K318" s="42"/>
      <c r="L318" s="44"/>
    </row>
    <row r="319" spans="1:12" ht="14.25" hidden="1" x14ac:dyDescent="0.2">
      <c r="A319" s="55"/>
      <c r="B319" s="56"/>
      <c r="C319" s="91" t="s">
        <v>574</v>
      </c>
      <c r="D319" s="91"/>
      <c r="E319" s="91"/>
      <c r="F319" s="91"/>
      <c r="G319" s="91"/>
      <c r="H319" s="91"/>
      <c r="I319" s="44"/>
      <c r="J319" s="55"/>
      <c r="K319" s="42"/>
      <c r="L319" s="44">
        <f>SUMIF(CD55:CD308, 1, AO55:AO308)</f>
        <v>0</v>
      </c>
    </row>
    <row r="320" spans="1:12" ht="14.25" hidden="1" x14ac:dyDescent="0.2">
      <c r="A320" s="55"/>
      <c r="B320" s="56"/>
      <c r="C320" s="93" t="s">
        <v>576</v>
      </c>
      <c r="D320" s="91"/>
      <c r="E320" s="91"/>
      <c r="F320" s="91"/>
      <c r="G320" s="91"/>
      <c r="H320" s="91"/>
      <c r="I320" s="44"/>
      <c r="J320" s="55"/>
      <c r="K320" s="42"/>
      <c r="L320" s="44"/>
    </row>
    <row r="321" spans="1:12" ht="14.25" hidden="1" x14ac:dyDescent="0.2">
      <c r="A321" s="55"/>
      <c r="B321" s="56"/>
      <c r="C321" s="91" t="s">
        <v>596</v>
      </c>
      <c r="D321" s="91"/>
      <c r="E321" s="91"/>
      <c r="F321" s="91"/>
      <c r="G321" s="91"/>
      <c r="H321" s="91"/>
      <c r="I321" s="44"/>
      <c r="J321" s="55"/>
      <c r="K321" s="42"/>
      <c r="L321" s="44">
        <f>SUMIF(CD55:CD308, 1, AT55:AT308)</f>
        <v>0</v>
      </c>
    </row>
    <row r="322" spans="1:12" ht="14.25" hidden="1" x14ac:dyDescent="0.2">
      <c r="A322" s="55"/>
      <c r="B322" s="56"/>
      <c r="C322" s="91" t="s">
        <v>577</v>
      </c>
      <c r="D322" s="91"/>
      <c r="E322" s="91"/>
      <c r="F322" s="91"/>
      <c r="G322" s="91"/>
      <c r="H322" s="91"/>
      <c r="I322" s="44"/>
      <c r="J322" s="55"/>
      <c r="K322" s="42"/>
      <c r="L322" s="44">
        <f>SUMIF(CD55:CD308, 1, AV55:AV308)</f>
        <v>0</v>
      </c>
    </row>
    <row r="323" spans="1:12" ht="14.25" x14ac:dyDescent="0.2">
      <c r="A323" s="55"/>
      <c r="B323" s="56"/>
      <c r="C323" s="91" t="s">
        <v>578</v>
      </c>
      <c r="D323" s="91"/>
      <c r="E323" s="91"/>
      <c r="F323" s="91"/>
      <c r="G323" s="91"/>
      <c r="H323" s="91"/>
      <c r="I323" s="44"/>
      <c r="J323" s="55"/>
      <c r="K323" s="42"/>
      <c r="L323" s="44">
        <f>L325+L326</f>
        <v>39564.9</v>
      </c>
    </row>
    <row r="324" spans="1:12" ht="14.25" x14ac:dyDescent="0.2">
      <c r="A324" s="55"/>
      <c r="B324" s="56"/>
      <c r="C324" s="93" t="s">
        <v>575</v>
      </c>
      <c r="D324" s="91"/>
      <c r="E324" s="91"/>
      <c r="F324" s="91"/>
      <c r="G324" s="91"/>
      <c r="H324" s="91"/>
      <c r="I324" s="44"/>
      <c r="J324" s="55"/>
      <c r="K324" s="42"/>
      <c r="L324" s="44"/>
    </row>
    <row r="325" spans="1:12" ht="14.25" x14ac:dyDescent="0.2">
      <c r="A325" s="55"/>
      <c r="B325" s="56"/>
      <c r="C325" s="91" t="s">
        <v>579</v>
      </c>
      <c r="D325" s="91"/>
      <c r="E325" s="91"/>
      <c r="F325" s="91"/>
      <c r="G325" s="91"/>
      <c r="H325" s="91"/>
      <c r="I325" s="44"/>
      <c r="J325" s="55"/>
      <c r="K325" s="42"/>
      <c r="L325" s="44">
        <f>SUMIF(CD55:CD308, 1, AW55:AW308)-SUMIF(CD55:CD308, 1, BK55:BK308)</f>
        <v>39564.9</v>
      </c>
    </row>
    <row r="326" spans="1:12" ht="14.25" hidden="1" x14ac:dyDescent="0.2">
      <c r="A326" s="55"/>
      <c r="B326" s="56"/>
      <c r="C326" s="91" t="s">
        <v>580</v>
      </c>
      <c r="D326" s="91"/>
      <c r="E326" s="91"/>
      <c r="F326" s="91"/>
      <c r="G326" s="91"/>
      <c r="H326" s="91"/>
      <c r="I326" s="44"/>
      <c r="J326" s="55"/>
      <c r="K326" s="42"/>
      <c r="L326" s="44">
        <f>SUMIF(CD55:CD308, 1, BC55:BC308)</f>
        <v>0</v>
      </c>
    </row>
    <row r="327" spans="1:12" ht="14.25" hidden="1" x14ac:dyDescent="0.2">
      <c r="A327" s="55"/>
      <c r="B327" s="56"/>
      <c r="C327" s="91" t="s">
        <v>581</v>
      </c>
      <c r="D327" s="91"/>
      <c r="E327" s="91"/>
      <c r="F327" s="91"/>
      <c r="G327" s="91"/>
      <c r="H327" s="91"/>
      <c r="I327" s="44"/>
      <c r="J327" s="55"/>
      <c r="K327" s="42"/>
      <c r="L327" s="44">
        <f>SUMIF(CD55:CD308, 1, BB55:BB308)</f>
        <v>0</v>
      </c>
    </row>
    <row r="328" spans="1:12" ht="14.25" x14ac:dyDescent="0.2">
      <c r="A328" s="55"/>
      <c r="B328" s="56"/>
      <c r="C328" s="91" t="s">
        <v>613</v>
      </c>
      <c r="D328" s="91"/>
      <c r="E328" s="91"/>
      <c r="F328" s="91"/>
      <c r="G328" s="91"/>
      <c r="H328" s="91"/>
      <c r="I328" s="44"/>
      <c r="J328" s="55"/>
      <c r="K328" s="42"/>
      <c r="L328" s="44">
        <f>SUMIF(CD55:CD308, 1, AR55:AR308)+SUMIF(CD55:CD308, 1, AT55:AT308)+SUMIF(CD55:CD308, 1, AV55:AV308)</f>
        <v>25249.219999999998</v>
      </c>
    </row>
    <row r="329" spans="1:12" ht="14.25" x14ac:dyDescent="0.2">
      <c r="A329" s="55"/>
      <c r="B329" s="56"/>
      <c r="C329" s="91" t="s">
        <v>614</v>
      </c>
      <c r="D329" s="91"/>
      <c r="E329" s="91"/>
      <c r="F329" s="91"/>
      <c r="G329" s="91"/>
      <c r="H329" s="91"/>
      <c r="I329" s="44"/>
      <c r="J329" s="55"/>
      <c r="K329" s="42"/>
      <c r="L329" s="44">
        <f>SUMIF(CD55:CD308, 1, AZ55:AZ308)</f>
        <v>22976.789999999997</v>
      </c>
    </row>
    <row r="330" spans="1:12" ht="14.25" x14ac:dyDescent="0.2">
      <c r="A330" s="55"/>
      <c r="B330" s="56"/>
      <c r="C330" s="91" t="s">
        <v>615</v>
      </c>
      <c r="D330" s="91"/>
      <c r="E330" s="91"/>
      <c r="F330" s="91"/>
      <c r="G330" s="91"/>
      <c r="H330" s="91"/>
      <c r="I330" s="44"/>
      <c r="J330" s="55"/>
      <c r="K330" s="42"/>
      <c r="L330" s="44">
        <f>SUMIF(CD55:CD308, 1, BA55:BA308)</f>
        <v>12119.62</v>
      </c>
    </row>
    <row r="332" spans="1:12" ht="15" x14ac:dyDescent="0.2">
      <c r="A332" s="57"/>
      <c r="B332" s="58"/>
      <c r="C332" s="94" t="s">
        <v>616</v>
      </c>
      <c r="D332" s="94"/>
      <c r="E332" s="94"/>
      <c r="F332" s="94"/>
      <c r="G332" s="94"/>
      <c r="H332" s="94"/>
      <c r="I332" s="47"/>
      <c r="J332" s="57"/>
      <c r="K332" s="59"/>
      <c r="L332" s="47">
        <f>L334+L349+L350</f>
        <v>375665.17</v>
      </c>
    </row>
    <row r="333" spans="1:12" ht="14.25" x14ac:dyDescent="0.2">
      <c r="A333" s="55"/>
      <c r="B333" s="56"/>
      <c r="C333" s="93" t="s">
        <v>572</v>
      </c>
      <c r="D333" s="91"/>
      <c r="E333" s="91"/>
      <c r="F333" s="91"/>
      <c r="G333" s="91"/>
      <c r="H333" s="91"/>
      <c r="I333" s="44"/>
      <c r="J333" s="55"/>
      <c r="K333" s="42"/>
      <c r="L333" s="44"/>
    </row>
    <row r="334" spans="1:12" ht="14.25" x14ac:dyDescent="0.2">
      <c r="A334" s="55"/>
      <c r="B334" s="56"/>
      <c r="C334" s="91" t="s">
        <v>611</v>
      </c>
      <c r="D334" s="91"/>
      <c r="E334" s="91"/>
      <c r="F334" s="91"/>
      <c r="G334" s="91"/>
      <c r="H334" s="91"/>
      <c r="I334" s="44"/>
      <c r="J334" s="55"/>
      <c r="K334" s="42"/>
      <c r="L334" s="44">
        <f>L336+L337+L343+L347</f>
        <v>257915.3</v>
      </c>
    </row>
    <row r="335" spans="1:12" ht="14.25" x14ac:dyDescent="0.2">
      <c r="A335" s="55"/>
      <c r="B335" s="56"/>
      <c r="C335" s="93" t="s">
        <v>572</v>
      </c>
      <c r="D335" s="91"/>
      <c r="E335" s="91"/>
      <c r="F335" s="91"/>
      <c r="G335" s="91"/>
      <c r="H335" s="91"/>
      <c r="I335" s="44"/>
      <c r="J335" s="55"/>
      <c r="K335" s="42"/>
      <c r="L335" s="44"/>
    </row>
    <row r="336" spans="1:12" ht="14.25" x14ac:dyDescent="0.2">
      <c r="A336" s="55"/>
      <c r="B336" s="56"/>
      <c r="C336" s="91" t="s">
        <v>612</v>
      </c>
      <c r="D336" s="91"/>
      <c r="E336" s="91"/>
      <c r="F336" s="91"/>
      <c r="G336" s="91"/>
      <c r="H336" s="91"/>
      <c r="I336" s="44"/>
      <c r="J336" s="55"/>
      <c r="K336" s="42"/>
      <c r="L336" s="44">
        <f>SUMIF(CD55:CD330, 2, AR55:AR330)</f>
        <v>78560.25</v>
      </c>
    </row>
    <row r="337" spans="1:12" ht="14.25" hidden="1" x14ac:dyDescent="0.2">
      <c r="A337" s="55"/>
      <c r="B337" s="56"/>
      <c r="C337" s="91" t="s">
        <v>574</v>
      </c>
      <c r="D337" s="91"/>
      <c r="E337" s="91"/>
      <c r="F337" s="91"/>
      <c r="G337" s="91"/>
      <c r="H337" s="91"/>
      <c r="I337" s="44"/>
      <c r="J337" s="55"/>
      <c r="K337" s="42"/>
      <c r="L337" s="44">
        <f>L339+L342+L341</f>
        <v>2739.07</v>
      </c>
    </row>
    <row r="338" spans="1:12" ht="14.25" hidden="1" x14ac:dyDescent="0.2">
      <c r="A338" s="55"/>
      <c r="B338" s="56"/>
      <c r="C338" s="93" t="s">
        <v>575</v>
      </c>
      <c r="D338" s="91"/>
      <c r="E338" s="91"/>
      <c r="F338" s="91"/>
      <c r="G338" s="91"/>
      <c r="H338" s="91"/>
      <c r="I338" s="44"/>
      <c r="J338" s="55"/>
      <c r="K338" s="42"/>
      <c r="L338" s="44"/>
    </row>
    <row r="339" spans="1:12" ht="14.25" x14ac:dyDescent="0.2">
      <c r="A339" s="55"/>
      <c r="B339" s="56"/>
      <c r="C339" s="91" t="s">
        <v>574</v>
      </c>
      <c r="D339" s="91"/>
      <c r="E339" s="91"/>
      <c r="F339" s="91"/>
      <c r="G339" s="91"/>
      <c r="H339" s="91"/>
      <c r="I339" s="44"/>
      <c r="J339" s="55"/>
      <c r="K339" s="42"/>
      <c r="L339" s="44">
        <f>SUMIF(CD55:CD330, 2, AO55:AO330)</f>
        <v>1738.5900000000001</v>
      </c>
    </row>
    <row r="340" spans="1:12" ht="14.25" hidden="1" x14ac:dyDescent="0.2">
      <c r="A340" s="55"/>
      <c r="B340" s="56"/>
      <c r="C340" s="93" t="s">
        <v>576</v>
      </c>
      <c r="D340" s="91"/>
      <c r="E340" s="91"/>
      <c r="F340" s="91"/>
      <c r="G340" s="91"/>
      <c r="H340" s="91"/>
      <c r="I340" s="44"/>
      <c r="J340" s="55"/>
      <c r="K340" s="42"/>
      <c r="L340" s="44"/>
    </row>
    <row r="341" spans="1:12" ht="14.25" x14ac:dyDescent="0.2">
      <c r="A341" s="55"/>
      <c r="B341" s="56"/>
      <c r="C341" s="91" t="s">
        <v>596</v>
      </c>
      <c r="D341" s="91"/>
      <c r="E341" s="91"/>
      <c r="F341" s="91"/>
      <c r="G341" s="91"/>
      <c r="H341" s="91"/>
      <c r="I341" s="44"/>
      <c r="J341" s="55"/>
      <c r="K341" s="42"/>
      <c r="L341" s="44">
        <f>SUMIF(CD55:CD330, 2, AT55:AT330)</f>
        <v>1000.48</v>
      </c>
    </row>
    <row r="342" spans="1:12" ht="14.25" hidden="1" x14ac:dyDescent="0.2">
      <c r="A342" s="55"/>
      <c r="B342" s="56"/>
      <c r="C342" s="91" t="s">
        <v>577</v>
      </c>
      <c r="D342" s="91"/>
      <c r="E342" s="91"/>
      <c r="F342" s="91"/>
      <c r="G342" s="91"/>
      <c r="H342" s="91"/>
      <c r="I342" s="44"/>
      <c r="J342" s="55"/>
      <c r="K342" s="42"/>
      <c r="L342" s="44">
        <f>SUMIF(CD55:CD330, 2, AV55:AV330)</f>
        <v>0</v>
      </c>
    </row>
    <row r="343" spans="1:12" ht="14.25" x14ac:dyDescent="0.2">
      <c r="A343" s="55"/>
      <c r="B343" s="56"/>
      <c r="C343" s="91" t="s">
        <v>578</v>
      </c>
      <c r="D343" s="91"/>
      <c r="E343" s="91"/>
      <c r="F343" s="91"/>
      <c r="G343" s="91"/>
      <c r="H343" s="91"/>
      <c r="I343" s="44"/>
      <c r="J343" s="55"/>
      <c r="K343" s="42"/>
      <c r="L343" s="44">
        <f>L345+L346</f>
        <v>176615.97999999998</v>
      </c>
    </row>
    <row r="344" spans="1:12" ht="14.25" x14ac:dyDescent="0.2">
      <c r="A344" s="55"/>
      <c r="B344" s="56"/>
      <c r="C344" s="93" t="s">
        <v>575</v>
      </c>
      <c r="D344" s="91"/>
      <c r="E344" s="91"/>
      <c r="F344" s="91"/>
      <c r="G344" s="91"/>
      <c r="H344" s="91"/>
      <c r="I344" s="44"/>
      <c r="J344" s="55"/>
      <c r="K344" s="42"/>
      <c r="L344" s="44"/>
    </row>
    <row r="345" spans="1:12" ht="14.25" x14ac:dyDescent="0.2">
      <c r="A345" s="55"/>
      <c r="B345" s="56"/>
      <c r="C345" s="91" t="s">
        <v>579</v>
      </c>
      <c r="D345" s="91"/>
      <c r="E345" s="91"/>
      <c r="F345" s="91"/>
      <c r="G345" s="91"/>
      <c r="H345" s="91"/>
      <c r="I345" s="44"/>
      <c r="J345" s="55"/>
      <c r="K345" s="42"/>
      <c r="L345" s="44">
        <f>SUMIF(CD55:CD330, 2, AW55:AW330)-SUMIF(CD55:CD330, 2, BK55:BK330)</f>
        <v>176615.97999999998</v>
      </c>
    </row>
    <row r="346" spans="1:12" ht="14.25" hidden="1" x14ac:dyDescent="0.2">
      <c r="A346" s="55"/>
      <c r="B346" s="56"/>
      <c r="C346" s="91" t="s">
        <v>580</v>
      </c>
      <c r="D346" s="91"/>
      <c r="E346" s="91"/>
      <c r="F346" s="91"/>
      <c r="G346" s="91"/>
      <c r="H346" s="91"/>
      <c r="I346" s="44"/>
      <c r="J346" s="55"/>
      <c r="K346" s="42"/>
      <c r="L346" s="44">
        <f>SUMIF(CD55:CD330, 2, BC55:BC330)</f>
        <v>0</v>
      </c>
    </row>
    <row r="347" spans="1:12" ht="14.25" hidden="1" x14ac:dyDescent="0.2">
      <c r="A347" s="55"/>
      <c r="B347" s="56"/>
      <c r="C347" s="91" t="s">
        <v>581</v>
      </c>
      <c r="D347" s="91"/>
      <c r="E347" s="91"/>
      <c r="F347" s="91"/>
      <c r="G347" s="91"/>
      <c r="H347" s="91"/>
      <c r="I347" s="44"/>
      <c r="J347" s="55"/>
      <c r="K347" s="42"/>
      <c r="L347" s="44">
        <f>SUMIF(CD55:CD330, 2, BB55:BB330)</f>
        <v>0</v>
      </c>
    </row>
    <row r="348" spans="1:12" ht="14.25" x14ac:dyDescent="0.2">
      <c r="A348" s="55"/>
      <c r="B348" s="56"/>
      <c r="C348" s="91" t="s">
        <v>613</v>
      </c>
      <c r="D348" s="91"/>
      <c r="E348" s="91"/>
      <c r="F348" s="91"/>
      <c r="G348" s="91"/>
      <c r="H348" s="91"/>
      <c r="I348" s="44"/>
      <c r="J348" s="55"/>
      <c r="K348" s="42"/>
      <c r="L348" s="44">
        <f>SUMIF(CD55:CD330, 2, AR55:AR330)+SUMIF(CD55:CD330, 2, AT55:AT330)+SUMIF(CD55:CD330, 2, AV55:AV330)</f>
        <v>79560.73</v>
      </c>
    </row>
    <row r="349" spans="1:12" ht="14.25" x14ac:dyDescent="0.2">
      <c r="A349" s="55"/>
      <c r="B349" s="56"/>
      <c r="C349" s="91" t="s">
        <v>614</v>
      </c>
      <c r="D349" s="91"/>
      <c r="E349" s="91"/>
      <c r="F349" s="91"/>
      <c r="G349" s="91"/>
      <c r="H349" s="91"/>
      <c r="I349" s="44"/>
      <c r="J349" s="55"/>
      <c r="K349" s="42"/>
      <c r="L349" s="44">
        <f>SUMIF(CD55:CD330, 2, AZ55:AZ330)</f>
        <v>77173.900000000009</v>
      </c>
    </row>
    <row r="350" spans="1:12" ht="14.25" x14ac:dyDescent="0.2">
      <c r="A350" s="55"/>
      <c r="B350" s="56"/>
      <c r="C350" s="91" t="s">
        <v>615</v>
      </c>
      <c r="D350" s="91"/>
      <c r="E350" s="91"/>
      <c r="F350" s="91"/>
      <c r="G350" s="91"/>
      <c r="H350" s="91"/>
      <c r="I350" s="44"/>
      <c r="J350" s="55"/>
      <c r="K350" s="42"/>
      <c r="L350" s="44">
        <f>SUMIF(CD55:CD330, 2, BA55:BA330)</f>
        <v>40575.969999999994</v>
      </c>
    </row>
    <row r="352" spans="1:12" ht="15" x14ac:dyDescent="0.2">
      <c r="A352" s="57"/>
      <c r="B352" s="58"/>
      <c r="C352" s="94" t="s">
        <v>617</v>
      </c>
      <c r="D352" s="94"/>
      <c r="E352" s="94"/>
      <c r="F352" s="94"/>
      <c r="G352" s="94"/>
      <c r="H352" s="94"/>
      <c r="I352" s="47"/>
      <c r="J352" s="57"/>
      <c r="K352" s="59"/>
      <c r="L352" s="47">
        <f>L354+L355</f>
        <v>8952.68</v>
      </c>
    </row>
    <row r="353" spans="1:12" ht="14.25" x14ac:dyDescent="0.2">
      <c r="A353" s="55"/>
      <c r="B353" s="56"/>
      <c r="C353" s="93" t="s">
        <v>572</v>
      </c>
      <c r="D353" s="91"/>
      <c r="E353" s="91"/>
      <c r="F353" s="91"/>
      <c r="G353" s="91"/>
      <c r="H353" s="91"/>
      <c r="I353" s="44"/>
      <c r="J353" s="55"/>
      <c r="K353" s="42"/>
      <c r="L353" s="44"/>
    </row>
    <row r="354" spans="1:12" ht="14.25" x14ac:dyDescent="0.2">
      <c r="A354" s="55"/>
      <c r="B354" s="56"/>
      <c r="C354" s="91" t="s">
        <v>586</v>
      </c>
      <c r="D354" s="91"/>
      <c r="E354" s="91"/>
      <c r="F354" s="91"/>
      <c r="G354" s="91"/>
      <c r="H354" s="91"/>
      <c r="I354" s="44"/>
      <c r="J354" s="55"/>
      <c r="K354" s="42"/>
      <c r="L354" s="44">
        <f>SUMIF(CD55:CD350, 3, BK55:BK350)</f>
        <v>8952.68</v>
      </c>
    </row>
    <row r="355" spans="1:12" ht="14.25" hidden="1" x14ac:dyDescent="0.2">
      <c r="A355" s="55"/>
      <c r="B355" s="56"/>
      <c r="C355" s="91" t="s">
        <v>587</v>
      </c>
      <c r="D355" s="91"/>
      <c r="E355" s="91"/>
      <c r="F355" s="91"/>
      <c r="G355" s="91"/>
      <c r="H355" s="91"/>
      <c r="I355" s="44"/>
      <c r="J355" s="55"/>
      <c r="K355" s="42"/>
      <c r="L355" s="44">
        <f>SUMIF(CD55:CD350, 3, BD55:BD350)</f>
        <v>0</v>
      </c>
    </row>
    <row r="356" spans="1:12" hidden="1" x14ac:dyDescent="0.2"/>
    <row r="357" spans="1:12" ht="15" hidden="1" x14ac:dyDescent="0.2">
      <c r="A357" s="57"/>
      <c r="B357" s="58"/>
      <c r="C357" s="94" t="s">
        <v>618</v>
      </c>
      <c r="D357" s="94"/>
      <c r="E357" s="94"/>
      <c r="F357" s="94"/>
      <c r="G357" s="94"/>
      <c r="H357" s="94"/>
      <c r="I357" s="47"/>
      <c r="J357" s="57"/>
      <c r="K357" s="59"/>
      <c r="L357" s="47">
        <f>L365+L380+L381+L359+L360+L361+L362</f>
        <v>0</v>
      </c>
    </row>
    <row r="358" spans="1:12" ht="14.25" hidden="1" x14ac:dyDescent="0.2">
      <c r="A358" s="55"/>
      <c r="B358" s="56"/>
      <c r="C358" s="93" t="s">
        <v>572</v>
      </c>
      <c r="D358" s="91"/>
      <c r="E358" s="91"/>
      <c r="F358" s="91"/>
      <c r="G358" s="91"/>
      <c r="H358" s="91"/>
      <c r="I358" s="44"/>
      <c r="J358" s="55"/>
      <c r="K358" s="42"/>
      <c r="L358" s="44"/>
    </row>
    <row r="359" spans="1:12" ht="14.25" hidden="1" x14ac:dyDescent="0.2">
      <c r="A359" s="55"/>
      <c r="B359" s="56"/>
      <c r="C359" s="91" t="s">
        <v>619</v>
      </c>
      <c r="D359" s="91"/>
      <c r="E359" s="91"/>
      <c r="F359" s="91"/>
      <c r="G359" s="91"/>
      <c r="H359" s="91"/>
      <c r="I359" s="44"/>
      <c r="J359" s="55"/>
      <c r="K359" s="42"/>
      <c r="L359" s="44"/>
    </row>
    <row r="360" spans="1:12" ht="14.25" hidden="1" x14ac:dyDescent="0.2">
      <c r="A360" s="55"/>
      <c r="B360" s="56"/>
      <c r="C360" s="91" t="s">
        <v>619</v>
      </c>
      <c r="D360" s="91"/>
      <c r="E360" s="91"/>
      <c r="F360" s="91"/>
      <c r="G360" s="91"/>
      <c r="H360" s="91"/>
      <c r="I360" s="44"/>
      <c r="J360" s="55"/>
      <c r="K360" s="42"/>
      <c r="L360" s="44">
        <f>SUM(BQ55:BQ355)</f>
        <v>0</v>
      </c>
    </row>
    <row r="361" spans="1:12" ht="14.25" hidden="1" x14ac:dyDescent="0.2">
      <c r="A361" s="55"/>
      <c r="B361" s="56"/>
      <c r="C361" s="91" t="s">
        <v>620</v>
      </c>
      <c r="D361" s="91"/>
      <c r="E361" s="91"/>
      <c r="F361" s="91"/>
      <c r="G361" s="91"/>
      <c r="H361" s="91"/>
      <c r="I361" s="44"/>
      <c r="J361" s="55"/>
      <c r="K361" s="42"/>
      <c r="L361" s="44">
        <f>SUMIF(CD55:CD355, 4, BB55:BB355)+SUMIF(CD55:CD355, 4, BC55:BC355)+SUMIF(CD55:CD355, 4, BD55:BD355)</f>
        <v>0</v>
      </c>
    </row>
    <row r="362" spans="1:12" ht="14.25" hidden="1" x14ac:dyDescent="0.2">
      <c r="A362" s="55"/>
      <c r="B362" s="56"/>
      <c r="C362" s="91" t="s">
        <v>621</v>
      </c>
      <c r="D362" s="91"/>
      <c r="E362" s="91"/>
      <c r="F362" s="91"/>
      <c r="G362" s="91"/>
      <c r="H362" s="91"/>
      <c r="I362" s="44"/>
      <c r="J362" s="55"/>
      <c r="K362" s="42"/>
      <c r="L362" s="44">
        <f>SUM(BO55:BO355)</f>
        <v>0</v>
      </c>
    </row>
    <row r="363" spans="1:12" ht="14.25" hidden="1" x14ac:dyDescent="0.2">
      <c r="A363" s="55"/>
      <c r="B363" s="56"/>
      <c r="C363" s="91" t="s">
        <v>622</v>
      </c>
      <c r="D363" s="91"/>
      <c r="E363" s="91"/>
      <c r="F363" s="91"/>
      <c r="G363" s="91"/>
      <c r="H363" s="91"/>
      <c r="I363" s="44"/>
      <c r="J363" s="55"/>
      <c r="K363" s="42"/>
      <c r="L363" s="44">
        <f>L365+L380+L381</f>
        <v>0</v>
      </c>
    </row>
    <row r="364" spans="1:12" ht="14.25" hidden="1" x14ac:dyDescent="0.2">
      <c r="A364" s="55"/>
      <c r="B364" s="56"/>
      <c r="C364" s="93" t="s">
        <v>572</v>
      </c>
      <c r="D364" s="91"/>
      <c r="E364" s="91"/>
      <c r="F364" s="91"/>
      <c r="G364" s="91"/>
      <c r="H364" s="91"/>
      <c r="I364" s="44"/>
      <c r="J364" s="55"/>
      <c r="K364" s="42"/>
      <c r="L364" s="44"/>
    </row>
    <row r="365" spans="1:12" ht="14.25" hidden="1" x14ac:dyDescent="0.2">
      <c r="A365" s="55"/>
      <c r="B365" s="56"/>
      <c r="C365" s="91" t="s">
        <v>611</v>
      </c>
      <c r="D365" s="91"/>
      <c r="E365" s="91"/>
      <c r="F365" s="91"/>
      <c r="G365" s="91"/>
      <c r="H365" s="91"/>
      <c r="I365" s="44"/>
      <c r="J365" s="55"/>
      <c r="K365" s="42"/>
      <c r="L365" s="44">
        <f>L367+L368+L374+L378</f>
        <v>0</v>
      </c>
    </row>
    <row r="366" spans="1:12" ht="14.25" hidden="1" x14ac:dyDescent="0.2">
      <c r="A366" s="55"/>
      <c r="B366" s="56"/>
      <c r="C366" s="93" t="s">
        <v>572</v>
      </c>
      <c r="D366" s="91"/>
      <c r="E366" s="91"/>
      <c r="F366" s="91"/>
      <c r="G366" s="91"/>
      <c r="H366" s="91"/>
      <c r="I366" s="44"/>
      <c r="J366" s="55"/>
      <c r="K366" s="42"/>
      <c r="L366" s="44"/>
    </row>
    <row r="367" spans="1:12" ht="14.25" hidden="1" x14ac:dyDescent="0.2">
      <c r="A367" s="55"/>
      <c r="B367" s="56"/>
      <c r="C367" s="91" t="s">
        <v>612</v>
      </c>
      <c r="D367" s="91"/>
      <c r="E367" s="91"/>
      <c r="F367" s="91"/>
      <c r="G367" s="91"/>
      <c r="H367" s="91"/>
      <c r="I367" s="44"/>
      <c r="J367" s="55"/>
      <c r="K367" s="42"/>
      <c r="L367" s="44">
        <f>SUMIF(CD55:CD355, 4, AR55:AR355)</f>
        <v>0</v>
      </c>
    </row>
    <row r="368" spans="1:12" ht="14.25" hidden="1" x14ac:dyDescent="0.2">
      <c r="A368" s="55"/>
      <c r="B368" s="56"/>
      <c r="C368" s="91" t="s">
        <v>574</v>
      </c>
      <c r="D368" s="91"/>
      <c r="E368" s="91"/>
      <c r="F368" s="91"/>
      <c r="G368" s="91"/>
      <c r="H368" s="91"/>
      <c r="I368" s="44"/>
      <c r="J368" s="55"/>
      <c r="K368" s="42"/>
      <c r="L368" s="44">
        <f>L370+L373+L372</f>
        <v>0</v>
      </c>
    </row>
    <row r="369" spans="1:12" ht="14.25" hidden="1" x14ac:dyDescent="0.2">
      <c r="A369" s="55"/>
      <c r="B369" s="56"/>
      <c r="C369" s="93" t="s">
        <v>575</v>
      </c>
      <c r="D369" s="91"/>
      <c r="E369" s="91"/>
      <c r="F369" s="91"/>
      <c r="G369" s="91"/>
      <c r="H369" s="91"/>
      <c r="I369" s="44"/>
      <c r="J369" s="55"/>
      <c r="K369" s="42"/>
      <c r="L369" s="44"/>
    </row>
    <row r="370" spans="1:12" ht="14.25" hidden="1" x14ac:dyDescent="0.2">
      <c r="A370" s="55"/>
      <c r="B370" s="56"/>
      <c r="C370" s="91" t="s">
        <v>574</v>
      </c>
      <c r="D370" s="91"/>
      <c r="E370" s="91"/>
      <c r="F370" s="91"/>
      <c r="G370" s="91"/>
      <c r="H370" s="91"/>
      <c r="I370" s="44"/>
      <c r="J370" s="55"/>
      <c r="K370" s="42"/>
      <c r="L370" s="44">
        <f>SUMIF(CD55:CD355, 4, AO55:AO355)</f>
        <v>0</v>
      </c>
    </row>
    <row r="371" spans="1:12" ht="14.25" hidden="1" x14ac:dyDescent="0.2">
      <c r="A371" s="55"/>
      <c r="B371" s="56"/>
      <c r="C371" s="93" t="s">
        <v>576</v>
      </c>
      <c r="D371" s="91"/>
      <c r="E371" s="91"/>
      <c r="F371" s="91"/>
      <c r="G371" s="91"/>
      <c r="H371" s="91"/>
      <c r="I371" s="44"/>
      <c r="J371" s="55"/>
      <c r="K371" s="42"/>
      <c r="L371" s="44"/>
    </row>
    <row r="372" spans="1:12" ht="14.25" hidden="1" x14ac:dyDescent="0.2">
      <c r="A372" s="55"/>
      <c r="B372" s="56"/>
      <c r="C372" s="91" t="s">
        <v>596</v>
      </c>
      <c r="D372" s="91"/>
      <c r="E372" s="91"/>
      <c r="F372" s="91"/>
      <c r="G372" s="91"/>
      <c r="H372" s="91"/>
      <c r="I372" s="44"/>
      <c r="J372" s="55"/>
      <c r="K372" s="42"/>
      <c r="L372" s="44">
        <f>SUMIF(CD55:CD355, 4, AT55:AT355)</f>
        <v>0</v>
      </c>
    </row>
    <row r="373" spans="1:12" ht="14.25" hidden="1" x14ac:dyDescent="0.2">
      <c r="A373" s="55"/>
      <c r="B373" s="56"/>
      <c r="C373" s="91" t="s">
        <v>577</v>
      </c>
      <c r="D373" s="91"/>
      <c r="E373" s="91"/>
      <c r="F373" s="91"/>
      <c r="G373" s="91"/>
      <c r="H373" s="91"/>
      <c r="I373" s="44"/>
      <c r="J373" s="55"/>
      <c r="K373" s="42"/>
      <c r="L373" s="44">
        <f>SUMIF(CD55:CD355, 4, AV55:AV355)</f>
        <v>0</v>
      </c>
    </row>
    <row r="374" spans="1:12" ht="14.25" hidden="1" x14ac:dyDescent="0.2">
      <c r="A374" s="55"/>
      <c r="B374" s="56"/>
      <c r="C374" s="91" t="s">
        <v>578</v>
      </c>
      <c r="D374" s="91"/>
      <c r="E374" s="91"/>
      <c r="F374" s="91"/>
      <c r="G374" s="91"/>
      <c r="H374" s="91"/>
      <c r="I374" s="44"/>
      <c r="J374" s="55"/>
      <c r="K374" s="42"/>
      <c r="L374" s="44">
        <f>L376+L377</f>
        <v>0</v>
      </c>
    </row>
    <row r="375" spans="1:12" ht="14.25" hidden="1" x14ac:dyDescent="0.2">
      <c r="A375" s="55"/>
      <c r="B375" s="56"/>
      <c r="C375" s="93" t="s">
        <v>575</v>
      </c>
      <c r="D375" s="91"/>
      <c r="E375" s="91"/>
      <c r="F375" s="91"/>
      <c r="G375" s="91"/>
      <c r="H375" s="91"/>
      <c r="I375" s="44"/>
      <c r="J375" s="55"/>
      <c r="K375" s="42"/>
      <c r="L375" s="44"/>
    </row>
    <row r="376" spans="1:12" ht="14.25" hidden="1" x14ac:dyDescent="0.2">
      <c r="A376" s="55"/>
      <c r="B376" s="56"/>
      <c r="C376" s="91" t="s">
        <v>579</v>
      </c>
      <c r="D376" s="91"/>
      <c r="E376" s="91"/>
      <c r="F376" s="91"/>
      <c r="G376" s="91"/>
      <c r="H376" s="91"/>
      <c r="I376" s="44"/>
      <c r="J376" s="55"/>
      <c r="K376" s="42"/>
      <c r="L376" s="44">
        <f>SUMIF(CD55:CD355, 4, AW55:AW355)-SUMIF(CD55:CD355, 4, BK55:BK355)</f>
        <v>0</v>
      </c>
    </row>
    <row r="377" spans="1:12" ht="14.25" hidden="1" x14ac:dyDescent="0.2">
      <c r="A377" s="55"/>
      <c r="B377" s="56"/>
      <c r="C377" s="91" t="s">
        <v>580</v>
      </c>
      <c r="D377" s="91"/>
      <c r="E377" s="91"/>
      <c r="F377" s="91"/>
      <c r="G377" s="91"/>
      <c r="H377" s="91"/>
      <c r="I377" s="44"/>
      <c r="J377" s="55"/>
      <c r="K377" s="42"/>
      <c r="L377" s="44">
        <f>SUMIF(CD55:CD355, 4, BC55:BC355)</f>
        <v>0</v>
      </c>
    </row>
    <row r="378" spans="1:12" ht="14.25" hidden="1" x14ac:dyDescent="0.2">
      <c r="A378" s="55"/>
      <c r="B378" s="56"/>
      <c r="C378" s="91" t="s">
        <v>581</v>
      </c>
      <c r="D378" s="91"/>
      <c r="E378" s="91"/>
      <c r="F378" s="91"/>
      <c r="G378" s="91"/>
      <c r="H378" s="91"/>
      <c r="I378" s="44"/>
      <c r="J378" s="55"/>
      <c r="K378" s="42"/>
      <c r="L378" s="44">
        <f>SUMIF(CD55:CD355, 4, BB55:BB355)</f>
        <v>0</v>
      </c>
    </row>
    <row r="379" spans="1:12" ht="14.25" hidden="1" x14ac:dyDescent="0.2">
      <c r="A379" s="55"/>
      <c r="B379" s="56"/>
      <c r="C379" s="91" t="s">
        <v>613</v>
      </c>
      <c r="D379" s="91"/>
      <c r="E379" s="91"/>
      <c r="F379" s="91"/>
      <c r="G379" s="91"/>
      <c r="H379" s="91"/>
      <c r="I379" s="44"/>
      <c r="J379" s="55"/>
      <c r="K379" s="42"/>
      <c r="L379" s="44">
        <f>SUMIF(CD55:CD355, 4, AR55:AR355)+SUMIF(CD55:CD355, 4, AT55:AT355)+SUMIF(CD55:CD355, 4, AV55:AV355)</f>
        <v>0</v>
      </c>
    </row>
    <row r="380" spans="1:12" ht="14.25" hidden="1" x14ac:dyDescent="0.2">
      <c r="A380" s="55"/>
      <c r="B380" s="56"/>
      <c r="C380" s="91" t="s">
        <v>614</v>
      </c>
      <c r="D380" s="91"/>
      <c r="E380" s="91"/>
      <c r="F380" s="91"/>
      <c r="G380" s="91"/>
      <c r="H380" s="91"/>
      <c r="I380" s="44"/>
      <c r="J380" s="55"/>
      <c r="K380" s="42"/>
      <c r="L380" s="44">
        <f>SUMIF(CD55:CD355, 4, AZ55:AZ355)</f>
        <v>0</v>
      </c>
    </row>
    <row r="381" spans="1:12" ht="14.25" hidden="1" x14ac:dyDescent="0.2">
      <c r="A381" s="55"/>
      <c r="B381" s="56"/>
      <c r="C381" s="91" t="s">
        <v>615</v>
      </c>
      <c r="D381" s="91"/>
      <c r="E381" s="91"/>
      <c r="F381" s="91"/>
      <c r="G381" s="91"/>
      <c r="H381" s="91"/>
      <c r="I381" s="44"/>
      <c r="J381" s="55"/>
      <c r="K381" s="42"/>
      <c r="L381" s="44">
        <f>SUMIF(CD55:CD355, 4, BA55:BA355)</f>
        <v>0</v>
      </c>
    </row>
    <row r="383" spans="1:12" ht="15" x14ac:dyDescent="0.2">
      <c r="A383" s="57"/>
      <c r="B383" s="58"/>
      <c r="C383" s="94" t="s">
        <v>623</v>
      </c>
      <c r="D383" s="94"/>
      <c r="E383" s="94"/>
      <c r="F383" s="94"/>
      <c r="G383" s="94"/>
      <c r="H383" s="94"/>
      <c r="I383" s="47"/>
      <c r="J383" s="57"/>
      <c r="K383" s="59"/>
      <c r="L383" s="47">
        <f>L312+L332+L352+L357</f>
        <v>484528.37999999995</v>
      </c>
    </row>
    <row r="384" spans="1:12" ht="14.25" x14ac:dyDescent="0.2">
      <c r="A384" s="55"/>
      <c r="B384" s="56"/>
      <c r="C384" s="93" t="s">
        <v>572</v>
      </c>
      <c r="D384" s="91"/>
      <c r="E384" s="91"/>
      <c r="F384" s="91"/>
      <c r="G384" s="91"/>
      <c r="H384" s="91"/>
      <c r="I384" s="44"/>
      <c r="J384" s="55"/>
      <c r="K384" s="42"/>
      <c r="L384" s="44"/>
    </row>
    <row r="385" spans="1:12" ht="14.25" x14ac:dyDescent="0.2">
      <c r="A385" s="55"/>
      <c r="B385" s="56"/>
      <c r="C385" s="91" t="s">
        <v>611</v>
      </c>
      <c r="D385" s="91"/>
      <c r="E385" s="91"/>
      <c r="F385" s="91"/>
      <c r="G385" s="91"/>
      <c r="H385" s="91"/>
      <c r="I385" s="44"/>
      <c r="J385" s="55"/>
      <c r="K385" s="42"/>
      <c r="L385" s="44">
        <f>L387+L388+L394+L398</f>
        <v>322729.42000000004</v>
      </c>
    </row>
    <row r="386" spans="1:12" ht="14.25" x14ac:dyDescent="0.2">
      <c r="A386" s="55"/>
      <c r="B386" s="56"/>
      <c r="C386" s="93" t="s">
        <v>572</v>
      </c>
      <c r="D386" s="91"/>
      <c r="E386" s="91"/>
      <c r="F386" s="91"/>
      <c r="G386" s="91"/>
      <c r="H386" s="91"/>
      <c r="I386" s="44"/>
      <c r="J386" s="55"/>
      <c r="K386" s="42"/>
      <c r="L386" s="44"/>
    </row>
    <row r="387" spans="1:12" ht="14.25" x14ac:dyDescent="0.2">
      <c r="A387" s="55"/>
      <c r="B387" s="56"/>
      <c r="C387" s="91" t="s">
        <v>612</v>
      </c>
      <c r="D387" s="91"/>
      <c r="E387" s="91"/>
      <c r="F387" s="91"/>
      <c r="G387" s="91"/>
      <c r="H387" s="91"/>
      <c r="I387" s="44"/>
      <c r="J387" s="55"/>
      <c r="K387" s="42"/>
      <c r="L387" s="44">
        <f>SUM(AR55:AR381)</f>
        <v>103809.47</v>
      </c>
    </row>
    <row r="388" spans="1:12" ht="14.25" hidden="1" x14ac:dyDescent="0.2">
      <c r="A388" s="55"/>
      <c r="B388" s="56"/>
      <c r="C388" s="91" t="s">
        <v>574</v>
      </c>
      <c r="D388" s="91"/>
      <c r="E388" s="91"/>
      <c r="F388" s="91"/>
      <c r="G388" s="91"/>
      <c r="H388" s="91"/>
      <c r="I388" s="44"/>
      <c r="J388" s="55"/>
      <c r="K388" s="42"/>
      <c r="L388" s="44">
        <f>L390+L393+L392</f>
        <v>2739.07</v>
      </c>
    </row>
    <row r="389" spans="1:12" ht="14.25" hidden="1" x14ac:dyDescent="0.2">
      <c r="A389" s="55"/>
      <c r="B389" s="56"/>
      <c r="C389" s="93" t="s">
        <v>575</v>
      </c>
      <c r="D389" s="91"/>
      <c r="E389" s="91"/>
      <c r="F389" s="91"/>
      <c r="G389" s="91"/>
      <c r="H389" s="91"/>
      <c r="I389" s="44"/>
      <c r="J389" s="55"/>
      <c r="K389" s="42"/>
      <c r="L389" s="44"/>
    </row>
    <row r="390" spans="1:12" ht="14.25" x14ac:dyDescent="0.2">
      <c r="A390" s="55"/>
      <c r="B390" s="56"/>
      <c r="C390" s="91" t="s">
        <v>574</v>
      </c>
      <c r="D390" s="91"/>
      <c r="E390" s="91"/>
      <c r="F390" s="91"/>
      <c r="G390" s="91"/>
      <c r="H390" s="91"/>
      <c r="I390" s="44"/>
      <c r="J390" s="55"/>
      <c r="K390" s="42"/>
      <c r="L390" s="44">
        <f>SUM(AO55:AO381)</f>
        <v>1738.5900000000001</v>
      </c>
    </row>
    <row r="391" spans="1:12" ht="14.25" hidden="1" x14ac:dyDescent="0.2">
      <c r="A391" s="55"/>
      <c r="B391" s="56"/>
      <c r="C391" s="93" t="s">
        <v>576</v>
      </c>
      <c r="D391" s="91"/>
      <c r="E391" s="91"/>
      <c r="F391" s="91"/>
      <c r="G391" s="91"/>
      <c r="H391" s="91"/>
      <c r="I391" s="44"/>
      <c r="J391" s="55"/>
      <c r="K391" s="42"/>
      <c r="L391" s="44"/>
    </row>
    <row r="392" spans="1:12" ht="14.25" x14ac:dyDescent="0.2">
      <c r="A392" s="55"/>
      <c r="B392" s="56"/>
      <c r="C392" s="91" t="s">
        <v>596</v>
      </c>
      <c r="D392" s="91"/>
      <c r="E392" s="91"/>
      <c r="F392" s="91"/>
      <c r="G392" s="91"/>
      <c r="H392" s="91"/>
      <c r="I392" s="44"/>
      <c r="J392" s="55"/>
      <c r="K392" s="42"/>
      <c r="L392" s="44">
        <f>SUM(AT55:AT381)</f>
        <v>1000.48</v>
      </c>
    </row>
    <row r="393" spans="1:12" ht="14.25" hidden="1" x14ac:dyDescent="0.2">
      <c r="A393" s="55"/>
      <c r="B393" s="56"/>
      <c r="C393" s="91" t="s">
        <v>577</v>
      </c>
      <c r="D393" s="91"/>
      <c r="E393" s="91"/>
      <c r="F393" s="91"/>
      <c r="G393" s="91"/>
      <c r="H393" s="91"/>
      <c r="I393" s="44"/>
      <c r="J393" s="55"/>
      <c r="K393" s="42"/>
      <c r="L393" s="44">
        <f>SUM(AV55:AV381)</f>
        <v>0</v>
      </c>
    </row>
    <row r="394" spans="1:12" ht="14.25" x14ac:dyDescent="0.2">
      <c r="A394" s="55"/>
      <c r="B394" s="56"/>
      <c r="C394" s="91" t="s">
        <v>578</v>
      </c>
      <c r="D394" s="91"/>
      <c r="E394" s="91"/>
      <c r="F394" s="91"/>
      <c r="G394" s="91"/>
      <c r="H394" s="91"/>
      <c r="I394" s="44"/>
      <c r="J394" s="55"/>
      <c r="K394" s="42"/>
      <c r="L394" s="44">
        <f>L396+L397</f>
        <v>216180.88000000003</v>
      </c>
    </row>
    <row r="395" spans="1:12" ht="14.25" x14ac:dyDescent="0.2">
      <c r="A395" s="55"/>
      <c r="B395" s="56"/>
      <c r="C395" s="93" t="s">
        <v>575</v>
      </c>
      <c r="D395" s="91"/>
      <c r="E395" s="91"/>
      <c r="F395" s="91"/>
      <c r="G395" s="91"/>
      <c r="H395" s="91"/>
      <c r="I395" s="44"/>
      <c r="J395" s="55"/>
      <c r="K395" s="42"/>
      <c r="L395" s="44"/>
    </row>
    <row r="396" spans="1:12" ht="14.25" x14ac:dyDescent="0.2">
      <c r="A396" s="55"/>
      <c r="B396" s="56"/>
      <c r="C396" s="91" t="s">
        <v>579</v>
      </c>
      <c r="D396" s="91"/>
      <c r="E396" s="91"/>
      <c r="F396" s="91"/>
      <c r="G396" s="91"/>
      <c r="H396" s="91"/>
      <c r="I396" s="44"/>
      <c r="J396" s="55"/>
      <c r="K396" s="42"/>
      <c r="L396" s="44">
        <f>SUM(AW55:AW381)-SUM(BK55:BK381)</f>
        <v>216180.88000000003</v>
      </c>
    </row>
    <row r="397" spans="1:12" ht="14.25" hidden="1" x14ac:dyDescent="0.2">
      <c r="A397" s="55"/>
      <c r="B397" s="56"/>
      <c r="C397" s="91" t="s">
        <v>580</v>
      </c>
      <c r="D397" s="91"/>
      <c r="E397" s="91"/>
      <c r="F397" s="91"/>
      <c r="G397" s="91"/>
      <c r="H397" s="91"/>
      <c r="I397" s="44"/>
      <c r="J397" s="55"/>
      <c r="K397" s="42"/>
      <c r="L397" s="44">
        <f>SUM(BC55:BC381)</f>
        <v>0</v>
      </c>
    </row>
    <row r="398" spans="1:12" ht="14.25" hidden="1" x14ac:dyDescent="0.2">
      <c r="A398" s="55"/>
      <c r="B398" s="56"/>
      <c r="C398" s="91" t="s">
        <v>581</v>
      </c>
      <c r="D398" s="91"/>
      <c r="E398" s="91"/>
      <c r="F398" s="91"/>
      <c r="G398" s="91"/>
      <c r="H398" s="91"/>
      <c r="I398" s="44"/>
      <c r="J398" s="55"/>
      <c r="K398" s="42"/>
      <c r="L398" s="44">
        <f>SUM(BB55:BB381)</f>
        <v>0</v>
      </c>
    </row>
    <row r="399" spans="1:12" ht="14.25" x14ac:dyDescent="0.2">
      <c r="A399" s="55"/>
      <c r="B399" s="56"/>
      <c r="C399" s="91" t="s">
        <v>582</v>
      </c>
      <c r="D399" s="91"/>
      <c r="E399" s="91"/>
      <c r="F399" s="91"/>
      <c r="G399" s="91"/>
      <c r="H399" s="91"/>
      <c r="I399" s="44"/>
      <c r="J399" s="55"/>
      <c r="K399" s="42"/>
      <c r="L399" s="44">
        <f>SUM(AR55:AR381)+SUM(AT55:AT381)+SUM(AV55:AV381)</f>
        <v>104809.95</v>
      </c>
    </row>
    <row r="400" spans="1:12" ht="14.25" x14ac:dyDescent="0.2">
      <c r="A400" s="55"/>
      <c r="B400" s="56"/>
      <c r="C400" s="91" t="s">
        <v>583</v>
      </c>
      <c r="D400" s="91"/>
      <c r="E400" s="91"/>
      <c r="F400" s="91"/>
      <c r="G400" s="91"/>
      <c r="H400" s="91"/>
      <c r="I400" s="44"/>
      <c r="J400" s="55"/>
      <c r="K400" s="42"/>
      <c r="L400" s="44">
        <f>SUM(AZ55:AZ381)</f>
        <v>100150.69</v>
      </c>
    </row>
    <row r="401" spans="1:12" ht="14.25" x14ac:dyDescent="0.2">
      <c r="A401" s="55"/>
      <c r="B401" s="56"/>
      <c r="C401" s="91" t="s">
        <v>584</v>
      </c>
      <c r="D401" s="91"/>
      <c r="E401" s="91"/>
      <c r="F401" s="91"/>
      <c r="G401" s="91"/>
      <c r="H401" s="91"/>
      <c r="I401" s="44"/>
      <c r="J401" s="55"/>
      <c r="K401" s="42"/>
      <c r="L401" s="44">
        <f>SUM(BA55:BA381)</f>
        <v>52695.59</v>
      </c>
    </row>
    <row r="402" spans="1:12" ht="14.25" x14ac:dyDescent="0.2">
      <c r="A402" s="55"/>
      <c r="B402" s="56"/>
      <c r="C402" s="91" t="s">
        <v>624</v>
      </c>
      <c r="D402" s="91"/>
      <c r="E402" s="91"/>
      <c r="F402" s="91"/>
      <c r="G402" s="91"/>
      <c r="H402" s="91"/>
      <c r="I402" s="44"/>
      <c r="J402" s="55"/>
      <c r="K402" s="42"/>
      <c r="L402" s="44">
        <f>L404+L405</f>
        <v>8952.68</v>
      </c>
    </row>
    <row r="403" spans="1:12" ht="14.25" x14ac:dyDescent="0.2">
      <c r="A403" s="55"/>
      <c r="B403" s="56"/>
      <c r="C403" s="93" t="s">
        <v>572</v>
      </c>
      <c r="D403" s="91"/>
      <c r="E403" s="91"/>
      <c r="F403" s="91"/>
      <c r="G403" s="91"/>
      <c r="H403" s="91"/>
      <c r="I403" s="44"/>
      <c r="J403" s="55"/>
      <c r="K403" s="42"/>
      <c r="L403" s="44"/>
    </row>
    <row r="404" spans="1:12" ht="14.25" x14ac:dyDescent="0.2">
      <c r="A404" s="55"/>
      <c r="B404" s="56"/>
      <c r="C404" s="91" t="s">
        <v>586</v>
      </c>
      <c r="D404" s="91"/>
      <c r="E404" s="91"/>
      <c r="F404" s="91"/>
      <c r="G404" s="91"/>
      <c r="H404" s="91"/>
      <c r="I404" s="44"/>
      <c r="J404" s="55"/>
      <c r="K404" s="42"/>
      <c r="L404" s="44">
        <f>SUM(BK55:BK381)</f>
        <v>8952.68</v>
      </c>
    </row>
    <row r="405" spans="1:12" ht="14.25" hidden="1" x14ac:dyDescent="0.2">
      <c r="A405" s="55"/>
      <c r="B405" s="56"/>
      <c r="C405" s="91" t="s">
        <v>587</v>
      </c>
      <c r="D405" s="91"/>
      <c r="E405" s="91"/>
      <c r="F405" s="91"/>
      <c r="G405" s="91"/>
      <c r="H405" s="91"/>
      <c r="I405" s="44"/>
      <c r="J405" s="55"/>
      <c r="K405" s="42"/>
      <c r="L405" s="44">
        <f>SUM(BD55:BD381)</f>
        <v>0</v>
      </c>
    </row>
    <row r="406" spans="1:12" ht="14.25" hidden="1" x14ac:dyDescent="0.2">
      <c r="A406" s="55"/>
      <c r="B406" s="56"/>
      <c r="C406" s="91" t="s">
        <v>625</v>
      </c>
      <c r="D406" s="91"/>
      <c r="E406" s="91"/>
      <c r="F406" s="91"/>
      <c r="G406" s="91"/>
      <c r="H406" s="91"/>
      <c r="I406" s="44"/>
      <c r="J406" s="55"/>
      <c r="K406" s="42"/>
      <c r="L406" s="44">
        <f>L357</f>
        <v>0</v>
      </c>
    </row>
    <row r="407" spans="1:12" ht="14.25" x14ac:dyDescent="0.2">
      <c r="A407" s="55"/>
      <c r="B407" s="56"/>
      <c r="C407" s="94" t="s">
        <v>591</v>
      </c>
      <c r="D407" s="91"/>
      <c r="E407" s="91"/>
      <c r="F407" s="91"/>
      <c r="G407" s="91"/>
      <c r="H407" s="91"/>
      <c r="I407" s="44"/>
      <c r="J407" s="55"/>
      <c r="K407" s="42"/>
      <c r="L407" s="44"/>
    </row>
    <row r="408" spans="1:12" ht="14.25" hidden="1" x14ac:dyDescent="0.2">
      <c r="A408" s="55"/>
      <c r="B408" s="56"/>
      <c r="C408" s="91" t="s">
        <v>592</v>
      </c>
      <c r="D408" s="91"/>
      <c r="E408" s="91"/>
      <c r="F408" s="91"/>
      <c r="G408" s="91"/>
      <c r="H408" s="91"/>
      <c r="I408" s="44"/>
      <c r="J408" s="55"/>
      <c r="K408" s="42"/>
      <c r="L408" s="44">
        <f>SUM(AX55:AX381)</f>
        <v>0</v>
      </c>
    </row>
    <row r="409" spans="1:12" ht="14.25" hidden="1" x14ac:dyDescent="0.2">
      <c r="A409" s="55"/>
      <c r="B409" s="56"/>
      <c r="C409" s="91" t="s">
        <v>593</v>
      </c>
      <c r="D409" s="91"/>
      <c r="E409" s="91"/>
      <c r="F409" s="91"/>
      <c r="G409" s="91"/>
      <c r="H409" s="91"/>
      <c r="I409" s="44"/>
      <c r="J409" s="55"/>
      <c r="K409" s="42"/>
      <c r="L409" s="44">
        <f>SUM(AY55:AY381)</f>
        <v>0</v>
      </c>
    </row>
    <row r="410" spans="1:12" ht="14.25" x14ac:dyDescent="0.2">
      <c r="A410" s="55"/>
      <c r="B410" s="56"/>
      <c r="C410" s="91" t="s">
        <v>594</v>
      </c>
      <c r="D410" s="91"/>
      <c r="E410" s="91"/>
      <c r="F410" s="92"/>
      <c r="G410" s="46">
        <f>Source!F740</f>
        <v>149.6311</v>
      </c>
      <c r="H410" s="55"/>
      <c r="I410" s="55"/>
      <c r="J410" s="55"/>
      <c r="K410" s="55"/>
      <c r="L410" s="55"/>
    </row>
    <row r="411" spans="1:12" ht="14.25" x14ac:dyDescent="0.2">
      <c r="A411" s="55"/>
      <c r="B411" s="56"/>
      <c r="C411" s="91" t="s">
        <v>595</v>
      </c>
      <c r="D411" s="91"/>
      <c r="E411" s="91"/>
      <c r="F411" s="92"/>
      <c r="G411" s="46">
        <f>Source!F741</f>
        <v>1.1867000000000001</v>
      </c>
      <c r="H411" s="55"/>
      <c r="I411" s="55"/>
      <c r="J411" s="55"/>
      <c r="K411" s="55"/>
      <c r="L411" s="55"/>
    </row>
    <row r="413" spans="1:12" ht="15" x14ac:dyDescent="0.25">
      <c r="C413" s="90" t="str">
        <f>Source!H747</f>
        <v>ИТОГО</v>
      </c>
      <c r="D413" s="90"/>
      <c r="E413" s="90"/>
      <c r="F413" s="90"/>
      <c r="G413" s="90"/>
      <c r="H413" s="90"/>
      <c r="I413" s="90"/>
      <c r="J413" s="90"/>
      <c r="K413" s="90"/>
      <c r="L413" s="82">
        <f>IF(Source!Y747=0, "", Source!Y747)</f>
        <v>484528.38</v>
      </c>
    </row>
    <row r="414" spans="1:12" ht="15" x14ac:dyDescent="0.25">
      <c r="C414" s="90" t="str">
        <f>Source!H748</f>
        <v>НДС 22%</v>
      </c>
      <c r="D414" s="90"/>
      <c r="E414" s="90"/>
      <c r="F414" s="90"/>
      <c r="G414" s="90"/>
      <c r="H414" s="90"/>
      <c r="I414" s="90"/>
      <c r="J414" s="90"/>
      <c r="K414" s="90"/>
      <c r="L414" s="82">
        <f>IF(Source!Y748=0, "", Source!Y748)</f>
        <v>106596.24</v>
      </c>
    </row>
    <row r="415" spans="1:12" ht="15" x14ac:dyDescent="0.25">
      <c r="C415" s="90" t="str">
        <f>Source!H749</f>
        <v>ВСЕГО с НДС</v>
      </c>
      <c r="D415" s="90"/>
      <c r="E415" s="90"/>
      <c r="F415" s="90"/>
      <c r="G415" s="90"/>
      <c r="H415" s="90"/>
      <c r="I415" s="90"/>
      <c r="J415" s="90"/>
      <c r="K415" s="90"/>
      <c r="L415" s="82">
        <f>IF(Source!Y749=0, "", Source!Y749)</f>
        <v>591124.62</v>
      </c>
    </row>
    <row r="419" spans="1:12" ht="15" x14ac:dyDescent="0.25">
      <c r="C419" s="84"/>
      <c r="D419" s="30"/>
      <c r="E419" s="30"/>
      <c r="F419" s="120"/>
      <c r="G419" s="120"/>
      <c r="H419" s="81"/>
      <c r="I419" s="81"/>
      <c r="J419" s="81"/>
      <c r="K419" s="81"/>
      <c r="L419" s="82"/>
    </row>
    <row r="420" spans="1:12" ht="15" x14ac:dyDescent="0.25">
      <c r="C420" s="121"/>
      <c r="D420" s="121"/>
      <c r="E420" s="121"/>
      <c r="F420" s="121"/>
      <c r="G420" s="121"/>
      <c r="L420" s="82"/>
    </row>
    <row r="421" spans="1:12" ht="15" x14ac:dyDescent="0.25">
      <c r="L421" s="82"/>
    </row>
    <row r="422" spans="1:12" ht="14.25" customHeight="1" x14ac:dyDescent="0.25">
      <c r="A422" s="85"/>
      <c r="B422" s="86"/>
      <c r="C422" s="84"/>
      <c r="D422" s="30"/>
      <c r="E422" s="30"/>
      <c r="F422" s="120"/>
      <c r="G422" s="120"/>
      <c r="H422" s="11"/>
      <c r="I422" s="87"/>
      <c r="J422" s="87"/>
      <c r="K422" s="88"/>
      <c r="L422" s="82"/>
    </row>
    <row r="423" spans="1:12" ht="14.25" customHeight="1" x14ac:dyDescent="0.2">
      <c r="A423" s="85"/>
      <c r="B423" s="89"/>
      <c r="C423" s="121"/>
      <c r="D423" s="121"/>
      <c r="E423" s="121"/>
      <c r="F423" s="121"/>
      <c r="G423" s="121"/>
      <c r="H423" s="87"/>
      <c r="I423" s="87"/>
      <c r="J423" s="87"/>
      <c r="K423" s="88"/>
      <c r="L423" s="88"/>
    </row>
    <row r="424" spans="1:12" ht="14.25" customHeight="1" x14ac:dyDescent="0.2">
      <c r="A424" s="85"/>
      <c r="B424" s="89"/>
      <c r="C424" s="10"/>
      <c r="D424" s="10"/>
      <c r="E424" s="10"/>
      <c r="F424" s="10"/>
      <c r="G424" s="10"/>
      <c r="H424" s="87"/>
      <c r="I424" s="87"/>
      <c r="J424" s="87"/>
      <c r="K424" s="88"/>
      <c r="L424" s="88"/>
    </row>
    <row r="425" spans="1:12" ht="14.25" customHeight="1" x14ac:dyDescent="0.2">
      <c r="A425" s="85"/>
      <c r="B425" s="86"/>
      <c r="C425" s="84"/>
      <c r="D425" s="30"/>
      <c r="E425" s="30"/>
      <c r="F425" s="120"/>
      <c r="G425" s="120"/>
      <c r="H425" s="11"/>
      <c r="I425" s="87"/>
      <c r="J425" s="87"/>
      <c r="K425" s="88"/>
      <c r="L425" s="88"/>
    </row>
    <row r="426" spans="1:12" ht="14.25" customHeight="1" x14ac:dyDescent="0.2">
      <c r="A426" s="10"/>
      <c r="B426" s="10"/>
      <c r="C426" s="121"/>
      <c r="D426" s="121"/>
      <c r="E426" s="121"/>
      <c r="F426" s="121"/>
      <c r="G426" s="121"/>
      <c r="H426" s="87"/>
      <c r="I426" s="87"/>
      <c r="J426" s="87"/>
      <c r="K426" s="88"/>
      <c r="L426" s="88"/>
    </row>
  </sheetData>
  <mergeCells count="241">
    <mergeCell ref="I2:L2"/>
    <mergeCell ref="F419:G419"/>
    <mergeCell ref="C420:G420"/>
    <mergeCell ref="F422:G422"/>
    <mergeCell ref="C423:G423"/>
    <mergeCell ref="F425:G425"/>
    <mergeCell ref="C426:G426"/>
    <mergeCell ref="A5:E5"/>
    <mergeCell ref="F5:L5"/>
    <mergeCell ref="A7:E7"/>
    <mergeCell ref="F7:L7"/>
    <mergeCell ref="A15:E15"/>
    <mergeCell ref="F15:L15"/>
    <mergeCell ref="A17:E17"/>
    <mergeCell ref="F17:L17"/>
    <mergeCell ref="A19:E19"/>
    <mergeCell ref="F19:L19"/>
    <mergeCell ref="A9:E9"/>
    <mergeCell ref="F9:L9"/>
    <mergeCell ref="A11:E11"/>
    <mergeCell ref="F11:L11"/>
    <mergeCell ref="A13:E13"/>
    <mergeCell ref="F13:L13"/>
    <mergeCell ref="A31:L31"/>
    <mergeCell ref="C36:L36"/>
    <mergeCell ref="C37:L37"/>
    <mergeCell ref="C41:D41"/>
    <mergeCell ref="C44:D44"/>
    <mergeCell ref="C45:D45"/>
    <mergeCell ref="A22:L22"/>
    <mergeCell ref="A23:L23"/>
    <mergeCell ref="A25:L25"/>
    <mergeCell ref="A26:L26"/>
    <mergeCell ref="A28:L28"/>
    <mergeCell ref="A30:L30"/>
    <mergeCell ref="E49:G52"/>
    <mergeCell ref="H49:L52"/>
    <mergeCell ref="A56:L56"/>
    <mergeCell ref="C67:H67"/>
    <mergeCell ref="I67:J67"/>
    <mergeCell ref="K67:L67"/>
    <mergeCell ref="C46:D46"/>
    <mergeCell ref="C47:D47"/>
    <mergeCell ref="A49:A53"/>
    <mergeCell ref="B49:B53"/>
    <mergeCell ref="C49:C53"/>
    <mergeCell ref="D49:D53"/>
    <mergeCell ref="C114:H114"/>
    <mergeCell ref="I114:J114"/>
    <mergeCell ref="K114:L114"/>
    <mergeCell ref="C137:H137"/>
    <mergeCell ref="I137:J137"/>
    <mergeCell ref="K137:L137"/>
    <mergeCell ref="C78:H78"/>
    <mergeCell ref="I78:J78"/>
    <mergeCell ref="K78:L78"/>
    <mergeCell ref="C96:H96"/>
    <mergeCell ref="I96:J96"/>
    <mergeCell ref="K96:L96"/>
    <mergeCell ref="C161:H161"/>
    <mergeCell ref="C162:H162"/>
    <mergeCell ref="C163:H163"/>
    <mergeCell ref="C164:H164"/>
    <mergeCell ref="C165:H165"/>
    <mergeCell ref="C166:H166"/>
    <mergeCell ref="C156:H156"/>
    <mergeCell ref="I156:J156"/>
    <mergeCell ref="K156:L156"/>
    <mergeCell ref="C158:H158"/>
    <mergeCell ref="C159:H159"/>
    <mergeCell ref="C160:H160"/>
    <mergeCell ref="C173:H173"/>
    <mergeCell ref="C174:H174"/>
    <mergeCell ref="C175:H175"/>
    <mergeCell ref="C176:H176"/>
    <mergeCell ref="C177:H177"/>
    <mergeCell ref="C178:H178"/>
    <mergeCell ref="C167:H167"/>
    <mergeCell ref="C168:H168"/>
    <mergeCell ref="C169:H169"/>
    <mergeCell ref="C170:H170"/>
    <mergeCell ref="C171:H171"/>
    <mergeCell ref="C172:H172"/>
    <mergeCell ref="C185:H185"/>
    <mergeCell ref="C186:F186"/>
    <mergeCell ref="C187:F187"/>
    <mergeCell ref="A190:L190"/>
    <mergeCell ref="C208:H208"/>
    <mergeCell ref="I208:J208"/>
    <mergeCell ref="K208:L208"/>
    <mergeCell ref="C179:H179"/>
    <mergeCell ref="C180:H180"/>
    <mergeCell ref="C181:H181"/>
    <mergeCell ref="C182:H182"/>
    <mergeCell ref="C183:H183"/>
    <mergeCell ref="C184:H184"/>
    <mergeCell ref="C254:H254"/>
    <mergeCell ref="I254:J254"/>
    <mergeCell ref="K254:L254"/>
    <mergeCell ref="C265:H265"/>
    <mergeCell ref="I265:J265"/>
    <mergeCell ref="K265:L265"/>
    <mergeCell ref="C231:H231"/>
    <mergeCell ref="I231:J231"/>
    <mergeCell ref="K231:L231"/>
    <mergeCell ref="C243:H243"/>
    <mergeCell ref="I243:J243"/>
    <mergeCell ref="K243:L243"/>
    <mergeCell ref="C281:H281"/>
    <mergeCell ref="C282:H282"/>
    <mergeCell ref="C283:H283"/>
    <mergeCell ref="C284:H284"/>
    <mergeCell ref="C285:H285"/>
    <mergeCell ref="C286:H286"/>
    <mergeCell ref="C276:H276"/>
    <mergeCell ref="I276:J276"/>
    <mergeCell ref="K276:L276"/>
    <mergeCell ref="C278:H278"/>
    <mergeCell ref="C279:H279"/>
    <mergeCell ref="C280:H280"/>
    <mergeCell ref="C293:H293"/>
    <mergeCell ref="C294:H294"/>
    <mergeCell ref="C295:H295"/>
    <mergeCell ref="C296:H296"/>
    <mergeCell ref="C297:H297"/>
    <mergeCell ref="C298:H298"/>
    <mergeCell ref="C287:H287"/>
    <mergeCell ref="C288:H288"/>
    <mergeCell ref="C289:H289"/>
    <mergeCell ref="C290:H290"/>
    <mergeCell ref="C291:H291"/>
    <mergeCell ref="C292:H292"/>
    <mergeCell ref="C305:H305"/>
    <mergeCell ref="C306:F306"/>
    <mergeCell ref="C307:F307"/>
    <mergeCell ref="C310:H310"/>
    <mergeCell ref="C312:H312"/>
    <mergeCell ref="C313:H313"/>
    <mergeCell ref="C299:H299"/>
    <mergeCell ref="C300:H300"/>
    <mergeCell ref="C301:H301"/>
    <mergeCell ref="C302:H302"/>
    <mergeCell ref="C303:H303"/>
    <mergeCell ref="C304:H304"/>
    <mergeCell ref="C320:H320"/>
    <mergeCell ref="C321:H321"/>
    <mergeCell ref="C322:H322"/>
    <mergeCell ref="C323:H323"/>
    <mergeCell ref="C324:H324"/>
    <mergeCell ref="C325:H325"/>
    <mergeCell ref="C314:H314"/>
    <mergeCell ref="C315:H315"/>
    <mergeCell ref="C316:H316"/>
    <mergeCell ref="C317:H317"/>
    <mergeCell ref="C318:H318"/>
    <mergeCell ref="C319:H319"/>
    <mergeCell ref="C333:H333"/>
    <mergeCell ref="C334:H334"/>
    <mergeCell ref="C335:H335"/>
    <mergeCell ref="C336:H336"/>
    <mergeCell ref="C337:H337"/>
    <mergeCell ref="C338:H338"/>
    <mergeCell ref="C326:H326"/>
    <mergeCell ref="C327:H327"/>
    <mergeCell ref="C328:H328"/>
    <mergeCell ref="C329:H329"/>
    <mergeCell ref="C330:H330"/>
    <mergeCell ref="C332:H332"/>
    <mergeCell ref="C345:H345"/>
    <mergeCell ref="C346:H346"/>
    <mergeCell ref="C347:H347"/>
    <mergeCell ref="C348:H348"/>
    <mergeCell ref="C349:H349"/>
    <mergeCell ref="C350:H350"/>
    <mergeCell ref="C339:H339"/>
    <mergeCell ref="C340:H340"/>
    <mergeCell ref="C341:H341"/>
    <mergeCell ref="C342:H342"/>
    <mergeCell ref="C343:H343"/>
    <mergeCell ref="C344:H344"/>
    <mergeCell ref="C359:H359"/>
    <mergeCell ref="C360:H360"/>
    <mergeCell ref="C361:H361"/>
    <mergeCell ref="C362:H362"/>
    <mergeCell ref="C363:H363"/>
    <mergeCell ref="C364:H364"/>
    <mergeCell ref="C352:H352"/>
    <mergeCell ref="C353:H353"/>
    <mergeCell ref="C354:H354"/>
    <mergeCell ref="C355:H355"/>
    <mergeCell ref="C357:H357"/>
    <mergeCell ref="C358:H358"/>
    <mergeCell ref="C371:H371"/>
    <mergeCell ref="C372:H372"/>
    <mergeCell ref="C373:H373"/>
    <mergeCell ref="C374:H374"/>
    <mergeCell ref="C375:H375"/>
    <mergeCell ref="C376:H376"/>
    <mergeCell ref="C365:H365"/>
    <mergeCell ref="C366:H366"/>
    <mergeCell ref="C367:H367"/>
    <mergeCell ref="C368:H368"/>
    <mergeCell ref="C369:H369"/>
    <mergeCell ref="C370:H370"/>
    <mergeCell ref="C384:H384"/>
    <mergeCell ref="C385:H385"/>
    <mergeCell ref="C386:H386"/>
    <mergeCell ref="C387:H387"/>
    <mergeCell ref="C388:H388"/>
    <mergeCell ref="C389:H389"/>
    <mergeCell ref="C377:H377"/>
    <mergeCell ref="C378:H378"/>
    <mergeCell ref="C379:H379"/>
    <mergeCell ref="C380:H380"/>
    <mergeCell ref="C381:H381"/>
    <mergeCell ref="C383:H383"/>
    <mergeCell ref="C396:H396"/>
    <mergeCell ref="C397:H397"/>
    <mergeCell ref="C398:H398"/>
    <mergeCell ref="C399:H399"/>
    <mergeCell ref="C400:H400"/>
    <mergeCell ref="C401:H401"/>
    <mergeCell ref="C390:H390"/>
    <mergeCell ref="C391:H391"/>
    <mergeCell ref="C392:H392"/>
    <mergeCell ref="C393:H393"/>
    <mergeCell ref="C394:H394"/>
    <mergeCell ref="C395:H395"/>
    <mergeCell ref="C415:K415"/>
    <mergeCell ref="C408:H408"/>
    <mergeCell ref="C409:H409"/>
    <mergeCell ref="C410:F410"/>
    <mergeCell ref="C411:F411"/>
    <mergeCell ref="C413:K413"/>
    <mergeCell ref="C414:K414"/>
    <mergeCell ref="C402:H402"/>
    <mergeCell ref="C403:H403"/>
    <mergeCell ref="C404:H404"/>
    <mergeCell ref="C405:H405"/>
    <mergeCell ref="C406:H406"/>
    <mergeCell ref="C407:H407"/>
  </mergeCells>
  <pageMargins left="0.4" right="0.2" top="0.2" bottom="0.4" header="0.2" footer="0.2"/>
  <pageSetup paperSize="9" scale="49" fitToHeight="0" orientation="portrait" r:id="rId1"/>
  <headerFooter>
    <oddHeader>&amp;L&amp;8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5"/>
  <sheetViews>
    <sheetView tabSelected="1" zoomScaleNormal="100" workbookViewId="0">
      <selection activeCell="J11" sqref="J11"/>
    </sheetView>
  </sheetViews>
  <sheetFormatPr defaultRowHeight="12.75" x14ac:dyDescent="0.2"/>
  <cols>
    <col min="1" max="2" width="6.7109375" customWidth="1"/>
    <col min="3" max="3" width="75.7109375" customWidth="1"/>
    <col min="4" max="6" width="15.7109375" customWidth="1"/>
    <col min="30" max="30" width="0" hidden="1" customWidth="1"/>
    <col min="31" max="31" width="114.7109375" hidden="1" customWidth="1"/>
    <col min="32" max="32" width="0" hidden="1" customWidth="1"/>
  </cols>
  <sheetData>
    <row r="1" spans="1:31" x14ac:dyDescent="0.2">
      <c r="A1" s="8" t="str">
        <f>Source!B1</f>
        <v>Smeta.RU  (495) 974-1589</v>
      </c>
    </row>
    <row r="2" spans="1:31" ht="14.25" x14ac:dyDescent="0.2">
      <c r="D2" s="122" t="s">
        <v>629</v>
      </c>
      <c r="E2" s="122"/>
      <c r="F2" s="122"/>
    </row>
    <row r="3" spans="1:31" ht="15" x14ac:dyDescent="0.25">
      <c r="D3" s="83"/>
      <c r="E3" s="83"/>
    </row>
    <row r="4" spans="1:31" ht="14.25" x14ac:dyDescent="0.2">
      <c r="D4" s="37"/>
      <c r="E4" s="37"/>
    </row>
    <row r="6" spans="1:31" ht="15.75" x14ac:dyDescent="0.2">
      <c r="B6" s="123" t="str">
        <f>CONCATENATE("Ведомость объемов работ ", IF(Source!AN15&lt;&gt;"", Source!AN15," "))</f>
        <v xml:space="preserve">Ведомость объемов работ  </v>
      </c>
      <c r="C6" s="123"/>
      <c r="D6" s="123"/>
      <c r="E6" s="123"/>
    </row>
    <row r="7" spans="1:31" ht="30" customHeight="1" x14ac:dyDescent="0.2">
      <c r="A7" s="125" t="s">
        <v>628</v>
      </c>
      <c r="B7" s="125"/>
      <c r="C7" s="125"/>
      <c r="D7" s="125"/>
      <c r="E7" s="125"/>
      <c r="F7" s="125"/>
      <c r="AE7" s="74" t="str">
        <f>CONCATENATE(Source!F12, " ", Source!G12)</f>
        <v xml:space="preserve"> Текущий ремонт помещений 2-го этажа на объекте ЦБТ по адресу: г.Тверь, Октябрьский проспект 56 (Доп.работы)_(Смета №2)</v>
      </c>
    </row>
    <row r="8" spans="1:31" hidden="1" x14ac:dyDescent="0.2"/>
    <row r="10" spans="1:31" ht="28.5" x14ac:dyDescent="0.2">
      <c r="A10" s="76" t="s">
        <v>528</v>
      </c>
      <c r="B10" s="76" t="s">
        <v>626</v>
      </c>
      <c r="C10" s="76" t="s">
        <v>530</v>
      </c>
      <c r="D10" s="76" t="s">
        <v>531</v>
      </c>
      <c r="E10" s="76" t="s">
        <v>532</v>
      </c>
      <c r="F10" s="76" t="s">
        <v>627</v>
      </c>
    </row>
    <row r="11" spans="1:31" ht="14.25" x14ac:dyDescent="0.2">
      <c r="A11" s="76">
        <v>1</v>
      </c>
      <c r="B11" s="76">
        <v>2</v>
      </c>
      <c r="C11" s="76">
        <v>3</v>
      </c>
      <c r="D11" s="76">
        <v>4</v>
      </c>
      <c r="E11" s="76">
        <v>5</v>
      </c>
      <c r="F11" s="76">
        <v>6</v>
      </c>
    </row>
    <row r="12" spans="1:31" ht="16.5" x14ac:dyDescent="0.25">
      <c r="A12" s="124" t="str">
        <f>CONCATENATE("Раздел: ", Source!G188)</f>
        <v>Раздел: Помещение 33 (кабинет № 203)</v>
      </c>
      <c r="B12" s="124"/>
      <c r="C12" s="124"/>
      <c r="D12" s="124"/>
      <c r="E12" s="124"/>
      <c r="F12" s="124"/>
    </row>
    <row r="13" spans="1:31" ht="14.25" x14ac:dyDescent="0.2">
      <c r="A13" s="76">
        <v>1</v>
      </c>
      <c r="B13" s="76" t="str">
        <f>Source!E192</f>
        <v>16</v>
      </c>
      <c r="C13" s="79" t="str">
        <f>Source!G192</f>
        <v>Смена: розеток (безперебойного питания)</v>
      </c>
      <c r="D13" s="76" t="s">
        <v>119</v>
      </c>
      <c r="E13" s="80">
        <f>Source!I192</f>
        <v>0.11</v>
      </c>
      <c r="F13" s="79"/>
    </row>
    <row r="14" spans="1:31" ht="14.25" x14ac:dyDescent="0.2">
      <c r="A14" s="76">
        <v>2</v>
      </c>
      <c r="B14" s="76" t="str">
        <f>Source!E194</f>
        <v>17</v>
      </c>
      <c r="C14" s="79" t="str">
        <f>Source!G194</f>
        <v>Смена: розеток (силовая)</v>
      </c>
      <c r="D14" s="76" t="s">
        <v>119</v>
      </c>
      <c r="E14" s="80">
        <f>Source!I194</f>
        <v>0.11</v>
      </c>
      <c r="F14" s="79"/>
    </row>
    <row r="15" spans="1:31" ht="14.25" x14ac:dyDescent="0.2">
      <c r="A15" s="76">
        <v>3</v>
      </c>
      <c r="B15" s="76" t="str">
        <f>Source!E196</f>
        <v>18</v>
      </c>
      <c r="C15" s="79" t="str">
        <f>Source!G196</f>
        <v>Короба пластмассовые: шириной до 120 мм</v>
      </c>
      <c r="D15" s="76" t="s">
        <v>133</v>
      </c>
      <c r="E15" s="80">
        <f>Source!I196</f>
        <v>0.03</v>
      </c>
      <c r="F15" s="79"/>
    </row>
    <row r="16" spans="1:31" ht="14.25" x14ac:dyDescent="0.2">
      <c r="A16" s="76">
        <v>4</v>
      </c>
      <c r="B16" s="76" t="str">
        <f>Source!E198</f>
        <v>19</v>
      </c>
      <c r="C16" s="79" t="str">
        <f>Source!G198</f>
        <v>Короба пластмассовые: шириной до 120 мм</v>
      </c>
      <c r="D16" s="76" t="s">
        <v>133</v>
      </c>
      <c r="E16" s="80">
        <f>Source!I198</f>
        <v>0.11</v>
      </c>
      <c r="F16" s="79"/>
    </row>
    <row r="17" spans="1:6" ht="42.75" x14ac:dyDescent="0.2">
      <c r="A17" s="76">
        <v>5</v>
      </c>
      <c r="B17" s="76" t="str">
        <f>Source!E200</f>
        <v>20</v>
      </c>
      <c r="C17" s="79" t="str">
        <f>Source!G200</f>
        <v>Кабель трех-пятижильный по установленным конструкциям и лоткам с установкой ответвительных коробок: в помещениях с нормальной средой сечением жилы до 10 мм2</v>
      </c>
      <c r="D17" s="76" t="s">
        <v>133</v>
      </c>
      <c r="E17" s="80">
        <f>Source!I200</f>
        <v>3.4</v>
      </c>
      <c r="F17" s="79"/>
    </row>
    <row r="18" spans="1:6" ht="42.75" x14ac:dyDescent="0.2">
      <c r="A18" s="76">
        <v>6</v>
      </c>
      <c r="B18" s="76" t="str">
        <f>Source!E202</f>
        <v>21</v>
      </c>
      <c r="C18" s="79" t="str">
        <f>Source!G202</f>
        <v>Труба гофрированная ПВХ для защиты проводов и кабелей по установленным конструкциям, по стенам, колоннам, потолкам, основанию пола</v>
      </c>
      <c r="D18" s="76" t="s">
        <v>133</v>
      </c>
      <c r="E18" s="80">
        <f>Source!I202</f>
        <v>2.5</v>
      </c>
      <c r="F18" s="79"/>
    </row>
    <row r="19" spans="1:6" ht="16.5" x14ac:dyDescent="0.25">
      <c r="A19" s="124" t="str">
        <f>CONCATENATE("Раздел: ", Source!G669)</f>
        <v>Раздел: Электрика</v>
      </c>
      <c r="B19" s="124"/>
      <c r="C19" s="124"/>
      <c r="D19" s="124"/>
      <c r="E19" s="124"/>
      <c r="F19" s="124"/>
    </row>
    <row r="20" spans="1:6" ht="14.25" x14ac:dyDescent="0.2">
      <c r="A20" s="76">
        <v>7</v>
      </c>
      <c r="B20" s="76" t="str">
        <f>Source!E673</f>
        <v>64</v>
      </c>
      <c r="C20" s="79" t="str">
        <f>Source!G673</f>
        <v>Короба пластмассовые: шириной до 120 мм</v>
      </c>
      <c r="D20" s="76" t="s">
        <v>133</v>
      </c>
      <c r="E20" s="80">
        <f>Source!I673</f>
        <v>0.03</v>
      </c>
      <c r="F20" s="79"/>
    </row>
    <row r="21" spans="1:6" ht="42.75" x14ac:dyDescent="0.2">
      <c r="A21" s="76">
        <v>8</v>
      </c>
      <c r="B21" s="76" t="str">
        <f>Source!E675</f>
        <v>65</v>
      </c>
      <c r="C21" s="79" t="str">
        <f>Source!G675</f>
        <v>Кабель трех-пятижильный по установленным конструкциям и лоткам с установкой ответвительных коробок: в помещениях с нормальной средой сечением жилы до 10 мм2</v>
      </c>
      <c r="D21" s="76" t="s">
        <v>133</v>
      </c>
      <c r="E21" s="80">
        <f>Source!I675</f>
        <v>2.4</v>
      </c>
      <c r="F21" s="79"/>
    </row>
    <row r="22" spans="1:6" ht="14.25" x14ac:dyDescent="0.2">
      <c r="A22" s="76">
        <v>9</v>
      </c>
      <c r="B22" s="76" t="str">
        <f>Source!E677</f>
        <v>66</v>
      </c>
      <c r="C22" s="79" t="str">
        <f>Source!G677</f>
        <v>Ремонт групповых щитков со сменой автоматов</v>
      </c>
      <c r="D22" s="76" t="s">
        <v>119</v>
      </c>
      <c r="E22" s="80">
        <f>Source!I677</f>
        <v>0.03</v>
      </c>
      <c r="F22" s="79"/>
    </row>
    <row r="23" spans="1:6" ht="14.25" x14ac:dyDescent="0.2">
      <c r="A23" s="76">
        <v>10</v>
      </c>
      <c r="B23" s="76" t="str">
        <f>Source!E681</f>
        <v>67</v>
      </c>
      <c r="C23" s="79" t="str">
        <f>Source!G681</f>
        <v>Смена: розеток (безперебойного питания)</v>
      </c>
      <c r="D23" s="76" t="s">
        <v>119</v>
      </c>
      <c r="E23" s="80">
        <f>Source!I681</f>
        <v>0.22</v>
      </c>
      <c r="F23" s="79"/>
    </row>
    <row r="24" spans="1:6" ht="14.25" x14ac:dyDescent="0.2">
      <c r="A24" s="76">
        <v>11</v>
      </c>
      <c r="B24" s="76" t="str">
        <f>Source!E683</f>
        <v>68</v>
      </c>
      <c r="C24" s="79" t="str">
        <f>Source!G683</f>
        <v>Смена: розеток (силовая)</v>
      </c>
      <c r="D24" s="76" t="s">
        <v>119</v>
      </c>
      <c r="E24" s="80">
        <f>Source!I683</f>
        <v>0.35</v>
      </c>
      <c r="F24" s="79"/>
    </row>
    <row r="25" spans="1:6" ht="14.25" x14ac:dyDescent="0.2">
      <c r="A25" s="75">
        <v>12</v>
      </c>
      <c r="B25" s="75" t="str">
        <f>Source!E685</f>
        <v>69</v>
      </c>
      <c r="C25" s="77" t="str">
        <f>Source!G685</f>
        <v>Смена: розеток (силовая)</v>
      </c>
      <c r="D25" s="75" t="s">
        <v>119</v>
      </c>
      <c r="E25" s="78">
        <f>Source!I685</f>
        <v>0.11</v>
      </c>
      <c r="F25" s="77"/>
    </row>
  </sheetData>
  <mergeCells count="5">
    <mergeCell ref="D2:F2"/>
    <mergeCell ref="A19:F19"/>
    <mergeCell ref="A7:F7"/>
    <mergeCell ref="A12:F12"/>
    <mergeCell ref="B6:E6"/>
  </mergeCells>
  <pageMargins left="0.4" right="0.2" top="0.2" bottom="0.4" header="0.2" footer="0.2"/>
  <pageSetup paperSize="9" scale="73" fitToHeight="0" orientation="portrait" r:id="rId1"/>
  <headerFooter>
    <oddHeader>&amp;L&amp;8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K817"/>
  <sheetViews>
    <sheetView workbookViewId="0">
      <selection activeCell="A813" sqref="A813:AX813"/>
    </sheetView>
  </sheetViews>
  <sheetFormatPr defaultColWidth="9.140625" defaultRowHeight="12.75" x14ac:dyDescent="0.2"/>
  <cols>
    <col min="1" max="256" width="9.140625" customWidth="1"/>
  </cols>
  <sheetData>
    <row r="1" spans="1:133" x14ac:dyDescent="0.2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68384</v>
      </c>
      <c r="M1">
        <v>10</v>
      </c>
      <c r="N1">
        <v>12</v>
      </c>
      <c r="O1">
        <v>0</v>
      </c>
      <c r="P1">
        <v>0</v>
      </c>
      <c r="Q1">
        <v>3</v>
      </c>
    </row>
    <row r="12" spans="1:133" x14ac:dyDescent="0.2">
      <c r="A12" s="1">
        <v>1</v>
      </c>
      <c r="B12" s="1">
        <v>811</v>
      </c>
      <c r="C12" s="1">
        <v>0</v>
      </c>
      <c r="D12" s="1">
        <f>ROW(A751)</f>
        <v>751</v>
      </c>
      <c r="E12" s="1">
        <v>0</v>
      </c>
      <c r="F12" s="1" t="s">
        <v>3</v>
      </c>
      <c r="G12" s="1" t="s">
        <v>4</v>
      </c>
      <c r="H12" s="1" t="s">
        <v>3</v>
      </c>
      <c r="I12" s="1">
        <v>0</v>
      </c>
      <c r="J12" s="1" t="s">
        <v>3</v>
      </c>
      <c r="K12" s="1">
        <v>0</v>
      </c>
      <c r="L12" s="1">
        <v>0</v>
      </c>
      <c r="M12" s="1">
        <v>523</v>
      </c>
      <c r="N12" s="1"/>
      <c r="O12" s="1">
        <v>0</v>
      </c>
      <c r="P12" s="1">
        <v>0</v>
      </c>
      <c r="Q12" s="1">
        <v>7</v>
      </c>
      <c r="R12" s="1">
        <v>0</v>
      </c>
      <c r="S12" s="1"/>
      <c r="T12" s="1">
        <v>4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5</v>
      </c>
      <c r="BI12" s="1" t="s">
        <v>6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7</v>
      </c>
      <c r="BZ12" s="1" t="s">
        <v>8</v>
      </c>
      <c r="CA12" s="1" t="s">
        <v>9</v>
      </c>
      <c r="CB12" s="1" t="s">
        <v>9</v>
      </c>
      <c r="CC12" s="1" t="s">
        <v>9</v>
      </c>
      <c r="CD12" s="1" t="s">
        <v>9</v>
      </c>
      <c r="CE12" s="1" t="s">
        <v>10</v>
      </c>
      <c r="CF12" s="1">
        <v>0</v>
      </c>
      <c r="CG12" s="1">
        <v>0</v>
      </c>
      <c r="CH12" s="1">
        <v>487096328</v>
      </c>
      <c r="CI12" s="1" t="s">
        <v>3</v>
      </c>
      <c r="CJ12" s="1" t="s">
        <v>3</v>
      </c>
      <c r="CK12" s="1">
        <v>17</v>
      </c>
      <c r="CL12" s="1"/>
      <c r="CM12" s="1"/>
      <c r="CN12" s="1"/>
      <c r="CO12" s="1"/>
      <c r="CP12" s="1"/>
      <c r="CQ12" s="1" t="s">
        <v>11</v>
      </c>
      <c r="CR12" s="1" t="s">
        <v>12</v>
      </c>
      <c r="CS12" s="1">
        <v>46073</v>
      </c>
      <c r="CT12" s="1">
        <v>540</v>
      </c>
      <c r="CU12" s="1">
        <v>17</v>
      </c>
      <c r="CV12" s="1" t="s">
        <v>501</v>
      </c>
      <c r="CW12" s="1"/>
      <c r="CX12" s="1"/>
      <c r="CY12" s="1">
        <v>0</v>
      </c>
      <c r="CZ12" s="1" t="s">
        <v>3</v>
      </c>
      <c r="DA12" s="1" t="s">
        <v>3</v>
      </c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5" spans="1:133" x14ac:dyDescent="0.2">
      <c r="A15" s="1">
        <v>15</v>
      </c>
      <c r="B15" s="1">
        <v>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</row>
    <row r="18" spans="1:245" x14ac:dyDescent="0.2">
      <c r="A18" s="2">
        <v>52</v>
      </c>
      <c r="B18" s="2">
        <f t="shared" ref="B18:G18" si="0">B751</f>
        <v>811</v>
      </c>
      <c r="C18" s="2">
        <f t="shared" si="0"/>
        <v>1</v>
      </c>
      <c r="D18" s="2">
        <f t="shared" si="0"/>
        <v>12</v>
      </c>
      <c r="E18" s="2">
        <f t="shared" si="0"/>
        <v>0</v>
      </c>
      <c r="F18" s="2" t="str">
        <f t="shared" si="0"/>
        <v/>
      </c>
      <c r="G18" s="2" t="str">
        <f t="shared" si="0"/>
        <v>Текущий ремонт помещений 2-го этажа на объекте ЦБТ по адресу: г.Тверь, Октябрьский проспект 56 (Доп.работы)_(Смета №2)</v>
      </c>
      <c r="H18" s="2"/>
      <c r="I18" s="2"/>
      <c r="J18" s="2"/>
      <c r="K18" s="2"/>
      <c r="L18" s="2"/>
      <c r="M18" s="2"/>
      <c r="N18" s="2"/>
      <c r="O18" s="2">
        <f t="shared" ref="O18:AT18" si="1">O751</f>
        <v>331682.09999999998</v>
      </c>
      <c r="P18" s="2">
        <f t="shared" si="1"/>
        <v>225133.56</v>
      </c>
      <c r="Q18" s="2">
        <f t="shared" si="1"/>
        <v>1738.59</v>
      </c>
      <c r="R18" s="2">
        <f t="shared" si="1"/>
        <v>1000.48</v>
      </c>
      <c r="S18" s="2">
        <f t="shared" si="1"/>
        <v>103809.47</v>
      </c>
      <c r="T18" s="2">
        <f t="shared" si="1"/>
        <v>0</v>
      </c>
      <c r="U18" s="2">
        <f t="shared" si="1"/>
        <v>149.6311</v>
      </c>
      <c r="V18" s="2">
        <f t="shared" si="1"/>
        <v>1.1867000000000001</v>
      </c>
      <c r="W18" s="2">
        <f t="shared" si="1"/>
        <v>0</v>
      </c>
      <c r="X18" s="2">
        <f t="shared" si="1"/>
        <v>100150.69</v>
      </c>
      <c r="Y18" s="2">
        <f t="shared" si="1"/>
        <v>52695.59</v>
      </c>
      <c r="Z18" s="2">
        <f t="shared" si="1"/>
        <v>0</v>
      </c>
      <c r="AA18" s="2">
        <f t="shared" si="1"/>
        <v>0</v>
      </c>
      <c r="AB18" s="2">
        <f t="shared" si="1"/>
        <v>0</v>
      </c>
      <c r="AC18" s="2">
        <f t="shared" si="1"/>
        <v>0</v>
      </c>
      <c r="AD18" s="2">
        <f t="shared" si="1"/>
        <v>0</v>
      </c>
      <c r="AE18" s="2">
        <f t="shared" si="1"/>
        <v>0</v>
      </c>
      <c r="AF18" s="2">
        <f t="shared" si="1"/>
        <v>0</v>
      </c>
      <c r="AG18" s="2">
        <f t="shared" si="1"/>
        <v>0</v>
      </c>
      <c r="AH18" s="2">
        <f t="shared" si="1"/>
        <v>0</v>
      </c>
      <c r="AI18" s="2">
        <f t="shared" si="1"/>
        <v>0</v>
      </c>
      <c r="AJ18" s="2">
        <f t="shared" si="1"/>
        <v>0</v>
      </c>
      <c r="AK18" s="2">
        <f t="shared" si="1"/>
        <v>0</v>
      </c>
      <c r="AL18" s="2">
        <f t="shared" si="1"/>
        <v>0</v>
      </c>
      <c r="AM18" s="2">
        <f t="shared" si="1"/>
        <v>0</v>
      </c>
      <c r="AN18" s="2">
        <f t="shared" si="1"/>
        <v>0</v>
      </c>
      <c r="AO18" s="2">
        <f t="shared" si="1"/>
        <v>0</v>
      </c>
      <c r="AP18" s="2">
        <f t="shared" si="1"/>
        <v>8952.68</v>
      </c>
      <c r="AQ18" s="2">
        <f t="shared" si="1"/>
        <v>0</v>
      </c>
      <c r="AR18" s="2">
        <f t="shared" si="1"/>
        <v>484528.38</v>
      </c>
      <c r="AS18" s="2">
        <f t="shared" si="1"/>
        <v>99910.53</v>
      </c>
      <c r="AT18" s="2">
        <f t="shared" si="1"/>
        <v>375665.17</v>
      </c>
      <c r="AU18" s="2">
        <f t="shared" ref="AU18:BZ18" si="2">AU751</f>
        <v>0</v>
      </c>
      <c r="AV18" s="2">
        <f t="shared" si="2"/>
        <v>225133.56</v>
      </c>
      <c r="AW18" s="2">
        <f t="shared" si="2"/>
        <v>216180.88</v>
      </c>
      <c r="AX18" s="2">
        <f t="shared" si="2"/>
        <v>0</v>
      </c>
      <c r="AY18" s="2">
        <f t="shared" si="2"/>
        <v>216180.88</v>
      </c>
      <c r="AZ18" s="2">
        <f t="shared" si="2"/>
        <v>8952.68</v>
      </c>
      <c r="BA18" s="2">
        <f t="shared" si="2"/>
        <v>0</v>
      </c>
      <c r="BB18" s="2">
        <f t="shared" si="2"/>
        <v>0</v>
      </c>
      <c r="BC18" s="2">
        <f t="shared" si="2"/>
        <v>0</v>
      </c>
      <c r="BD18" s="2">
        <f t="shared" si="2"/>
        <v>0</v>
      </c>
      <c r="BE18" s="2">
        <f t="shared" si="2"/>
        <v>0</v>
      </c>
      <c r="BF18" s="2">
        <f t="shared" si="2"/>
        <v>0</v>
      </c>
      <c r="BG18" s="2">
        <f t="shared" si="2"/>
        <v>0</v>
      </c>
      <c r="BH18" s="2">
        <f t="shared" si="2"/>
        <v>0</v>
      </c>
      <c r="BI18" s="2">
        <f t="shared" si="2"/>
        <v>0</v>
      </c>
      <c r="BJ18" s="2">
        <f t="shared" si="2"/>
        <v>0</v>
      </c>
      <c r="BK18" s="2">
        <f t="shared" si="2"/>
        <v>0</v>
      </c>
      <c r="BL18" s="2">
        <f t="shared" si="2"/>
        <v>0</v>
      </c>
      <c r="BM18" s="2">
        <f t="shared" si="2"/>
        <v>0</v>
      </c>
      <c r="BN18" s="2">
        <f t="shared" si="2"/>
        <v>0</v>
      </c>
      <c r="BO18" s="2">
        <f t="shared" si="2"/>
        <v>0</v>
      </c>
      <c r="BP18" s="2">
        <f t="shared" si="2"/>
        <v>0</v>
      </c>
      <c r="BQ18" s="2">
        <f t="shared" si="2"/>
        <v>0</v>
      </c>
      <c r="BR18" s="2">
        <f t="shared" si="2"/>
        <v>0</v>
      </c>
      <c r="BS18" s="2">
        <f t="shared" si="2"/>
        <v>0</v>
      </c>
      <c r="BT18" s="2">
        <f t="shared" si="2"/>
        <v>0</v>
      </c>
      <c r="BU18" s="2">
        <f t="shared" si="2"/>
        <v>0</v>
      </c>
      <c r="BV18" s="2">
        <f t="shared" si="2"/>
        <v>0</v>
      </c>
      <c r="BW18" s="2">
        <f t="shared" si="2"/>
        <v>0</v>
      </c>
      <c r="BX18" s="2">
        <f t="shared" si="2"/>
        <v>0</v>
      </c>
      <c r="BY18" s="2">
        <f t="shared" si="2"/>
        <v>0</v>
      </c>
      <c r="BZ18" s="2">
        <f t="shared" si="2"/>
        <v>0</v>
      </c>
      <c r="CA18" s="2">
        <f t="shared" ref="CA18:DF18" si="3">CA751</f>
        <v>0</v>
      </c>
      <c r="CB18" s="2">
        <f t="shared" si="3"/>
        <v>0</v>
      </c>
      <c r="CC18" s="2">
        <f t="shared" si="3"/>
        <v>0</v>
      </c>
      <c r="CD18" s="2">
        <f t="shared" si="3"/>
        <v>0</v>
      </c>
      <c r="CE18" s="2">
        <f t="shared" si="3"/>
        <v>0</v>
      </c>
      <c r="CF18" s="2">
        <f t="shared" si="3"/>
        <v>0</v>
      </c>
      <c r="CG18" s="2">
        <f t="shared" si="3"/>
        <v>0</v>
      </c>
      <c r="CH18" s="2">
        <f t="shared" si="3"/>
        <v>0</v>
      </c>
      <c r="CI18" s="2">
        <f t="shared" si="3"/>
        <v>0</v>
      </c>
      <c r="CJ18" s="2">
        <f t="shared" si="3"/>
        <v>0</v>
      </c>
      <c r="CK18" s="2">
        <f t="shared" si="3"/>
        <v>0</v>
      </c>
      <c r="CL18" s="2">
        <f t="shared" si="3"/>
        <v>0</v>
      </c>
      <c r="CM18" s="2">
        <f t="shared" si="3"/>
        <v>0</v>
      </c>
      <c r="CN18" s="2">
        <f t="shared" si="3"/>
        <v>0</v>
      </c>
      <c r="CO18" s="2">
        <f t="shared" si="3"/>
        <v>0</v>
      </c>
      <c r="CP18" s="2">
        <f t="shared" si="3"/>
        <v>0</v>
      </c>
      <c r="CQ18" s="2">
        <f t="shared" si="3"/>
        <v>0</v>
      </c>
      <c r="CR18" s="2">
        <f t="shared" si="3"/>
        <v>0</v>
      </c>
      <c r="CS18" s="2">
        <f t="shared" si="3"/>
        <v>0</v>
      </c>
      <c r="CT18" s="2">
        <f t="shared" si="3"/>
        <v>0</v>
      </c>
      <c r="CU18" s="2">
        <f t="shared" si="3"/>
        <v>0</v>
      </c>
      <c r="CV18" s="2">
        <f t="shared" si="3"/>
        <v>0</v>
      </c>
      <c r="CW18" s="2">
        <f t="shared" si="3"/>
        <v>0</v>
      </c>
      <c r="CX18" s="2">
        <f t="shared" si="3"/>
        <v>0</v>
      </c>
      <c r="CY18" s="2">
        <f t="shared" si="3"/>
        <v>0</v>
      </c>
      <c r="CZ18" s="2">
        <f t="shared" si="3"/>
        <v>0</v>
      </c>
      <c r="DA18" s="2">
        <f t="shared" si="3"/>
        <v>0</v>
      </c>
      <c r="DB18" s="2">
        <f t="shared" si="3"/>
        <v>0</v>
      </c>
      <c r="DC18" s="2">
        <f t="shared" si="3"/>
        <v>0</v>
      </c>
      <c r="DD18" s="2">
        <f t="shared" si="3"/>
        <v>0</v>
      </c>
      <c r="DE18" s="2">
        <f t="shared" si="3"/>
        <v>0</v>
      </c>
      <c r="DF18" s="2">
        <f t="shared" si="3"/>
        <v>0</v>
      </c>
      <c r="DG18" s="3">
        <f t="shared" ref="DG18:EL18" si="4">DG751</f>
        <v>0</v>
      </c>
      <c r="DH18" s="3">
        <f t="shared" si="4"/>
        <v>0</v>
      </c>
      <c r="DI18" s="3">
        <f t="shared" si="4"/>
        <v>0</v>
      </c>
      <c r="DJ18" s="3">
        <f t="shared" si="4"/>
        <v>0</v>
      </c>
      <c r="DK18" s="3">
        <f t="shared" si="4"/>
        <v>0</v>
      </c>
      <c r="DL18" s="3">
        <f t="shared" si="4"/>
        <v>0</v>
      </c>
      <c r="DM18" s="3">
        <f t="shared" si="4"/>
        <v>0</v>
      </c>
      <c r="DN18" s="3">
        <f t="shared" si="4"/>
        <v>0</v>
      </c>
      <c r="DO18" s="3">
        <f t="shared" si="4"/>
        <v>0</v>
      </c>
      <c r="DP18" s="3">
        <f t="shared" si="4"/>
        <v>0</v>
      </c>
      <c r="DQ18" s="3">
        <f t="shared" si="4"/>
        <v>0</v>
      </c>
      <c r="DR18" s="3">
        <f t="shared" si="4"/>
        <v>0</v>
      </c>
      <c r="DS18" s="3">
        <f t="shared" si="4"/>
        <v>0</v>
      </c>
      <c r="DT18" s="3">
        <f t="shared" si="4"/>
        <v>0</v>
      </c>
      <c r="DU18" s="3">
        <f t="shared" si="4"/>
        <v>0</v>
      </c>
      <c r="DV18" s="3">
        <f t="shared" si="4"/>
        <v>0</v>
      </c>
      <c r="DW18" s="3">
        <f t="shared" si="4"/>
        <v>0</v>
      </c>
      <c r="DX18" s="3">
        <f t="shared" si="4"/>
        <v>0</v>
      </c>
      <c r="DY18" s="3">
        <f t="shared" si="4"/>
        <v>0</v>
      </c>
      <c r="DZ18" s="3">
        <f t="shared" si="4"/>
        <v>0</v>
      </c>
      <c r="EA18" s="3">
        <f t="shared" si="4"/>
        <v>0</v>
      </c>
      <c r="EB18" s="3">
        <f t="shared" si="4"/>
        <v>0</v>
      </c>
      <c r="EC18" s="3">
        <f t="shared" si="4"/>
        <v>0</v>
      </c>
      <c r="ED18" s="3">
        <f t="shared" si="4"/>
        <v>0</v>
      </c>
      <c r="EE18" s="3">
        <f t="shared" si="4"/>
        <v>0</v>
      </c>
      <c r="EF18" s="3">
        <f t="shared" si="4"/>
        <v>0</v>
      </c>
      <c r="EG18" s="3">
        <f t="shared" si="4"/>
        <v>0</v>
      </c>
      <c r="EH18" s="3">
        <f t="shared" si="4"/>
        <v>0</v>
      </c>
      <c r="EI18" s="3">
        <f t="shared" si="4"/>
        <v>0</v>
      </c>
      <c r="EJ18" s="3">
        <f t="shared" si="4"/>
        <v>0</v>
      </c>
      <c r="EK18" s="3">
        <f t="shared" si="4"/>
        <v>0</v>
      </c>
      <c r="EL18" s="3">
        <f t="shared" si="4"/>
        <v>0</v>
      </c>
      <c r="EM18" s="3">
        <f t="shared" ref="EM18:FR18" si="5">EM751</f>
        <v>0</v>
      </c>
      <c r="EN18" s="3">
        <f t="shared" si="5"/>
        <v>0</v>
      </c>
      <c r="EO18" s="3">
        <f t="shared" si="5"/>
        <v>0</v>
      </c>
      <c r="EP18" s="3">
        <f t="shared" si="5"/>
        <v>0</v>
      </c>
      <c r="EQ18" s="3">
        <f t="shared" si="5"/>
        <v>0</v>
      </c>
      <c r="ER18" s="3">
        <f t="shared" si="5"/>
        <v>0</v>
      </c>
      <c r="ES18" s="3">
        <f t="shared" si="5"/>
        <v>0</v>
      </c>
      <c r="ET18" s="3">
        <f t="shared" si="5"/>
        <v>0</v>
      </c>
      <c r="EU18" s="3">
        <f t="shared" si="5"/>
        <v>0</v>
      </c>
      <c r="EV18" s="3">
        <f t="shared" si="5"/>
        <v>0</v>
      </c>
      <c r="EW18" s="3">
        <f t="shared" si="5"/>
        <v>0</v>
      </c>
      <c r="EX18" s="3">
        <f t="shared" si="5"/>
        <v>0</v>
      </c>
      <c r="EY18" s="3">
        <f t="shared" si="5"/>
        <v>0</v>
      </c>
      <c r="EZ18" s="3">
        <f t="shared" si="5"/>
        <v>0</v>
      </c>
      <c r="FA18" s="3">
        <f t="shared" si="5"/>
        <v>0</v>
      </c>
      <c r="FB18" s="3">
        <f t="shared" si="5"/>
        <v>0</v>
      </c>
      <c r="FC18" s="3">
        <f t="shared" si="5"/>
        <v>0</v>
      </c>
      <c r="FD18" s="3">
        <f t="shared" si="5"/>
        <v>0</v>
      </c>
      <c r="FE18" s="3">
        <f t="shared" si="5"/>
        <v>0</v>
      </c>
      <c r="FF18" s="3">
        <f t="shared" si="5"/>
        <v>0</v>
      </c>
      <c r="FG18" s="3">
        <f t="shared" si="5"/>
        <v>0</v>
      </c>
      <c r="FH18" s="3">
        <f t="shared" si="5"/>
        <v>0</v>
      </c>
      <c r="FI18" s="3">
        <f t="shared" si="5"/>
        <v>0</v>
      </c>
      <c r="FJ18" s="3">
        <f t="shared" si="5"/>
        <v>0</v>
      </c>
      <c r="FK18" s="3">
        <f t="shared" si="5"/>
        <v>0</v>
      </c>
      <c r="FL18" s="3">
        <f t="shared" si="5"/>
        <v>0</v>
      </c>
      <c r="FM18" s="3">
        <f t="shared" si="5"/>
        <v>0</v>
      </c>
      <c r="FN18" s="3">
        <f t="shared" si="5"/>
        <v>0</v>
      </c>
      <c r="FO18" s="3">
        <f t="shared" si="5"/>
        <v>0</v>
      </c>
      <c r="FP18" s="3">
        <f t="shared" si="5"/>
        <v>0</v>
      </c>
      <c r="FQ18" s="3">
        <f t="shared" si="5"/>
        <v>0</v>
      </c>
      <c r="FR18" s="3">
        <f t="shared" si="5"/>
        <v>0</v>
      </c>
      <c r="FS18" s="3">
        <f t="shared" ref="FS18:GX18" si="6">FS751</f>
        <v>0</v>
      </c>
      <c r="FT18" s="3">
        <f t="shared" si="6"/>
        <v>0</v>
      </c>
      <c r="FU18" s="3">
        <f t="shared" si="6"/>
        <v>0</v>
      </c>
      <c r="FV18" s="3">
        <f t="shared" si="6"/>
        <v>0</v>
      </c>
      <c r="FW18" s="3">
        <f t="shared" si="6"/>
        <v>0</v>
      </c>
      <c r="FX18" s="3">
        <f t="shared" si="6"/>
        <v>0</v>
      </c>
      <c r="FY18" s="3">
        <f t="shared" si="6"/>
        <v>0</v>
      </c>
      <c r="FZ18" s="3">
        <f t="shared" si="6"/>
        <v>0</v>
      </c>
      <c r="GA18" s="3">
        <f t="shared" si="6"/>
        <v>0</v>
      </c>
      <c r="GB18" s="3">
        <f t="shared" si="6"/>
        <v>0</v>
      </c>
      <c r="GC18" s="3">
        <f t="shared" si="6"/>
        <v>0</v>
      </c>
      <c r="GD18" s="3">
        <f t="shared" si="6"/>
        <v>0</v>
      </c>
      <c r="GE18" s="3">
        <f t="shared" si="6"/>
        <v>0</v>
      </c>
      <c r="GF18" s="3">
        <f t="shared" si="6"/>
        <v>0</v>
      </c>
      <c r="GG18" s="3">
        <f t="shared" si="6"/>
        <v>0</v>
      </c>
      <c r="GH18" s="3">
        <f t="shared" si="6"/>
        <v>0</v>
      </c>
      <c r="GI18" s="3">
        <f t="shared" si="6"/>
        <v>0</v>
      </c>
      <c r="GJ18" s="3">
        <f t="shared" si="6"/>
        <v>0</v>
      </c>
      <c r="GK18" s="3">
        <f t="shared" si="6"/>
        <v>0</v>
      </c>
      <c r="GL18" s="3">
        <f t="shared" si="6"/>
        <v>0</v>
      </c>
      <c r="GM18" s="3">
        <f t="shared" si="6"/>
        <v>0</v>
      </c>
      <c r="GN18" s="3">
        <f t="shared" si="6"/>
        <v>0</v>
      </c>
      <c r="GO18" s="3">
        <f t="shared" si="6"/>
        <v>0</v>
      </c>
      <c r="GP18" s="3">
        <f t="shared" si="6"/>
        <v>0</v>
      </c>
      <c r="GQ18" s="3">
        <f t="shared" si="6"/>
        <v>0</v>
      </c>
      <c r="GR18" s="3">
        <f t="shared" si="6"/>
        <v>0</v>
      </c>
      <c r="GS18" s="3">
        <f t="shared" si="6"/>
        <v>0</v>
      </c>
      <c r="GT18" s="3">
        <f t="shared" si="6"/>
        <v>0</v>
      </c>
      <c r="GU18" s="3">
        <f t="shared" si="6"/>
        <v>0</v>
      </c>
      <c r="GV18" s="3">
        <f t="shared" si="6"/>
        <v>0</v>
      </c>
      <c r="GW18" s="3">
        <f t="shared" si="6"/>
        <v>0</v>
      </c>
      <c r="GX18" s="3">
        <f t="shared" si="6"/>
        <v>0</v>
      </c>
    </row>
    <row r="20" spans="1:245" x14ac:dyDescent="0.2">
      <c r="A20" s="1">
        <v>3</v>
      </c>
      <c r="B20" s="1">
        <v>1</v>
      </c>
      <c r="C20" s="1"/>
      <c r="D20" s="1">
        <f>ROW(A718)</f>
        <v>718</v>
      </c>
      <c r="E20" s="1"/>
      <c r="F20" s="1" t="s">
        <v>3</v>
      </c>
      <c r="G20" s="1" t="s">
        <v>3</v>
      </c>
      <c r="H20" s="1" t="s">
        <v>3</v>
      </c>
      <c r="I20" s="1">
        <v>0</v>
      </c>
      <c r="J20" s="1" t="s">
        <v>3</v>
      </c>
      <c r="K20" s="1">
        <v>-1</v>
      </c>
      <c r="L20" s="1" t="s">
        <v>3</v>
      </c>
      <c r="M20" s="1" t="s">
        <v>3</v>
      </c>
      <c r="N20" s="1"/>
      <c r="O20" s="1"/>
      <c r="P20" s="1"/>
      <c r="Q20" s="1"/>
      <c r="R20" s="1"/>
      <c r="S20" s="1">
        <v>0</v>
      </c>
      <c r="T20" s="1"/>
      <c r="U20" s="1" t="s">
        <v>3</v>
      </c>
      <c r="V20" s="1">
        <v>0</v>
      </c>
      <c r="W20" s="1"/>
      <c r="X20" s="1"/>
      <c r="Y20" s="1"/>
      <c r="Z20" s="1"/>
      <c r="AA20" s="1"/>
      <c r="AB20" s="1" t="s">
        <v>3</v>
      </c>
      <c r="AC20" s="1" t="s">
        <v>3</v>
      </c>
      <c r="AD20" s="1" t="s">
        <v>3</v>
      </c>
      <c r="AE20" s="1" t="s">
        <v>3</v>
      </c>
      <c r="AF20" s="1" t="s">
        <v>3</v>
      </c>
      <c r="AG20" s="1" t="s">
        <v>3</v>
      </c>
      <c r="AH20" s="1"/>
      <c r="AI20" s="1"/>
      <c r="AJ20" s="1"/>
      <c r="AK20" s="1"/>
      <c r="AL20" s="1"/>
      <c r="AM20" s="1"/>
      <c r="AN20" s="1"/>
      <c r="AO20" s="1"/>
      <c r="AP20" s="1" t="s">
        <v>3</v>
      </c>
      <c r="AQ20" s="1" t="s">
        <v>3</v>
      </c>
      <c r="AR20" s="1" t="s">
        <v>3</v>
      </c>
      <c r="AS20" s="1"/>
      <c r="AT20" s="1"/>
      <c r="AU20" s="1"/>
      <c r="AV20" s="1"/>
      <c r="AW20" s="1"/>
      <c r="AX20" s="1"/>
      <c r="AY20" s="1"/>
      <c r="AZ20" s="1" t="s">
        <v>3</v>
      </c>
      <c r="BA20" s="1"/>
      <c r="BB20" s="1" t="s">
        <v>3</v>
      </c>
      <c r="BC20" s="1" t="s">
        <v>3</v>
      </c>
      <c r="BD20" s="1" t="s">
        <v>3</v>
      </c>
      <c r="BE20" s="1" t="s">
        <v>3</v>
      </c>
      <c r="BF20" s="1" t="s">
        <v>3</v>
      </c>
      <c r="BG20" s="1" t="s">
        <v>3</v>
      </c>
      <c r="BH20" s="1" t="s">
        <v>3</v>
      </c>
      <c r="BI20" s="1" t="s">
        <v>3</v>
      </c>
      <c r="BJ20" s="1" t="s">
        <v>3</v>
      </c>
      <c r="BK20" s="1" t="s">
        <v>3</v>
      </c>
      <c r="BL20" s="1" t="s">
        <v>3</v>
      </c>
      <c r="BM20" s="1" t="s">
        <v>3</v>
      </c>
      <c r="BN20" s="1" t="s">
        <v>3</v>
      </c>
      <c r="BO20" s="1" t="s">
        <v>3</v>
      </c>
      <c r="BP20" s="1" t="s">
        <v>3</v>
      </c>
      <c r="BQ20" s="1"/>
      <c r="BR20" s="1"/>
      <c r="BS20" s="1"/>
      <c r="BT20" s="1"/>
      <c r="BU20" s="1"/>
      <c r="BV20" s="1"/>
      <c r="BW20" s="1"/>
      <c r="BX20" s="1">
        <v>0</v>
      </c>
      <c r="BY20" s="1"/>
      <c r="BZ20" s="1"/>
      <c r="CA20" s="1"/>
      <c r="CB20" s="1"/>
      <c r="CC20" s="1"/>
      <c r="CD20" s="1"/>
      <c r="CE20" s="1"/>
      <c r="CF20" s="1">
        <v>0</v>
      </c>
      <c r="CG20" s="1">
        <v>0</v>
      </c>
      <c r="CH20" s="1"/>
      <c r="CI20" s="1" t="s">
        <v>3</v>
      </c>
      <c r="CJ20" s="1" t="s">
        <v>3</v>
      </c>
      <c r="CK20" t="s">
        <v>3</v>
      </c>
      <c r="CL20" t="s">
        <v>3</v>
      </c>
      <c r="CM20" t="s">
        <v>3</v>
      </c>
      <c r="CN20" t="s">
        <v>3</v>
      </c>
      <c r="CO20" t="s">
        <v>3</v>
      </c>
      <c r="CP20" t="s">
        <v>3</v>
      </c>
      <c r="CQ20" t="s">
        <v>3</v>
      </c>
    </row>
    <row r="22" spans="1:245" x14ac:dyDescent="0.2">
      <c r="A22" s="2">
        <v>52</v>
      </c>
      <c r="B22" s="2">
        <f t="shared" ref="B22:G22" si="7">B718</f>
        <v>1</v>
      </c>
      <c r="C22" s="2">
        <f t="shared" si="7"/>
        <v>3</v>
      </c>
      <c r="D22" s="2">
        <f t="shared" si="7"/>
        <v>20</v>
      </c>
      <c r="E22" s="2">
        <f t="shared" si="7"/>
        <v>0</v>
      </c>
      <c r="F22" s="2" t="str">
        <f t="shared" si="7"/>
        <v/>
      </c>
      <c r="G22" s="2" t="str">
        <f t="shared" si="7"/>
        <v/>
      </c>
      <c r="H22" s="2"/>
      <c r="I22" s="2"/>
      <c r="J22" s="2"/>
      <c r="K22" s="2"/>
      <c r="L22" s="2"/>
      <c r="M22" s="2"/>
      <c r="N22" s="2"/>
      <c r="O22" s="2">
        <f t="shared" ref="O22:AT22" si="8">O718</f>
        <v>331682.09999999998</v>
      </c>
      <c r="P22" s="2">
        <f t="shared" si="8"/>
        <v>225133.56</v>
      </c>
      <c r="Q22" s="2">
        <f t="shared" si="8"/>
        <v>1738.59</v>
      </c>
      <c r="R22" s="2">
        <f t="shared" si="8"/>
        <v>1000.48</v>
      </c>
      <c r="S22" s="2">
        <f t="shared" si="8"/>
        <v>103809.47</v>
      </c>
      <c r="T22" s="2">
        <f t="shared" si="8"/>
        <v>0</v>
      </c>
      <c r="U22" s="2">
        <f t="shared" si="8"/>
        <v>149.6311</v>
      </c>
      <c r="V22" s="2">
        <f t="shared" si="8"/>
        <v>1.1867000000000001</v>
      </c>
      <c r="W22" s="2">
        <f t="shared" si="8"/>
        <v>0</v>
      </c>
      <c r="X22" s="2">
        <f t="shared" si="8"/>
        <v>100150.69</v>
      </c>
      <c r="Y22" s="2">
        <f t="shared" si="8"/>
        <v>52695.59</v>
      </c>
      <c r="Z22" s="2">
        <f t="shared" si="8"/>
        <v>0</v>
      </c>
      <c r="AA22" s="2">
        <f t="shared" si="8"/>
        <v>0</v>
      </c>
      <c r="AB22" s="2">
        <f t="shared" si="8"/>
        <v>0</v>
      </c>
      <c r="AC22" s="2">
        <f t="shared" si="8"/>
        <v>0</v>
      </c>
      <c r="AD22" s="2">
        <f t="shared" si="8"/>
        <v>0</v>
      </c>
      <c r="AE22" s="2">
        <f t="shared" si="8"/>
        <v>0</v>
      </c>
      <c r="AF22" s="2">
        <f t="shared" si="8"/>
        <v>0</v>
      </c>
      <c r="AG22" s="2">
        <f t="shared" si="8"/>
        <v>0</v>
      </c>
      <c r="AH22" s="2">
        <f t="shared" si="8"/>
        <v>0</v>
      </c>
      <c r="AI22" s="2">
        <f t="shared" si="8"/>
        <v>0</v>
      </c>
      <c r="AJ22" s="2">
        <f t="shared" si="8"/>
        <v>0</v>
      </c>
      <c r="AK22" s="2">
        <f t="shared" si="8"/>
        <v>0</v>
      </c>
      <c r="AL22" s="2">
        <f t="shared" si="8"/>
        <v>0</v>
      </c>
      <c r="AM22" s="2">
        <f t="shared" si="8"/>
        <v>0</v>
      </c>
      <c r="AN22" s="2">
        <f t="shared" si="8"/>
        <v>0</v>
      </c>
      <c r="AO22" s="2">
        <f t="shared" si="8"/>
        <v>0</v>
      </c>
      <c r="AP22" s="2">
        <f t="shared" si="8"/>
        <v>8952.68</v>
      </c>
      <c r="AQ22" s="2">
        <f t="shared" si="8"/>
        <v>0</v>
      </c>
      <c r="AR22" s="2">
        <f t="shared" si="8"/>
        <v>484528.38</v>
      </c>
      <c r="AS22" s="2">
        <f t="shared" si="8"/>
        <v>99910.53</v>
      </c>
      <c r="AT22" s="2">
        <f t="shared" si="8"/>
        <v>375665.17</v>
      </c>
      <c r="AU22" s="2">
        <f t="shared" ref="AU22:BZ22" si="9">AU718</f>
        <v>0</v>
      </c>
      <c r="AV22" s="2">
        <f t="shared" si="9"/>
        <v>225133.56</v>
      </c>
      <c r="AW22" s="2">
        <f t="shared" si="9"/>
        <v>216180.88</v>
      </c>
      <c r="AX22" s="2">
        <f t="shared" si="9"/>
        <v>0</v>
      </c>
      <c r="AY22" s="2">
        <f t="shared" si="9"/>
        <v>216180.88</v>
      </c>
      <c r="AZ22" s="2">
        <f t="shared" si="9"/>
        <v>8952.68</v>
      </c>
      <c r="BA22" s="2">
        <f t="shared" si="9"/>
        <v>0</v>
      </c>
      <c r="BB22" s="2">
        <f t="shared" si="9"/>
        <v>0</v>
      </c>
      <c r="BC22" s="2">
        <f t="shared" si="9"/>
        <v>0</v>
      </c>
      <c r="BD22" s="2">
        <f t="shared" si="9"/>
        <v>0</v>
      </c>
      <c r="BE22" s="2">
        <f t="shared" si="9"/>
        <v>0</v>
      </c>
      <c r="BF22" s="2">
        <f t="shared" si="9"/>
        <v>0</v>
      </c>
      <c r="BG22" s="2">
        <f t="shared" si="9"/>
        <v>0</v>
      </c>
      <c r="BH22" s="2">
        <f t="shared" si="9"/>
        <v>0</v>
      </c>
      <c r="BI22" s="2">
        <f t="shared" si="9"/>
        <v>0</v>
      </c>
      <c r="BJ22" s="2">
        <f t="shared" si="9"/>
        <v>0</v>
      </c>
      <c r="BK22" s="2">
        <f t="shared" si="9"/>
        <v>0</v>
      </c>
      <c r="BL22" s="2">
        <f t="shared" si="9"/>
        <v>0</v>
      </c>
      <c r="BM22" s="2">
        <f t="shared" si="9"/>
        <v>0</v>
      </c>
      <c r="BN22" s="2">
        <f t="shared" si="9"/>
        <v>0</v>
      </c>
      <c r="BO22" s="2">
        <f t="shared" si="9"/>
        <v>0</v>
      </c>
      <c r="BP22" s="2">
        <f t="shared" si="9"/>
        <v>0</v>
      </c>
      <c r="BQ22" s="2">
        <f t="shared" si="9"/>
        <v>0</v>
      </c>
      <c r="BR22" s="2">
        <f t="shared" si="9"/>
        <v>0</v>
      </c>
      <c r="BS22" s="2">
        <f t="shared" si="9"/>
        <v>0</v>
      </c>
      <c r="BT22" s="2">
        <f t="shared" si="9"/>
        <v>0</v>
      </c>
      <c r="BU22" s="2">
        <f t="shared" si="9"/>
        <v>0</v>
      </c>
      <c r="BV22" s="2">
        <f t="shared" si="9"/>
        <v>0</v>
      </c>
      <c r="BW22" s="2">
        <f t="shared" si="9"/>
        <v>0</v>
      </c>
      <c r="BX22" s="2">
        <f t="shared" si="9"/>
        <v>0</v>
      </c>
      <c r="BY22" s="2">
        <f t="shared" si="9"/>
        <v>0</v>
      </c>
      <c r="BZ22" s="2">
        <f t="shared" si="9"/>
        <v>0</v>
      </c>
      <c r="CA22" s="2">
        <f t="shared" ref="CA22:DF22" si="10">CA718</f>
        <v>0</v>
      </c>
      <c r="CB22" s="2">
        <f t="shared" si="10"/>
        <v>0</v>
      </c>
      <c r="CC22" s="2">
        <f t="shared" si="10"/>
        <v>0</v>
      </c>
      <c r="CD22" s="2">
        <f t="shared" si="10"/>
        <v>0</v>
      </c>
      <c r="CE22" s="2">
        <f t="shared" si="10"/>
        <v>0</v>
      </c>
      <c r="CF22" s="2">
        <f t="shared" si="10"/>
        <v>0</v>
      </c>
      <c r="CG22" s="2">
        <f t="shared" si="10"/>
        <v>0</v>
      </c>
      <c r="CH22" s="2">
        <f t="shared" si="10"/>
        <v>0</v>
      </c>
      <c r="CI22" s="2">
        <f t="shared" si="10"/>
        <v>0</v>
      </c>
      <c r="CJ22" s="2">
        <f t="shared" si="10"/>
        <v>0</v>
      </c>
      <c r="CK22" s="2">
        <f t="shared" si="10"/>
        <v>0</v>
      </c>
      <c r="CL22" s="2">
        <f t="shared" si="10"/>
        <v>0</v>
      </c>
      <c r="CM22" s="2">
        <f t="shared" si="10"/>
        <v>0</v>
      </c>
      <c r="CN22" s="2">
        <f t="shared" si="10"/>
        <v>0</v>
      </c>
      <c r="CO22" s="2">
        <f t="shared" si="10"/>
        <v>0</v>
      </c>
      <c r="CP22" s="2">
        <f t="shared" si="10"/>
        <v>0</v>
      </c>
      <c r="CQ22" s="2">
        <f t="shared" si="10"/>
        <v>0</v>
      </c>
      <c r="CR22" s="2">
        <f t="shared" si="10"/>
        <v>0</v>
      </c>
      <c r="CS22" s="2">
        <f t="shared" si="10"/>
        <v>0</v>
      </c>
      <c r="CT22" s="2">
        <f t="shared" si="10"/>
        <v>0</v>
      </c>
      <c r="CU22" s="2">
        <f t="shared" si="10"/>
        <v>0</v>
      </c>
      <c r="CV22" s="2">
        <f t="shared" si="10"/>
        <v>0</v>
      </c>
      <c r="CW22" s="2">
        <f t="shared" si="10"/>
        <v>0</v>
      </c>
      <c r="CX22" s="2">
        <f t="shared" si="10"/>
        <v>0</v>
      </c>
      <c r="CY22" s="2">
        <f t="shared" si="10"/>
        <v>0</v>
      </c>
      <c r="CZ22" s="2">
        <f t="shared" si="10"/>
        <v>0</v>
      </c>
      <c r="DA22" s="2">
        <f t="shared" si="10"/>
        <v>0</v>
      </c>
      <c r="DB22" s="2">
        <f t="shared" si="10"/>
        <v>0</v>
      </c>
      <c r="DC22" s="2">
        <f t="shared" si="10"/>
        <v>0</v>
      </c>
      <c r="DD22" s="2">
        <f t="shared" si="10"/>
        <v>0</v>
      </c>
      <c r="DE22" s="2">
        <f t="shared" si="10"/>
        <v>0</v>
      </c>
      <c r="DF22" s="2">
        <f t="shared" si="10"/>
        <v>0</v>
      </c>
      <c r="DG22" s="3">
        <f t="shared" ref="DG22:EL22" si="11">DG718</f>
        <v>0</v>
      </c>
      <c r="DH22" s="3">
        <f t="shared" si="11"/>
        <v>0</v>
      </c>
      <c r="DI22" s="3">
        <f t="shared" si="11"/>
        <v>0</v>
      </c>
      <c r="DJ22" s="3">
        <f t="shared" si="11"/>
        <v>0</v>
      </c>
      <c r="DK22" s="3">
        <f t="shared" si="11"/>
        <v>0</v>
      </c>
      <c r="DL22" s="3">
        <f t="shared" si="11"/>
        <v>0</v>
      </c>
      <c r="DM22" s="3">
        <f t="shared" si="11"/>
        <v>0</v>
      </c>
      <c r="DN22" s="3">
        <f t="shared" si="11"/>
        <v>0</v>
      </c>
      <c r="DO22" s="3">
        <f t="shared" si="11"/>
        <v>0</v>
      </c>
      <c r="DP22" s="3">
        <f t="shared" si="11"/>
        <v>0</v>
      </c>
      <c r="DQ22" s="3">
        <f t="shared" si="11"/>
        <v>0</v>
      </c>
      <c r="DR22" s="3">
        <f t="shared" si="11"/>
        <v>0</v>
      </c>
      <c r="DS22" s="3">
        <f t="shared" si="11"/>
        <v>0</v>
      </c>
      <c r="DT22" s="3">
        <f t="shared" si="11"/>
        <v>0</v>
      </c>
      <c r="DU22" s="3">
        <f t="shared" si="11"/>
        <v>0</v>
      </c>
      <c r="DV22" s="3">
        <f t="shared" si="11"/>
        <v>0</v>
      </c>
      <c r="DW22" s="3">
        <f t="shared" si="11"/>
        <v>0</v>
      </c>
      <c r="DX22" s="3">
        <f t="shared" si="11"/>
        <v>0</v>
      </c>
      <c r="DY22" s="3">
        <f t="shared" si="11"/>
        <v>0</v>
      </c>
      <c r="DZ22" s="3">
        <f t="shared" si="11"/>
        <v>0</v>
      </c>
      <c r="EA22" s="3">
        <f t="shared" si="11"/>
        <v>0</v>
      </c>
      <c r="EB22" s="3">
        <f t="shared" si="11"/>
        <v>0</v>
      </c>
      <c r="EC22" s="3">
        <f t="shared" si="11"/>
        <v>0</v>
      </c>
      <c r="ED22" s="3">
        <f t="shared" si="11"/>
        <v>0</v>
      </c>
      <c r="EE22" s="3">
        <f t="shared" si="11"/>
        <v>0</v>
      </c>
      <c r="EF22" s="3">
        <f t="shared" si="11"/>
        <v>0</v>
      </c>
      <c r="EG22" s="3">
        <f t="shared" si="11"/>
        <v>0</v>
      </c>
      <c r="EH22" s="3">
        <f t="shared" si="11"/>
        <v>0</v>
      </c>
      <c r="EI22" s="3">
        <f t="shared" si="11"/>
        <v>0</v>
      </c>
      <c r="EJ22" s="3">
        <f t="shared" si="11"/>
        <v>0</v>
      </c>
      <c r="EK22" s="3">
        <f t="shared" si="11"/>
        <v>0</v>
      </c>
      <c r="EL22" s="3">
        <f t="shared" si="11"/>
        <v>0</v>
      </c>
      <c r="EM22" s="3">
        <f t="shared" ref="EM22:FR22" si="12">EM718</f>
        <v>0</v>
      </c>
      <c r="EN22" s="3">
        <f t="shared" si="12"/>
        <v>0</v>
      </c>
      <c r="EO22" s="3">
        <f t="shared" si="12"/>
        <v>0</v>
      </c>
      <c r="EP22" s="3">
        <f t="shared" si="12"/>
        <v>0</v>
      </c>
      <c r="EQ22" s="3">
        <f t="shared" si="12"/>
        <v>0</v>
      </c>
      <c r="ER22" s="3">
        <f t="shared" si="12"/>
        <v>0</v>
      </c>
      <c r="ES22" s="3">
        <f t="shared" si="12"/>
        <v>0</v>
      </c>
      <c r="ET22" s="3">
        <f t="shared" si="12"/>
        <v>0</v>
      </c>
      <c r="EU22" s="3">
        <f t="shared" si="12"/>
        <v>0</v>
      </c>
      <c r="EV22" s="3">
        <f t="shared" si="12"/>
        <v>0</v>
      </c>
      <c r="EW22" s="3">
        <f t="shared" si="12"/>
        <v>0</v>
      </c>
      <c r="EX22" s="3">
        <f t="shared" si="12"/>
        <v>0</v>
      </c>
      <c r="EY22" s="3">
        <f t="shared" si="12"/>
        <v>0</v>
      </c>
      <c r="EZ22" s="3">
        <f t="shared" si="12"/>
        <v>0</v>
      </c>
      <c r="FA22" s="3">
        <f t="shared" si="12"/>
        <v>0</v>
      </c>
      <c r="FB22" s="3">
        <f t="shared" si="12"/>
        <v>0</v>
      </c>
      <c r="FC22" s="3">
        <f t="shared" si="12"/>
        <v>0</v>
      </c>
      <c r="FD22" s="3">
        <f t="shared" si="12"/>
        <v>0</v>
      </c>
      <c r="FE22" s="3">
        <f t="shared" si="12"/>
        <v>0</v>
      </c>
      <c r="FF22" s="3">
        <f t="shared" si="12"/>
        <v>0</v>
      </c>
      <c r="FG22" s="3">
        <f t="shared" si="12"/>
        <v>0</v>
      </c>
      <c r="FH22" s="3">
        <f t="shared" si="12"/>
        <v>0</v>
      </c>
      <c r="FI22" s="3">
        <f t="shared" si="12"/>
        <v>0</v>
      </c>
      <c r="FJ22" s="3">
        <f t="shared" si="12"/>
        <v>0</v>
      </c>
      <c r="FK22" s="3">
        <f t="shared" si="12"/>
        <v>0</v>
      </c>
      <c r="FL22" s="3">
        <f t="shared" si="12"/>
        <v>0</v>
      </c>
      <c r="FM22" s="3">
        <f t="shared" si="12"/>
        <v>0</v>
      </c>
      <c r="FN22" s="3">
        <f t="shared" si="12"/>
        <v>0</v>
      </c>
      <c r="FO22" s="3">
        <f t="shared" si="12"/>
        <v>0</v>
      </c>
      <c r="FP22" s="3">
        <f t="shared" si="12"/>
        <v>0</v>
      </c>
      <c r="FQ22" s="3">
        <f t="shared" si="12"/>
        <v>0</v>
      </c>
      <c r="FR22" s="3">
        <f t="shared" si="12"/>
        <v>0</v>
      </c>
      <c r="FS22" s="3">
        <f t="shared" ref="FS22:GX22" si="13">FS718</f>
        <v>0</v>
      </c>
      <c r="FT22" s="3">
        <f t="shared" si="13"/>
        <v>0</v>
      </c>
      <c r="FU22" s="3">
        <f t="shared" si="13"/>
        <v>0</v>
      </c>
      <c r="FV22" s="3">
        <f t="shared" si="13"/>
        <v>0</v>
      </c>
      <c r="FW22" s="3">
        <f t="shared" si="13"/>
        <v>0</v>
      </c>
      <c r="FX22" s="3">
        <f t="shared" si="13"/>
        <v>0</v>
      </c>
      <c r="FY22" s="3">
        <f t="shared" si="13"/>
        <v>0</v>
      </c>
      <c r="FZ22" s="3">
        <f t="shared" si="13"/>
        <v>0</v>
      </c>
      <c r="GA22" s="3">
        <f t="shared" si="13"/>
        <v>0</v>
      </c>
      <c r="GB22" s="3">
        <f t="shared" si="13"/>
        <v>0</v>
      </c>
      <c r="GC22" s="3">
        <f t="shared" si="13"/>
        <v>0</v>
      </c>
      <c r="GD22" s="3">
        <f t="shared" si="13"/>
        <v>0</v>
      </c>
      <c r="GE22" s="3">
        <f t="shared" si="13"/>
        <v>0</v>
      </c>
      <c r="GF22" s="3">
        <f t="shared" si="13"/>
        <v>0</v>
      </c>
      <c r="GG22" s="3">
        <f t="shared" si="13"/>
        <v>0</v>
      </c>
      <c r="GH22" s="3">
        <f t="shared" si="13"/>
        <v>0</v>
      </c>
      <c r="GI22" s="3">
        <f t="shared" si="13"/>
        <v>0</v>
      </c>
      <c r="GJ22" s="3">
        <f t="shared" si="13"/>
        <v>0</v>
      </c>
      <c r="GK22" s="3">
        <f t="shared" si="13"/>
        <v>0</v>
      </c>
      <c r="GL22" s="3">
        <f t="shared" si="13"/>
        <v>0</v>
      </c>
      <c r="GM22" s="3">
        <f t="shared" si="13"/>
        <v>0</v>
      </c>
      <c r="GN22" s="3">
        <f t="shared" si="13"/>
        <v>0</v>
      </c>
      <c r="GO22" s="3">
        <f t="shared" si="13"/>
        <v>0</v>
      </c>
      <c r="GP22" s="3">
        <f t="shared" si="13"/>
        <v>0</v>
      </c>
      <c r="GQ22" s="3">
        <f t="shared" si="13"/>
        <v>0</v>
      </c>
      <c r="GR22" s="3">
        <f t="shared" si="13"/>
        <v>0</v>
      </c>
      <c r="GS22" s="3">
        <f t="shared" si="13"/>
        <v>0</v>
      </c>
      <c r="GT22" s="3">
        <f t="shared" si="13"/>
        <v>0</v>
      </c>
      <c r="GU22" s="3">
        <f t="shared" si="13"/>
        <v>0</v>
      </c>
      <c r="GV22" s="3">
        <f t="shared" si="13"/>
        <v>0</v>
      </c>
      <c r="GW22" s="3">
        <f t="shared" si="13"/>
        <v>0</v>
      </c>
      <c r="GX22" s="3">
        <f t="shared" si="13"/>
        <v>0</v>
      </c>
    </row>
    <row r="24" spans="1:245" x14ac:dyDescent="0.2">
      <c r="A24" s="1">
        <v>4</v>
      </c>
      <c r="B24" s="1">
        <v>0</v>
      </c>
      <c r="C24" s="1"/>
      <c r="D24" s="1">
        <f>ROW(A34)</f>
        <v>34</v>
      </c>
      <c r="E24" s="1"/>
      <c r="F24" s="1" t="s">
        <v>3</v>
      </c>
      <c r="G24" s="1" t="s">
        <v>13</v>
      </c>
      <c r="H24" s="1" t="s">
        <v>3</v>
      </c>
      <c r="I24" s="1">
        <v>0</v>
      </c>
      <c r="J24" s="1"/>
      <c r="K24" s="1">
        <v>-1</v>
      </c>
      <c r="L24" s="1"/>
      <c r="M24" s="1" t="s">
        <v>3</v>
      </c>
      <c r="N24" s="1"/>
      <c r="O24" s="1"/>
      <c r="P24" s="1"/>
      <c r="Q24" s="1"/>
      <c r="R24" s="1"/>
      <c r="S24" s="1">
        <v>0</v>
      </c>
      <c r="T24" s="1"/>
      <c r="U24" s="1" t="s">
        <v>3</v>
      </c>
      <c r="V24" s="1">
        <v>0</v>
      </c>
      <c r="W24" s="1"/>
      <c r="X24" s="1"/>
      <c r="Y24" s="1"/>
      <c r="Z24" s="1"/>
      <c r="AA24" s="1"/>
      <c r="AB24" s="1" t="s">
        <v>3</v>
      </c>
      <c r="AC24" s="1" t="s">
        <v>3</v>
      </c>
      <c r="AD24" s="1" t="s">
        <v>3</v>
      </c>
      <c r="AE24" s="1" t="s">
        <v>3</v>
      </c>
      <c r="AF24" s="1" t="s">
        <v>3</v>
      </c>
      <c r="AG24" s="1" t="s">
        <v>3</v>
      </c>
      <c r="AH24" s="1"/>
      <c r="AI24" s="1"/>
      <c r="AJ24" s="1"/>
      <c r="AK24" s="1"/>
      <c r="AL24" s="1"/>
      <c r="AM24" s="1"/>
      <c r="AN24" s="1"/>
      <c r="AO24" s="1"/>
      <c r="AP24" s="1" t="s">
        <v>3</v>
      </c>
      <c r="AQ24" s="1" t="s">
        <v>3</v>
      </c>
      <c r="AR24" s="1" t="s">
        <v>3</v>
      </c>
      <c r="AS24" s="1"/>
      <c r="AT24" s="1"/>
      <c r="AU24" s="1"/>
      <c r="AV24" s="1"/>
      <c r="AW24" s="1"/>
      <c r="AX24" s="1"/>
      <c r="AY24" s="1"/>
      <c r="AZ24" s="1" t="s">
        <v>3</v>
      </c>
      <c r="BA24" s="1"/>
      <c r="BB24" s="1" t="s">
        <v>3</v>
      </c>
      <c r="BC24" s="1" t="s">
        <v>3</v>
      </c>
      <c r="BD24" s="1" t="s">
        <v>3</v>
      </c>
      <c r="BE24" s="1" t="s">
        <v>3</v>
      </c>
      <c r="BF24" s="1" t="s">
        <v>3</v>
      </c>
      <c r="BG24" s="1" t="s">
        <v>3</v>
      </c>
      <c r="BH24" s="1" t="s">
        <v>3</v>
      </c>
      <c r="BI24" s="1" t="s">
        <v>3</v>
      </c>
      <c r="BJ24" s="1" t="s">
        <v>3</v>
      </c>
      <c r="BK24" s="1" t="s">
        <v>3</v>
      </c>
      <c r="BL24" s="1" t="s">
        <v>3</v>
      </c>
      <c r="BM24" s="1" t="s">
        <v>3</v>
      </c>
      <c r="BN24" s="1" t="s">
        <v>3</v>
      </c>
      <c r="BO24" s="1" t="s">
        <v>3</v>
      </c>
      <c r="BP24" s="1" t="s">
        <v>3</v>
      </c>
      <c r="BQ24" s="1"/>
      <c r="BR24" s="1"/>
      <c r="BS24" s="1"/>
      <c r="BT24" s="1"/>
      <c r="BU24" s="1"/>
      <c r="BV24" s="1"/>
      <c r="BW24" s="1"/>
      <c r="BX24" s="1">
        <v>0</v>
      </c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>
        <v>0</v>
      </c>
    </row>
    <row r="26" spans="1:245" x14ac:dyDescent="0.2">
      <c r="A26" s="2">
        <v>52</v>
      </c>
      <c r="B26" s="2">
        <f t="shared" ref="B26:G26" si="14">B34</f>
        <v>0</v>
      </c>
      <c r="C26" s="2">
        <f t="shared" si="14"/>
        <v>4</v>
      </c>
      <c r="D26" s="2">
        <f t="shared" si="14"/>
        <v>24</v>
      </c>
      <c r="E26" s="2">
        <f t="shared" si="14"/>
        <v>0</v>
      </c>
      <c r="F26" s="2" t="str">
        <f t="shared" si="14"/>
        <v/>
      </c>
      <c r="G26" s="2" t="str">
        <f t="shared" si="14"/>
        <v>Помещение 3,4 (кабинет №229, 231)</v>
      </c>
      <c r="H26" s="2"/>
      <c r="I26" s="2"/>
      <c r="J26" s="2"/>
      <c r="K26" s="2"/>
      <c r="L26" s="2"/>
      <c r="M26" s="2"/>
      <c r="N26" s="2"/>
      <c r="O26" s="2">
        <f t="shared" ref="O26:AT26" si="15">O34</f>
        <v>0</v>
      </c>
      <c r="P26" s="2">
        <f t="shared" si="15"/>
        <v>0</v>
      </c>
      <c r="Q26" s="2">
        <f t="shared" si="15"/>
        <v>0</v>
      </c>
      <c r="R26" s="2">
        <f t="shared" si="15"/>
        <v>0</v>
      </c>
      <c r="S26" s="2">
        <f t="shared" si="15"/>
        <v>0</v>
      </c>
      <c r="T26" s="2">
        <f t="shared" si="15"/>
        <v>0</v>
      </c>
      <c r="U26" s="2">
        <f t="shared" si="15"/>
        <v>0</v>
      </c>
      <c r="V26" s="2">
        <f t="shared" si="15"/>
        <v>0</v>
      </c>
      <c r="W26" s="2">
        <f t="shared" si="15"/>
        <v>0</v>
      </c>
      <c r="X26" s="2">
        <f t="shared" si="15"/>
        <v>0</v>
      </c>
      <c r="Y26" s="2">
        <f t="shared" si="15"/>
        <v>0</v>
      </c>
      <c r="Z26" s="2">
        <f t="shared" si="15"/>
        <v>0</v>
      </c>
      <c r="AA26" s="2">
        <f t="shared" si="15"/>
        <v>0</v>
      </c>
      <c r="AB26" s="2">
        <f t="shared" si="15"/>
        <v>0</v>
      </c>
      <c r="AC26" s="2">
        <f t="shared" si="15"/>
        <v>0</v>
      </c>
      <c r="AD26" s="2">
        <f t="shared" si="15"/>
        <v>0</v>
      </c>
      <c r="AE26" s="2">
        <f t="shared" si="15"/>
        <v>0</v>
      </c>
      <c r="AF26" s="2">
        <f t="shared" si="15"/>
        <v>0</v>
      </c>
      <c r="AG26" s="2">
        <f t="shared" si="15"/>
        <v>0</v>
      </c>
      <c r="AH26" s="2">
        <f t="shared" si="15"/>
        <v>0</v>
      </c>
      <c r="AI26" s="2">
        <f t="shared" si="15"/>
        <v>0</v>
      </c>
      <c r="AJ26" s="2">
        <f t="shared" si="15"/>
        <v>0</v>
      </c>
      <c r="AK26" s="2">
        <f t="shared" si="15"/>
        <v>0</v>
      </c>
      <c r="AL26" s="2">
        <f t="shared" si="15"/>
        <v>0</v>
      </c>
      <c r="AM26" s="2">
        <f t="shared" si="15"/>
        <v>0</v>
      </c>
      <c r="AN26" s="2">
        <f t="shared" si="15"/>
        <v>0</v>
      </c>
      <c r="AO26" s="2">
        <f t="shared" si="15"/>
        <v>0</v>
      </c>
      <c r="AP26" s="2">
        <f t="shared" si="15"/>
        <v>0</v>
      </c>
      <c r="AQ26" s="2">
        <f t="shared" si="15"/>
        <v>0</v>
      </c>
      <c r="AR26" s="2">
        <f t="shared" si="15"/>
        <v>0</v>
      </c>
      <c r="AS26" s="2">
        <f t="shared" si="15"/>
        <v>0</v>
      </c>
      <c r="AT26" s="2">
        <f t="shared" si="15"/>
        <v>0</v>
      </c>
      <c r="AU26" s="2">
        <f t="shared" ref="AU26:BZ26" si="16">AU34</f>
        <v>0</v>
      </c>
      <c r="AV26" s="2">
        <f t="shared" si="16"/>
        <v>0</v>
      </c>
      <c r="AW26" s="2">
        <f t="shared" si="16"/>
        <v>0</v>
      </c>
      <c r="AX26" s="2">
        <f t="shared" si="16"/>
        <v>0</v>
      </c>
      <c r="AY26" s="2">
        <f t="shared" si="16"/>
        <v>0</v>
      </c>
      <c r="AZ26" s="2">
        <f t="shared" si="16"/>
        <v>0</v>
      </c>
      <c r="BA26" s="2">
        <f t="shared" si="16"/>
        <v>0</v>
      </c>
      <c r="BB26" s="2">
        <f t="shared" si="16"/>
        <v>0</v>
      </c>
      <c r="BC26" s="2">
        <f t="shared" si="16"/>
        <v>0</v>
      </c>
      <c r="BD26" s="2">
        <f t="shared" si="16"/>
        <v>0</v>
      </c>
      <c r="BE26" s="2">
        <f t="shared" si="16"/>
        <v>0</v>
      </c>
      <c r="BF26" s="2">
        <f t="shared" si="16"/>
        <v>0</v>
      </c>
      <c r="BG26" s="2">
        <f t="shared" si="16"/>
        <v>0</v>
      </c>
      <c r="BH26" s="2">
        <f t="shared" si="16"/>
        <v>0</v>
      </c>
      <c r="BI26" s="2">
        <f t="shared" si="16"/>
        <v>0</v>
      </c>
      <c r="BJ26" s="2">
        <f t="shared" si="16"/>
        <v>0</v>
      </c>
      <c r="BK26" s="2">
        <f t="shared" si="16"/>
        <v>0</v>
      </c>
      <c r="BL26" s="2">
        <f t="shared" si="16"/>
        <v>0</v>
      </c>
      <c r="BM26" s="2">
        <f t="shared" si="16"/>
        <v>0</v>
      </c>
      <c r="BN26" s="2">
        <f t="shared" si="16"/>
        <v>0</v>
      </c>
      <c r="BO26" s="2">
        <f t="shared" si="16"/>
        <v>0</v>
      </c>
      <c r="BP26" s="2">
        <f t="shared" si="16"/>
        <v>0</v>
      </c>
      <c r="BQ26" s="2">
        <f t="shared" si="16"/>
        <v>0</v>
      </c>
      <c r="BR26" s="2">
        <f t="shared" si="16"/>
        <v>0</v>
      </c>
      <c r="BS26" s="2">
        <f t="shared" si="16"/>
        <v>0</v>
      </c>
      <c r="BT26" s="2">
        <f t="shared" si="16"/>
        <v>0</v>
      </c>
      <c r="BU26" s="2">
        <f t="shared" si="16"/>
        <v>0</v>
      </c>
      <c r="BV26" s="2">
        <f t="shared" si="16"/>
        <v>0</v>
      </c>
      <c r="BW26" s="2">
        <f t="shared" si="16"/>
        <v>0</v>
      </c>
      <c r="BX26" s="2">
        <f t="shared" si="16"/>
        <v>0</v>
      </c>
      <c r="BY26" s="2">
        <f t="shared" si="16"/>
        <v>0</v>
      </c>
      <c r="BZ26" s="2">
        <f t="shared" si="16"/>
        <v>0</v>
      </c>
      <c r="CA26" s="2">
        <f t="shared" ref="CA26:DF26" si="17">CA34</f>
        <v>0</v>
      </c>
      <c r="CB26" s="2">
        <f t="shared" si="17"/>
        <v>0</v>
      </c>
      <c r="CC26" s="2">
        <f t="shared" si="17"/>
        <v>0</v>
      </c>
      <c r="CD26" s="2">
        <f t="shared" si="17"/>
        <v>0</v>
      </c>
      <c r="CE26" s="2">
        <f t="shared" si="17"/>
        <v>0</v>
      </c>
      <c r="CF26" s="2">
        <f t="shared" si="17"/>
        <v>0</v>
      </c>
      <c r="CG26" s="2">
        <f t="shared" si="17"/>
        <v>0</v>
      </c>
      <c r="CH26" s="2">
        <f t="shared" si="17"/>
        <v>0</v>
      </c>
      <c r="CI26" s="2">
        <f t="shared" si="17"/>
        <v>0</v>
      </c>
      <c r="CJ26" s="2">
        <f t="shared" si="17"/>
        <v>0</v>
      </c>
      <c r="CK26" s="2">
        <f t="shared" si="17"/>
        <v>0</v>
      </c>
      <c r="CL26" s="2">
        <f t="shared" si="17"/>
        <v>0</v>
      </c>
      <c r="CM26" s="2">
        <f t="shared" si="17"/>
        <v>0</v>
      </c>
      <c r="CN26" s="2">
        <f t="shared" si="17"/>
        <v>0</v>
      </c>
      <c r="CO26" s="2">
        <f t="shared" si="17"/>
        <v>0</v>
      </c>
      <c r="CP26" s="2">
        <f t="shared" si="17"/>
        <v>0</v>
      </c>
      <c r="CQ26" s="2">
        <f t="shared" si="17"/>
        <v>0</v>
      </c>
      <c r="CR26" s="2">
        <f t="shared" si="17"/>
        <v>0</v>
      </c>
      <c r="CS26" s="2">
        <f t="shared" si="17"/>
        <v>0</v>
      </c>
      <c r="CT26" s="2">
        <f t="shared" si="17"/>
        <v>0</v>
      </c>
      <c r="CU26" s="2">
        <f t="shared" si="17"/>
        <v>0</v>
      </c>
      <c r="CV26" s="2">
        <f t="shared" si="17"/>
        <v>0</v>
      </c>
      <c r="CW26" s="2">
        <f t="shared" si="17"/>
        <v>0</v>
      </c>
      <c r="CX26" s="2">
        <f t="shared" si="17"/>
        <v>0</v>
      </c>
      <c r="CY26" s="2">
        <f t="shared" si="17"/>
        <v>0</v>
      </c>
      <c r="CZ26" s="2">
        <f t="shared" si="17"/>
        <v>0</v>
      </c>
      <c r="DA26" s="2">
        <f t="shared" si="17"/>
        <v>0</v>
      </c>
      <c r="DB26" s="2">
        <f t="shared" si="17"/>
        <v>0</v>
      </c>
      <c r="DC26" s="2">
        <f t="shared" si="17"/>
        <v>0</v>
      </c>
      <c r="DD26" s="2">
        <f t="shared" si="17"/>
        <v>0</v>
      </c>
      <c r="DE26" s="2">
        <f t="shared" si="17"/>
        <v>0</v>
      </c>
      <c r="DF26" s="2">
        <f t="shared" si="17"/>
        <v>0</v>
      </c>
      <c r="DG26" s="3">
        <f t="shared" ref="DG26:EL26" si="18">DG34</f>
        <v>0</v>
      </c>
      <c r="DH26" s="3">
        <f t="shared" si="18"/>
        <v>0</v>
      </c>
      <c r="DI26" s="3">
        <f t="shared" si="18"/>
        <v>0</v>
      </c>
      <c r="DJ26" s="3">
        <f t="shared" si="18"/>
        <v>0</v>
      </c>
      <c r="DK26" s="3">
        <f t="shared" si="18"/>
        <v>0</v>
      </c>
      <c r="DL26" s="3">
        <f t="shared" si="18"/>
        <v>0</v>
      </c>
      <c r="DM26" s="3">
        <f t="shared" si="18"/>
        <v>0</v>
      </c>
      <c r="DN26" s="3">
        <f t="shared" si="18"/>
        <v>0</v>
      </c>
      <c r="DO26" s="3">
        <f t="shared" si="18"/>
        <v>0</v>
      </c>
      <c r="DP26" s="3">
        <f t="shared" si="18"/>
        <v>0</v>
      </c>
      <c r="DQ26" s="3">
        <f t="shared" si="18"/>
        <v>0</v>
      </c>
      <c r="DR26" s="3">
        <f t="shared" si="18"/>
        <v>0</v>
      </c>
      <c r="DS26" s="3">
        <f t="shared" si="18"/>
        <v>0</v>
      </c>
      <c r="DT26" s="3">
        <f t="shared" si="18"/>
        <v>0</v>
      </c>
      <c r="DU26" s="3">
        <f t="shared" si="18"/>
        <v>0</v>
      </c>
      <c r="DV26" s="3">
        <f t="shared" si="18"/>
        <v>0</v>
      </c>
      <c r="DW26" s="3">
        <f t="shared" si="18"/>
        <v>0</v>
      </c>
      <c r="DX26" s="3">
        <f t="shared" si="18"/>
        <v>0</v>
      </c>
      <c r="DY26" s="3">
        <f t="shared" si="18"/>
        <v>0</v>
      </c>
      <c r="DZ26" s="3">
        <f t="shared" si="18"/>
        <v>0</v>
      </c>
      <c r="EA26" s="3">
        <f t="shared" si="18"/>
        <v>0</v>
      </c>
      <c r="EB26" s="3">
        <f t="shared" si="18"/>
        <v>0</v>
      </c>
      <c r="EC26" s="3">
        <f t="shared" si="18"/>
        <v>0</v>
      </c>
      <c r="ED26" s="3">
        <f t="shared" si="18"/>
        <v>0</v>
      </c>
      <c r="EE26" s="3">
        <f t="shared" si="18"/>
        <v>0</v>
      </c>
      <c r="EF26" s="3">
        <f t="shared" si="18"/>
        <v>0</v>
      </c>
      <c r="EG26" s="3">
        <f t="shared" si="18"/>
        <v>0</v>
      </c>
      <c r="EH26" s="3">
        <f t="shared" si="18"/>
        <v>0</v>
      </c>
      <c r="EI26" s="3">
        <f t="shared" si="18"/>
        <v>0</v>
      </c>
      <c r="EJ26" s="3">
        <f t="shared" si="18"/>
        <v>0</v>
      </c>
      <c r="EK26" s="3">
        <f t="shared" si="18"/>
        <v>0</v>
      </c>
      <c r="EL26" s="3">
        <f t="shared" si="18"/>
        <v>0</v>
      </c>
      <c r="EM26" s="3">
        <f t="shared" ref="EM26:FR26" si="19">EM34</f>
        <v>0</v>
      </c>
      <c r="EN26" s="3">
        <f t="shared" si="19"/>
        <v>0</v>
      </c>
      <c r="EO26" s="3">
        <f t="shared" si="19"/>
        <v>0</v>
      </c>
      <c r="EP26" s="3">
        <f t="shared" si="19"/>
        <v>0</v>
      </c>
      <c r="EQ26" s="3">
        <f t="shared" si="19"/>
        <v>0</v>
      </c>
      <c r="ER26" s="3">
        <f t="shared" si="19"/>
        <v>0</v>
      </c>
      <c r="ES26" s="3">
        <f t="shared" si="19"/>
        <v>0</v>
      </c>
      <c r="ET26" s="3">
        <f t="shared" si="19"/>
        <v>0</v>
      </c>
      <c r="EU26" s="3">
        <f t="shared" si="19"/>
        <v>0</v>
      </c>
      <c r="EV26" s="3">
        <f t="shared" si="19"/>
        <v>0</v>
      </c>
      <c r="EW26" s="3">
        <f t="shared" si="19"/>
        <v>0</v>
      </c>
      <c r="EX26" s="3">
        <f t="shared" si="19"/>
        <v>0</v>
      </c>
      <c r="EY26" s="3">
        <f t="shared" si="19"/>
        <v>0</v>
      </c>
      <c r="EZ26" s="3">
        <f t="shared" si="19"/>
        <v>0</v>
      </c>
      <c r="FA26" s="3">
        <f t="shared" si="19"/>
        <v>0</v>
      </c>
      <c r="FB26" s="3">
        <f t="shared" si="19"/>
        <v>0</v>
      </c>
      <c r="FC26" s="3">
        <f t="shared" si="19"/>
        <v>0</v>
      </c>
      <c r="FD26" s="3">
        <f t="shared" si="19"/>
        <v>0</v>
      </c>
      <c r="FE26" s="3">
        <f t="shared" si="19"/>
        <v>0</v>
      </c>
      <c r="FF26" s="3">
        <f t="shared" si="19"/>
        <v>0</v>
      </c>
      <c r="FG26" s="3">
        <f t="shared" si="19"/>
        <v>0</v>
      </c>
      <c r="FH26" s="3">
        <f t="shared" si="19"/>
        <v>0</v>
      </c>
      <c r="FI26" s="3">
        <f t="shared" si="19"/>
        <v>0</v>
      </c>
      <c r="FJ26" s="3">
        <f t="shared" si="19"/>
        <v>0</v>
      </c>
      <c r="FK26" s="3">
        <f t="shared" si="19"/>
        <v>0</v>
      </c>
      <c r="FL26" s="3">
        <f t="shared" si="19"/>
        <v>0</v>
      </c>
      <c r="FM26" s="3">
        <f t="shared" si="19"/>
        <v>0</v>
      </c>
      <c r="FN26" s="3">
        <f t="shared" si="19"/>
        <v>0</v>
      </c>
      <c r="FO26" s="3">
        <f t="shared" si="19"/>
        <v>0</v>
      </c>
      <c r="FP26" s="3">
        <f t="shared" si="19"/>
        <v>0</v>
      </c>
      <c r="FQ26" s="3">
        <f t="shared" si="19"/>
        <v>0</v>
      </c>
      <c r="FR26" s="3">
        <f t="shared" si="19"/>
        <v>0</v>
      </c>
      <c r="FS26" s="3">
        <f t="shared" ref="FS26:GX26" si="20">FS34</f>
        <v>0</v>
      </c>
      <c r="FT26" s="3">
        <f t="shared" si="20"/>
        <v>0</v>
      </c>
      <c r="FU26" s="3">
        <f t="shared" si="20"/>
        <v>0</v>
      </c>
      <c r="FV26" s="3">
        <f t="shared" si="20"/>
        <v>0</v>
      </c>
      <c r="FW26" s="3">
        <f t="shared" si="20"/>
        <v>0</v>
      </c>
      <c r="FX26" s="3">
        <f t="shared" si="20"/>
        <v>0</v>
      </c>
      <c r="FY26" s="3">
        <f t="shared" si="20"/>
        <v>0</v>
      </c>
      <c r="FZ26" s="3">
        <f t="shared" si="20"/>
        <v>0</v>
      </c>
      <c r="GA26" s="3">
        <f t="shared" si="20"/>
        <v>0</v>
      </c>
      <c r="GB26" s="3">
        <f t="shared" si="20"/>
        <v>0</v>
      </c>
      <c r="GC26" s="3">
        <f t="shared" si="20"/>
        <v>0</v>
      </c>
      <c r="GD26" s="3">
        <f t="shared" si="20"/>
        <v>0</v>
      </c>
      <c r="GE26" s="3">
        <f t="shared" si="20"/>
        <v>0</v>
      </c>
      <c r="GF26" s="3">
        <f t="shared" si="20"/>
        <v>0</v>
      </c>
      <c r="GG26" s="3">
        <f t="shared" si="20"/>
        <v>0</v>
      </c>
      <c r="GH26" s="3">
        <f t="shared" si="20"/>
        <v>0</v>
      </c>
      <c r="GI26" s="3">
        <f t="shared" si="20"/>
        <v>0</v>
      </c>
      <c r="GJ26" s="3">
        <f t="shared" si="20"/>
        <v>0</v>
      </c>
      <c r="GK26" s="3">
        <f t="shared" si="20"/>
        <v>0</v>
      </c>
      <c r="GL26" s="3">
        <f t="shared" si="20"/>
        <v>0</v>
      </c>
      <c r="GM26" s="3">
        <f t="shared" si="20"/>
        <v>0</v>
      </c>
      <c r="GN26" s="3">
        <f t="shared" si="20"/>
        <v>0</v>
      </c>
      <c r="GO26" s="3">
        <f t="shared" si="20"/>
        <v>0</v>
      </c>
      <c r="GP26" s="3">
        <f t="shared" si="20"/>
        <v>0</v>
      </c>
      <c r="GQ26" s="3">
        <f t="shared" si="20"/>
        <v>0</v>
      </c>
      <c r="GR26" s="3">
        <f t="shared" si="20"/>
        <v>0</v>
      </c>
      <c r="GS26" s="3">
        <f t="shared" si="20"/>
        <v>0</v>
      </c>
      <c r="GT26" s="3">
        <f t="shared" si="20"/>
        <v>0</v>
      </c>
      <c r="GU26" s="3">
        <f t="shared" si="20"/>
        <v>0</v>
      </c>
      <c r="GV26" s="3">
        <f t="shared" si="20"/>
        <v>0</v>
      </c>
      <c r="GW26" s="3">
        <f t="shared" si="20"/>
        <v>0</v>
      </c>
      <c r="GX26" s="3">
        <f t="shared" si="20"/>
        <v>0</v>
      </c>
    </row>
    <row r="28" spans="1:245" x14ac:dyDescent="0.2">
      <c r="A28">
        <v>17</v>
      </c>
      <c r="B28">
        <v>0</v>
      </c>
      <c r="C28">
        <f>ROW(SmtRes!A4)</f>
        <v>4</v>
      </c>
      <c r="D28">
        <f>ROW(EtalonRes!A4)</f>
        <v>4</v>
      </c>
      <c r="E28" t="s">
        <v>14</v>
      </c>
      <c r="F28" t="s">
        <v>15</v>
      </c>
      <c r="G28" t="s">
        <v>16</v>
      </c>
      <c r="H28" t="s">
        <v>17</v>
      </c>
      <c r="I28">
        <v>3.02</v>
      </c>
      <c r="J28">
        <v>0</v>
      </c>
      <c r="K28">
        <v>3.02</v>
      </c>
      <c r="O28">
        <f>ROUND(CP28,2)</f>
        <v>19461.61</v>
      </c>
      <c r="P28">
        <f>SUMIF(SmtRes!AQ1:'SmtRes'!AQ4,"=1",SmtRes!DF1:'SmtRes'!DF4)</f>
        <v>0</v>
      </c>
      <c r="Q28">
        <f>SUMIF(SmtRes!AQ1:'SmtRes'!AQ4,"=1",SmtRes!DG1:'SmtRes'!DG4)</f>
        <v>1494.7199999999998</v>
      </c>
      <c r="R28">
        <f>SUMIF(SmtRes!AQ1:'SmtRes'!AQ4,"=1",SmtRes!DH1:'SmtRes'!DH4)</f>
        <v>0</v>
      </c>
      <c r="S28">
        <f>SUMIF(SmtRes!AQ1:'SmtRes'!AQ4,"=1",SmtRes!DI1:'SmtRes'!DI4)</f>
        <v>17966.89</v>
      </c>
      <c r="T28">
        <f>ROUND(CU28*I28,2)</f>
        <v>0</v>
      </c>
      <c r="U28">
        <f>SUMIF(SmtRes!AQ1:'SmtRes'!AQ4,"=1",SmtRes!CV1:'SmtRes'!CV4)</f>
        <v>26.998799999999999</v>
      </c>
      <c r="V28">
        <f>SUMIF(SmtRes!AQ1:'SmtRes'!AQ4,"=1",SmtRes!CW1:'SmtRes'!CW4)</f>
        <v>0</v>
      </c>
      <c r="W28">
        <f>ROUND(CX28*I28,2)</f>
        <v>0</v>
      </c>
      <c r="X28">
        <f t="shared" ref="X28:Y30" si="21">ROUND(CY28,2)</f>
        <v>16349.87</v>
      </c>
      <c r="Y28">
        <f t="shared" si="21"/>
        <v>9342.7800000000007</v>
      </c>
      <c r="AA28">
        <v>61549534</v>
      </c>
      <c r="AB28">
        <f>ROUND((AC28+AD28+AF28),6)</f>
        <v>6300.8125</v>
      </c>
      <c r="AC28">
        <f>ROUND((0),6)</f>
        <v>0</v>
      </c>
      <c r="AD28">
        <f>ROUND((((SUM(SmtRes!BR1:'SmtRes'!BR4))-(0))+AE28),6)</f>
        <v>351.51069999999999</v>
      </c>
      <c r="AE28">
        <f>ROUND((0),6)</f>
        <v>0</v>
      </c>
      <c r="AF28">
        <f>ROUND((SUM(SmtRes!BT1:'SmtRes'!BT4)),6)</f>
        <v>5949.3018000000002</v>
      </c>
      <c r="AG28">
        <f>ROUND((AP28),6)</f>
        <v>0</v>
      </c>
      <c r="AH28">
        <f>(SUM(SmtRes!BU1:'SmtRes'!BU4))</f>
        <v>8.94</v>
      </c>
      <c r="AI28">
        <f>(0)</f>
        <v>0</v>
      </c>
      <c r="AJ28">
        <f>(AS28)</f>
        <v>0</v>
      </c>
      <c r="AK28">
        <v>6300.8125</v>
      </c>
      <c r="AL28">
        <v>0</v>
      </c>
      <c r="AM28">
        <v>351.51070000000004</v>
      </c>
      <c r="AN28">
        <v>0</v>
      </c>
      <c r="AO28">
        <v>5949.3018000000002</v>
      </c>
      <c r="AP28">
        <v>0</v>
      </c>
      <c r="AQ28">
        <v>8.94</v>
      </c>
      <c r="AR28">
        <v>0</v>
      </c>
      <c r="AS28">
        <v>0</v>
      </c>
      <c r="AT28">
        <v>91</v>
      </c>
      <c r="AU28">
        <v>52</v>
      </c>
      <c r="AV28">
        <v>1</v>
      </c>
      <c r="AW28">
        <v>1</v>
      </c>
      <c r="AZ28">
        <v>1</v>
      </c>
      <c r="BA28">
        <v>1</v>
      </c>
      <c r="BB28">
        <v>1</v>
      </c>
      <c r="BC28">
        <v>1</v>
      </c>
      <c r="BD28" t="s">
        <v>3</v>
      </c>
      <c r="BE28" t="s">
        <v>3</v>
      </c>
      <c r="BF28" t="s">
        <v>3</v>
      </c>
      <c r="BG28" t="s">
        <v>3</v>
      </c>
      <c r="BH28">
        <v>0</v>
      </c>
      <c r="BI28">
        <v>1</v>
      </c>
      <c r="BJ28" t="s">
        <v>18</v>
      </c>
      <c r="BM28">
        <v>46003</v>
      </c>
      <c r="BN28">
        <v>0</v>
      </c>
      <c r="BO28" t="s">
        <v>3</v>
      </c>
      <c r="BP28">
        <v>0</v>
      </c>
      <c r="BQ28">
        <v>2</v>
      </c>
      <c r="BR28">
        <v>0</v>
      </c>
      <c r="BS28">
        <v>1</v>
      </c>
      <c r="BT28">
        <v>1</v>
      </c>
      <c r="BU28">
        <v>1</v>
      </c>
      <c r="BV28">
        <v>1</v>
      </c>
      <c r="BW28">
        <v>1</v>
      </c>
      <c r="BX28">
        <v>1</v>
      </c>
      <c r="BY28" t="s">
        <v>3</v>
      </c>
      <c r="BZ28">
        <v>91</v>
      </c>
      <c r="CA28">
        <v>52</v>
      </c>
      <c r="CB28" t="s">
        <v>3</v>
      </c>
      <c r="CE28">
        <v>0</v>
      </c>
      <c r="CF28">
        <v>0</v>
      </c>
      <c r="CG28">
        <v>0</v>
      </c>
      <c r="CM28">
        <v>0</v>
      </c>
      <c r="CN28" t="s">
        <v>3</v>
      </c>
      <c r="CO28">
        <v>0</v>
      </c>
      <c r="CP28">
        <f>(P28+Q28+S28+R28)</f>
        <v>19461.61</v>
      </c>
      <c r="CQ28">
        <f>SUMIF(SmtRes!AQ1:'SmtRes'!AQ4,"=1",SmtRes!AA1:'SmtRes'!AA4)</f>
        <v>0</v>
      </c>
      <c r="CR28">
        <f>SUMIF(SmtRes!AQ1:'SmtRes'!AQ4,"=1",SmtRes!AB1:'SmtRes'!AB4)</f>
        <v>168.16</v>
      </c>
      <c r="CS28">
        <f>SUMIF(SmtRes!AQ1:'SmtRes'!AQ4,"=1",SmtRes!AC1:'SmtRes'!AC4)</f>
        <v>0</v>
      </c>
      <c r="CT28">
        <f>SUMIF(SmtRes!AQ1:'SmtRes'!AQ4,"=1",SmtRes!AD1:'SmtRes'!AD4)</f>
        <v>665.47</v>
      </c>
      <c r="CU28">
        <f>AG28</f>
        <v>0</v>
      </c>
      <c r="CV28">
        <f>SUMIF(SmtRes!AQ1:'SmtRes'!AQ4,"=1",SmtRes!BU1:'SmtRes'!BU4)</f>
        <v>8.94</v>
      </c>
      <c r="CW28">
        <f>SUMIF(SmtRes!AQ1:'SmtRes'!AQ4,"=1",SmtRes!BV1:'SmtRes'!BV4)</f>
        <v>0</v>
      </c>
      <c r="CX28">
        <f>AJ28</f>
        <v>0</v>
      </c>
      <c r="CY28">
        <f>(((S28+R28)*AT28)/100)</f>
        <v>16349.8699</v>
      </c>
      <c r="CZ28">
        <f>(((S28+R28)*AU28)/100)</f>
        <v>9342.7828000000009</v>
      </c>
      <c r="DC28" t="s">
        <v>3</v>
      </c>
      <c r="DD28" t="s">
        <v>3</v>
      </c>
      <c r="DE28" t="s">
        <v>3</v>
      </c>
      <c r="DF28" t="s">
        <v>3</v>
      </c>
      <c r="DG28" t="s">
        <v>3</v>
      </c>
      <c r="DH28" t="s">
        <v>3</v>
      </c>
      <c r="DI28" t="s">
        <v>3</v>
      </c>
      <c r="DJ28" t="s">
        <v>3</v>
      </c>
      <c r="DK28" t="s">
        <v>3</v>
      </c>
      <c r="DL28" t="s">
        <v>3</v>
      </c>
      <c r="DM28" t="s">
        <v>3</v>
      </c>
      <c r="DN28">
        <v>0</v>
      </c>
      <c r="DO28">
        <v>0</v>
      </c>
      <c r="DP28">
        <v>1</v>
      </c>
      <c r="DQ28">
        <v>1</v>
      </c>
      <c r="DU28">
        <v>1007</v>
      </c>
      <c r="DV28" t="s">
        <v>17</v>
      </c>
      <c r="DW28" t="s">
        <v>17</v>
      </c>
      <c r="DX28">
        <v>1</v>
      </c>
      <c r="DZ28" t="s">
        <v>3</v>
      </c>
      <c r="EA28" t="s">
        <v>3</v>
      </c>
      <c r="EB28" t="s">
        <v>3</v>
      </c>
      <c r="EC28" t="s">
        <v>3</v>
      </c>
      <c r="EE28">
        <v>60216979</v>
      </c>
      <c r="EF28">
        <v>2</v>
      </c>
      <c r="EG28" t="s">
        <v>19</v>
      </c>
      <c r="EH28">
        <v>40</v>
      </c>
      <c r="EI28" t="s">
        <v>20</v>
      </c>
      <c r="EJ28">
        <v>1</v>
      </c>
      <c r="EK28">
        <v>46003</v>
      </c>
      <c r="EL28" t="s">
        <v>21</v>
      </c>
      <c r="EM28" t="s">
        <v>22</v>
      </c>
      <c r="EO28" t="s">
        <v>3</v>
      </c>
      <c r="EQ28">
        <v>0</v>
      </c>
      <c r="ER28">
        <v>0</v>
      </c>
      <c r="ES28">
        <v>0</v>
      </c>
      <c r="ET28">
        <v>0</v>
      </c>
      <c r="EU28">
        <v>0</v>
      </c>
      <c r="EV28">
        <v>0</v>
      </c>
      <c r="EW28">
        <v>8.94</v>
      </c>
      <c r="EX28">
        <v>0</v>
      </c>
      <c r="EY28">
        <v>0</v>
      </c>
      <c r="FQ28">
        <v>0</v>
      </c>
      <c r="FR28">
        <v>0</v>
      </c>
      <c r="FS28">
        <v>0</v>
      </c>
      <c r="FX28">
        <v>91</v>
      </c>
      <c r="FY28">
        <v>52</v>
      </c>
      <c r="GA28" t="s">
        <v>3</v>
      </c>
      <c r="GD28">
        <v>1</v>
      </c>
      <c r="GF28">
        <v>1115262629</v>
      </c>
      <c r="GG28">
        <v>2</v>
      </c>
      <c r="GH28">
        <v>1</v>
      </c>
      <c r="GI28">
        <v>-2</v>
      </c>
      <c r="GJ28">
        <v>0</v>
      </c>
      <c r="GK28">
        <v>0</v>
      </c>
      <c r="GL28">
        <f>ROUND(IF(AND(BH28=3,BI28=3,FS28&lt;&gt;0),P28,0),2)</f>
        <v>0</v>
      </c>
      <c r="GM28">
        <f>ROUND(O28+X28+Y28,2)+GX28</f>
        <v>45154.26</v>
      </c>
      <c r="GN28">
        <f>IF(OR(BI28=0,BI28=1),GM28-GX28,0)</f>
        <v>45154.26</v>
      </c>
      <c r="GO28">
        <f>IF(BI28=2,GM28-GX28,0)</f>
        <v>0</v>
      </c>
      <c r="GP28">
        <f>IF(BI28=4,GM28-GX28,0)</f>
        <v>0</v>
      </c>
      <c r="GR28">
        <v>0</v>
      </c>
      <c r="GS28">
        <v>3</v>
      </c>
      <c r="GT28">
        <v>0</v>
      </c>
      <c r="GU28" t="s">
        <v>3</v>
      </c>
      <c r="GV28">
        <f>ROUND((GT28),6)</f>
        <v>0</v>
      </c>
      <c r="GW28">
        <v>1</v>
      </c>
      <c r="GX28">
        <f>ROUND(HC28*I28,2)</f>
        <v>0</v>
      </c>
      <c r="HA28">
        <v>0</v>
      </c>
      <c r="HB28">
        <v>0</v>
      </c>
      <c r="HC28">
        <f>GV28*GW28</f>
        <v>0</v>
      </c>
      <c r="HE28" t="s">
        <v>3</v>
      </c>
      <c r="HF28" t="s">
        <v>3</v>
      </c>
      <c r="HM28" t="s">
        <v>3</v>
      </c>
      <c r="HN28" t="s">
        <v>23</v>
      </c>
      <c r="HO28" t="s">
        <v>24</v>
      </c>
      <c r="HP28" t="s">
        <v>21</v>
      </c>
      <c r="HQ28" t="s">
        <v>21</v>
      </c>
      <c r="HS28">
        <v>0</v>
      </c>
      <c r="IK28">
        <v>0</v>
      </c>
    </row>
    <row r="29" spans="1:245" x14ac:dyDescent="0.2">
      <c r="A29">
        <v>18</v>
      </c>
      <c r="B29">
        <v>0</v>
      </c>
      <c r="C29">
        <v>4</v>
      </c>
      <c r="E29" t="s">
        <v>25</v>
      </c>
      <c r="F29" t="s">
        <v>26</v>
      </c>
      <c r="G29" t="s">
        <v>27</v>
      </c>
      <c r="H29" t="s">
        <v>28</v>
      </c>
      <c r="I29">
        <f>I28*J29</f>
        <v>7.2479999999999993</v>
      </c>
      <c r="J29">
        <v>2.4</v>
      </c>
      <c r="K29">
        <v>2.4</v>
      </c>
      <c r="O29">
        <f>ROUND(CP29,2)</f>
        <v>0</v>
      </c>
      <c r="P29">
        <f>ROUND(CQ29*I29,2)</f>
        <v>0</v>
      </c>
      <c r="Q29">
        <f>ROUND(CR29*I29,2)</f>
        <v>0</v>
      </c>
      <c r="R29">
        <f>ROUND(CS29*I29,2)</f>
        <v>0</v>
      </c>
      <c r="S29">
        <f>ROUND(CT29*I29,2)</f>
        <v>0</v>
      </c>
      <c r="T29">
        <f>ROUND(CU29*I29,2)</f>
        <v>0</v>
      </c>
      <c r="U29">
        <f>ROUND(CV29*I29,7)</f>
        <v>0</v>
      </c>
      <c r="V29">
        <f>ROUND(CW29*I29,7)</f>
        <v>0</v>
      </c>
      <c r="W29">
        <f>ROUND(CX29*I29,2)</f>
        <v>0</v>
      </c>
      <c r="X29">
        <f t="shared" si="21"/>
        <v>0</v>
      </c>
      <c r="Y29">
        <f t="shared" si="21"/>
        <v>0</v>
      </c>
      <c r="AA29">
        <v>61549534</v>
      </c>
      <c r="AB29">
        <f>ROUND((AC29+AD29+AF29),6)</f>
        <v>0</v>
      </c>
      <c r="AC29">
        <f>ROUND((ES29),6)</f>
        <v>0</v>
      </c>
      <c r="AD29">
        <f>ROUND((((ET29)-(EU29))+AE29),6)</f>
        <v>0</v>
      </c>
      <c r="AE29">
        <f>ROUND((EU29),6)</f>
        <v>0</v>
      </c>
      <c r="AF29">
        <f>ROUND((EV29),6)</f>
        <v>0</v>
      </c>
      <c r="AG29">
        <f>ROUND((AP29),6)</f>
        <v>0</v>
      </c>
      <c r="AH29">
        <f>(EW29)</f>
        <v>0</v>
      </c>
      <c r="AI29">
        <f>(EX29)</f>
        <v>0</v>
      </c>
      <c r="AJ29">
        <f>(AS29)</f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91</v>
      </c>
      <c r="AU29">
        <v>52</v>
      </c>
      <c r="AV29">
        <v>1</v>
      </c>
      <c r="AW29">
        <v>1</v>
      </c>
      <c r="AZ29">
        <v>1</v>
      </c>
      <c r="BA29">
        <v>1</v>
      </c>
      <c r="BB29">
        <v>1</v>
      </c>
      <c r="BC29">
        <v>1</v>
      </c>
      <c r="BD29" t="s">
        <v>3</v>
      </c>
      <c r="BE29" t="s">
        <v>3</v>
      </c>
      <c r="BF29" t="s">
        <v>3</v>
      </c>
      <c r="BG29" t="s">
        <v>3</v>
      </c>
      <c r="BH29">
        <v>3</v>
      </c>
      <c r="BI29">
        <v>1</v>
      </c>
      <c r="BJ29" t="s">
        <v>3</v>
      </c>
      <c r="BM29">
        <v>46003</v>
      </c>
      <c r="BN29">
        <v>0</v>
      </c>
      <c r="BO29" t="s">
        <v>3</v>
      </c>
      <c r="BP29">
        <v>0</v>
      </c>
      <c r="BQ29">
        <v>2</v>
      </c>
      <c r="BR29">
        <v>0</v>
      </c>
      <c r="BS29">
        <v>1</v>
      </c>
      <c r="BT29">
        <v>1</v>
      </c>
      <c r="BU29">
        <v>1</v>
      </c>
      <c r="BV29">
        <v>1</v>
      </c>
      <c r="BW29">
        <v>1</v>
      </c>
      <c r="BX29">
        <v>1</v>
      </c>
      <c r="BY29" t="s">
        <v>3</v>
      </c>
      <c r="BZ29">
        <v>91</v>
      </c>
      <c r="CA29">
        <v>52</v>
      </c>
      <c r="CB29" t="s">
        <v>3</v>
      </c>
      <c r="CE29">
        <v>0</v>
      </c>
      <c r="CF29">
        <v>0</v>
      </c>
      <c r="CG29">
        <v>0</v>
      </c>
      <c r="CM29">
        <v>0</v>
      </c>
      <c r="CN29" t="s">
        <v>3</v>
      </c>
      <c r="CO29">
        <v>0</v>
      </c>
      <c r="CP29">
        <f>(P29+Q29+S29+R29)</f>
        <v>0</v>
      </c>
      <c r="CQ29">
        <f>ROUND(AL29*BC29,2)</f>
        <v>0</v>
      </c>
      <c r="CR29">
        <f>ROUND(AM29*BB29,2)</f>
        <v>0</v>
      </c>
      <c r="CS29">
        <f>ROUND(AN29*BS29,2)</f>
        <v>0</v>
      </c>
      <c r="CT29">
        <f>ROUND(AO29*BA29,2)</f>
        <v>0</v>
      </c>
      <c r="CU29">
        <f>AG29</f>
        <v>0</v>
      </c>
      <c r="CV29">
        <f>AH29</f>
        <v>0</v>
      </c>
      <c r="CW29">
        <f>AI29</f>
        <v>0</v>
      </c>
      <c r="CX29">
        <f>AJ29</f>
        <v>0</v>
      </c>
      <c r="CY29">
        <f>(((S29+R29)*AT29)/100)</f>
        <v>0</v>
      </c>
      <c r="CZ29">
        <f>(((S29+R29)*AU29)/100)</f>
        <v>0</v>
      </c>
      <c r="DC29" t="s">
        <v>3</v>
      </c>
      <c r="DD29" t="s">
        <v>3</v>
      </c>
      <c r="DE29" t="s">
        <v>3</v>
      </c>
      <c r="DF29" t="s">
        <v>3</v>
      </c>
      <c r="DG29" t="s">
        <v>3</v>
      </c>
      <c r="DH29" t="s">
        <v>3</v>
      </c>
      <c r="DI29" t="s">
        <v>3</v>
      </c>
      <c r="DJ29" t="s">
        <v>3</v>
      </c>
      <c r="DK29" t="s">
        <v>3</v>
      </c>
      <c r="DL29" t="s">
        <v>3</v>
      </c>
      <c r="DM29" t="s">
        <v>3</v>
      </c>
      <c r="DN29">
        <v>0</v>
      </c>
      <c r="DO29">
        <v>0</v>
      </c>
      <c r="DP29">
        <v>1</v>
      </c>
      <c r="DQ29">
        <v>1</v>
      </c>
      <c r="DU29">
        <v>1009</v>
      </c>
      <c r="DV29" t="s">
        <v>28</v>
      </c>
      <c r="DW29" t="s">
        <v>28</v>
      </c>
      <c r="DX29">
        <v>1000</v>
      </c>
      <c r="DZ29" t="s">
        <v>3</v>
      </c>
      <c r="EA29" t="s">
        <v>3</v>
      </c>
      <c r="EB29" t="s">
        <v>3</v>
      </c>
      <c r="EC29" t="s">
        <v>3</v>
      </c>
      <c r="EE29">
        <v>60216979</v>
      </c>
      <c r="EF29">
        <v>2</v>
      </c>
      <c r="EG29" t="s">
        <v>19</v>
      </c>
      <c r="EH29">
        <v>40</v>
      </c>
      <c r="EI29" t="s">
        <v>20</v>
      </c>
      <c r="EJ29">
        <v>1</v>
      </c>
      <c r="EK29">
        <v>46003</v>
      </c>
      <c r="EL29" t="s">
        <v>21</v>
      </c>
      <c r="EM29" t="s">
        <v>22</v>
      </c>
      <c r="EO29" t="s">
        <v>3</v>
      </c>
      <c r="EQ29">
        <v>0</v>
      </c>
      <c r="ER29">
        <v>0</v>
      </c>
      <c r="ES29">
        <v>0</v>
      </c>
      <c r="ET29">
        <v>0</v>
      </c>
      <c r="EU29">
        <v>0</v>
      </c>
      <c r="EV29">
        <v>0</v>
      </c>
      <c r="EW29">
        <v>0</v>
      </c>
      <c r="EX29">
        <v>0</v>
      </c>
      <c r="FQ29">
        <v>0</v>
      </c>
      <c r="FR29">
        <v>0</v>
      </c>
      <c r="FS29">
        <v>0</v>
      </c>
      <c r="FX29">
        <v>91</v>
      </c>
      <c r="FY29">
        <v>52</v>
      </c>
      <c r="GA29" t="s">
        <v>3</v>
      </c>
      <c r="GD29">
        <v>1</v>
      </c>
      <c r="GF29">
        <v>2102561428</v>
      </c>
      <c r="GG29">
        <v>2</v>
      </c>
      <c r="GH29">
        <v>1</v>
      </c>
      <c r="GI29">
        <v>-2</v>
      </c>
      <c r="GJ29">
        <v>0</v>
      </c>
      <c r="GK29">
        <v>0</v>
      </c>
      <c r="GL29">
        <f>ROUND(IF(AND(BH29=3,BI29=3,FS29&lt;&gt;0),P29,0),2)</f>
        <v>0</v>
      </c>
      <c r="GM29">
        <f>ROUND(O29+X29+Y29,2)+GX29</f>
        <v>0</v>
      </c>
      <c r="GN29">
        <f>IF(OR(BI29=0,BI29=1),GM29-GX29,0)</f>
        <v>0</v>
      </c>
      <c r="GO29">
        <f>IF(BI29=2,GM29-GX29,0)</f>
        <v>0</v>
      </c>
      <c r="GP29">
        <f>IF(BI29=4,GM29-GX29,0)</f>
        <v>0</v>
      </c>
      <c r="GR29">
        <v>0</v>
      </c>
      <c r="GS29">
        <v>3</v>
      </c>
      <c r="GT29">
        <v>0</v>
      </c>
      <c r="GU29" t="s">
        <v>3</v>
      </c>
      <c r="GV29">
        <f>ROUND((GT29),6)</f>
        <v>0</v>
      </c>
      <c r="GW29">
        <v>1</v>
      </c>
      <c r="GX29">
        <f>ROUND(HC29*I29,2)</f>
        <v>0</v>
      </c>
      <c r="HA29">
        <v>0</v>
      </c>
      <c r="HB29">
        <v>0</v>
      </c>
      <c r="HC29">
        <f>GV29*GW29</f>
        <v>0</v>
      </c>
      <c r="HE29" t="s">
        <v>3</v>
      </c>
      <c r="HF29" t="s">
        <v>3</v>
      </c>
      <c r="HM29" t="s">
        <v>3</v>
      </c>
      <c r="HN29" t="s">
        <v>23</v>
      </c>
      <c r="HO29" t="s">
        <v>24</v>
      </c>
      <c r="HP29" t="s">
        <v>21</v>
      </c>
      <c r="HQ29" t="s">
        <v>21</v>
      </c>
      <c r="HS29">
        <v>0</v>
      </c>
      <c r="IK29">
        <v>0</v>
      </c>
    </row>
    <row r="30" spans="1:245" x14ac:dyDescent="0.2">
      <c r="A30">
        <v>17</v>
      </c>
      <c r="B30">
        <v>0</v>
      </c>
      <c r="C30">
        <f>ROW(SmtRes!A6)</f>
        <v>6</v>
      </c>
      <c r="D30">
        <f>ROW(EtalonRes!A6)</f>
        <v>6</v>
      </c>
      <c r="E30" t="s">
        <v>29</v>
      </c>
      <c r="F30" t="s">
        <v>30</v>
      </c>
      <c r="G30" t="s">
        <v>31</v>
      </c>
      <c r="H30" t="s">
        <v>28</v>
      </c>
      <c r="I30">
        <f>ROUND(I29,7)</f>
        <v>7.2480000000000002</v>
      </c>
      <c r="J30">
        <v>0</v>
      </c>
      <c r="K30">
        <f>ROUND(I29,7)</f>
        <v>7.2480000000000002</v>
      </c>
      <c r="O30">
        <f>ROUND(CP30,2)</f>
        <v>8104.78</v>
      </c>
      <c r="P30">
        <f>SUMIF(SmtRes!AQ5:'SmtRes'!AQ6,"=1",SmtRes!DF5:'SmtRes'!DF6)</f>
        <v>4082.03</v>
      </c>
      <c r="Q30">
        <f>SUMIF(SmtRes!AQ5:'SmtRes'!AQ6,"=1",SmtRes!DG5:'SmtRes'!DG6)</f>
        <v>0</v>
      </c>
      <c r="R30">
        <f>SUMIF(SmtRes!AQ5:'SmtRes'!AQ6,"=1",SmtRes!DH5:'SmtRes'!DH6)</f>
        <v>0</v>
      </c>
      <c r="S30">
        <f>SUMIF(SmtRes!AQ5:'SmtRes'!AQ6,"=1",SmtRes!DI5:'SmtRes'!DI6)</f>
        <v>4022.75</v>
      </c>
      <c r="T30">
        <f>ROUND(CU30*I30,2)</f>
        <v>0</v>
      </c>
      <c r="U30">
        <f>SUMIF(SmtRes!AQ5:'SmtRes'!AQ6,"=1",SmtRes!CV5:'SmtRes'!CV6)</f>
        <v>7.4654400000000001</v>
      </c>
      <c r="V30">
        <f>SUMIF(SmtRes!AQ5:'SmtRes'!AQ6,"=1",SmtRes!CW5:'SmtRes'!CW6)</f>
        <v>0</v>
      </c>
      <c r="W30">
        <f>ROUND(CX30*I30,2)</f>
        <v>0</v>
      </c>
      <c r="X30">
        <f t="shared" si="21"/>
        <v>3700.93</v>
      </c>
      <c r="Y30">
        <f t="shared" si="21"/>
        <v>1770.01</v>
      </c>
      <c r="AA30">
        <v>61549534</v>
      </c>
      <c r="AB30">
        <f>ROUND((AC30+AD30+AF30),6)</f>
        <v>920.72550000000001</v>
      </c>
      <c r="AC30">
        <f>ROUND((SUM(SmtRes!BQ5:'SmtRes'!BQ6)),6)</f>
        <v>365.71</v>
      </c>
      <c r="AD30">
        <f>ROUND((((0)-(0))+AE30),6)</f>
        <v>0</v>
      </c>
      <c r="AE30">
        <f>ROUND((0),6)</f>
        <v>0</v>
      </c>
      <c r="AF30">
        <f>ROUND((SUM(SmtRes!BT5:'SmtRes'!BT6)),6)</f>
        <v>555.01549999999997</v>
      </c>
      <c r="AG30">
        <f>ROUND((AP30),6)</f>
        <v>0</v>
      </c>
      <c r="AH30">
        <f>(SUM(SmtRes!BU5:'SmtRes'!BU6))</f>
        <v>1.03</v>
      </c>
      <c r="AI30">
        <f>(0)</f>
        <v>0</v>
      </c>
      <c r="AJ30">
        <f>(AS30)</f>
        <v>0</v>
      </c>
      <c r="AK30">
        <v>920.72550000000012</v>
      </c>
      <c r="AL30">
        <v>365.71000000000004</v>
      </c>
      <c r="AM30">
        <v>0</v>
      </c>
      <c r="AN30">
        <v>0</v>
      </c>
      <c r="AO30">
        <v>555.01550000000009</v>
      </c>
      <c r="AP30">
        <v>0</v>
      </c>
      <c r="AQ30">
        <v>1.03</v>
      </c>
      <c r="AR30">
        <v>0</v>
      </c>
      <c r="AS30">
        <v>0</v>
      </c>
      <c r="AT30">
        <v>92</v>
      </c>
      <c r="AU30">
        <v>44</v>
      </c>
      <c r="AV30">
        <v>1</v>
      </c>
      <c r="AW30">
        <v>1</v>
      </c>
      <c r="AZ30">
        <v>1</v>
      </c>
      <c r="BA30">
        <v>1</v>
      </c>
      <c r="BB30">
        <v>1</v>
      </c>
      <c r="BC30">
        <v>1</v>
      </c>
      <c r="BD30" t="s">
        <v>3</v>
      </c>
      <c r="BE30" t="s">
        <v>3</v>
      </c>
      <c r="BF30" t="s">
        <v>3</v>
      </c>
      <c r="BG30" t="s">
        <v>3</v>
      </c>
      <c r="BH30">
        <v>0</v>
      </c>
      <c r="BI30">
        <v>1</v>
      </c>
      <c r="BJ30" t="s">
        <v>32</v>
      </c>
      <c r="BM30">
        <v>69001</v>
      </c>
      <c r="BN30">
        <v>0</v>
      </c>
      <c r="BO30" t="s">
        <v>3</v>
      </c>
      <c r="BP30">
        <v>0</v>
      </c>
      <c r="BQ30">
        <v>6</v>
      </c>
      <c r="BR30">
        <v>0</v>
      </c>
      <c r="BS30">
        <v>1</v>
      </c>
      <c r="BT30">
        <v>1</v>
      </c>
      <c r="BU30">
        <v>1</v>
      </c>
      <c r="BV30">
        <v>1</v>
      </c>
      <c r="BW30">
        <v>1</v>
      </c>
      <c r="BX30">
        <v>1</v>
      </c>
      <c r="BY30" t="s">
        <v>3</v>
      </c>
      <c r="BZ30">
        <v>92</v>
      </c>
      <c r="CA30">
        <v>44</v>
      </c>
      <c r="CB30" t="s">
        <v>3</v>
      </c>
      <c r="CE30">
        <v>0</v>
      </c>
      <c r="CF30">
        <v>0</v>
      </c>
      <c r="CG30">
        <v>0</v>
      </c>
      <c r="CM30">
        <v>0</v>
      </c>
      <c r="CN30" t="s">
        <v>3</v>
      </c>
      <c r="CO30">
        <v>0</v>
      </c>
      <c r="CP30">
        <f>(P30+Q30+S30+R30)</f>
        <v>8104.7800000000007</v>
      </c>
      <c r="CQ30">
        <f>SUMIF(SmtRes!AQ5:'SmtRes'!AQ6,"=1",SmtRes!AA5:'SmtRes'!AA6)</f>
        <v>2815.97</v>
      </c>
      <c r="CR30">
        <f>SUMIF(SmtRes!AQ5:'SmtRes'!AQ6,"=1",SmtRes!AB5:'SmtRes'!AB6)</f>
        <v>0</v>
      </c>
      <c r="CS30">
        <f>SUMIF(SmtRes!AQ5:'SmtRes'!AQ6,"=1",SmtRes!AC5:'SmtRes'!AC6)</f>
        <v>0</v>
      </c>
      <c r="CT30">
        <f>SUMIF(SmtRes!AQ5:'SmtRes'!AQ6,"=1",SmtRes!AD5:'SmtRes'!AD6)</f>
        <v>538.85</v>
      </c>
      <c r="CU30">
        <f>AG30</f>
        <v>0</v>
      </c>
      <c r="CV30">
        <f>SUMIF(SmtRes!AQ5:'SmtRes'!AQ6,"=1",SmtRes!BU5:'SmtRes'!BU6)</f>
        <v>1.03</v>
      </c>
      <c r="CW30">
        <f>SUMIF(SmtRes!AQ5:'SmtRes'!AQ6,"=1",SmtRes!BV5:'SmtRes'!BV6)</f>
        <v>0</v>
      </c>
      <c r="CX30">
        <f>AJ30</f>
        <v>0</v>
      </c>
      <c r="CY30">
        <f>(((S30+R30)*AT30)/100)</f>
        <v>3700.93</v>
      </c>
      <c r="CZ30">
        <f>(((S30+R30)*AU30)/100)</f>
        <v>1770.01</v>
      </c>
      <c r="DC30" t="s">
        <v>3</v>
      </c>
      <c r="DD30" t="s">
        <v>3</v>
      </c>
      <c r="DE30" t="s">
        <v>3</v>
      </c>
      <c r="DF30" t="s">
        <v>3</v>
      </c>
      <c r="DG30" t="s">
        <v>3</v>
      </c>
      <c r="DH30" t="s">
        <v>3</v>
      </c>
      <c r="DI30" t="s">
        <v>3</v>
      </c>
      <c r="DJ30" t="s">
        <v>3</v>
      </c>
      <c r="DK30" t="s">
        <v>3</v>
      </c>
      <c r="DL30" t="s">
        <v>3</v>
      </c>
      <c r="DM30" t="s">
        <v>3</v>
      </c>
      <c r="DN30">
        <v>0</v>
      </c>
      <c r="DO30">
        <v>0</v>
      </c>
      <c r="DP30">
        <v>1</v>
      </c>
      <c r="DQ30">
        <v>1</v>
      </c>
      <c r="DU30">
        <v>1009</v>
      </c>
      <c r="DV30" t="s">
        <v>28</v>
      </c>
      <c r="DW30" t="s">
        <v>28</v>
      </c>
      <c r="DX30">
        <v>1000</v>
      </c>
      <c r="DZ30" t="s">
        <v>3</v>
      </c>
      <c r="EA30" t="s">
        <v>3</v>
      </c>
      <c r="EB30" t="s">
        <v>3</v>
      </c>
      <c r="EC30" t="s">
        <v>3</v>
      </c>
      <c r="EE30">
        <v>60216864</v>
      </c>
      <c r="EF30">
        <v>6</v>
      </c>
      <c r="EG30" t="s">
        <v>33</v>
      </c>
      <c r="EH30">
        <v>103</v>
      </c>
      <c r="EI30" t="s">
        <v>34</v>
      </c>
      <c r="EJ30">
        <v>1</v>
      </c>
      <c r="EK30">
        <v>69001</v>
      </c>
      <c r="EL30" t="s">
        <v>34</v>
      </c>
      <c r="EM30" t="s">
        <v>35</v>
      </c>
      <c r="EO30" t="s">
        <v>3</v>
      </c>
      <c r="EQ30">
        <v>0</v>
      </c>
      <c r="ER30">
        <v>0</v>
      </c>
      <c r="ES30">
        <v>0</v>
      </c>
      <c r="ET30">
        <v>0</v>
      </c>
      <c r="EU30">
        <v>0</v>
      </c>
      <c r="EV30">
        <v>0</v>
      </c>
      <c r="EW30">
        <v>1.03</v>
      </c>
      <c r="EX30">
        <v>0</v>
      </c>
      <c r="EY30">
        <v>0</v>
      </c>
      <c r="FQ30">
        <v>0</v>
      </c>
      <c r="FR30">
        <v>0</v>
      </c>
      <c r="FS30">
        <v>0</v>
      </c>
      <c r="FX30">
        <v>92</v>
      </c>
      <c r="FY30">
        <v>44</v>
      </c>
      <c r="GA30" t="s">
        <v>3</v>
      </c>
      <c r="GD30">
        <v>1</v>
      </c>
      <c r="GF30">
        <v>1635314209</v>
      </c>
      <c r="GG30">
        <v>2</v>
      </c>
      <c r="GH30">
        <v>1</v>
      </c>
      <c r="GI30">
        <v>-2</v>
      </c>
      <c r="GJ30">
        <v>0</v>
      </c>
      <c r="GK30">
        <v>0</v>
      </c>
      <c r="GL30">
        <f>ROUND(IF(AND(BH30=3,BI30=3,FS30&lt;&gt;0),P30,0),2)</f>
        <v>0</v>
      </c>
      <c r="GM30">
        <f>ROUND(O30+X30+Y30,2)+GX30</f>
        <v>13575.72</v>
      </c>
      <c r="GN30">
        <f>IF(OR(BI30=0,BI30=1),GM30-GX30,0)</f>
        <v>13575.72</v>
      </c>
      <c r="GO30">
        <f>IF(BI30=2,GM30-GX30,0)</f>
        <v>0</v>
      </c>
      <c r="GP30">
        <f>IF(BI30=4,GM30-GX30,0)</f>
        <v>0</v>
      </c>
      <c r="GR30">
        <v>0</v>
      </c>
      <c r="GS30">
        <v>3</v>
      </c>
      <c r="GT30">
        <v>0</v>
      </c>
      <c r="GU30" t="s">
        <v>3</v>
      </c>
      <c r="GV30">
        <f>ROUND((GT30),6)</f>
        <v>0</v>
      </c>
      <c r="GW30">
        <v>1</v>
      </c>
      <c r="GX30">
        <f>ROUND(HC30*I30,2)</f>
        <v>0</v>
      </c>
      <c r="HA30">
        <v>0</v>
      </c>
      <c r="HB30">
        <v>0</v>
      </c>
      <c r="HC30">
        <f>GV30*GW30</f>
        <v>0</v>
      </c>
      <c r="HE30" t="s">
        <v>3</v>
      </c>
      <c r="HF30" t="s">
        <v>3</v>
      </c>
      <c r="HM30" t="s">
        <v>3</v>
      </c>
      <c r="HN30" t="s">
        <v>36</v>
      </c>
      <c r="HO30" t="s">
        <v>37</v>
      </c>
      <c r="HP30" t="s">
        <v>34</v>
      </c>
      <c r="HQ30" t="s">
        <v>34</v>
      </c>
      <c r="HS30">
        <v>0</v>
      </c>
      <c r="IK30">
        <v>0</v>
      </c>
    </row>
    <row r="31" spans="1:245" x14ac:dyDescent="0.2">
      <c r="A31">
        <v>17</v>
      </c>
      <c r="B31">
        <v>0</v>
      </c>
      <c r="E31" t="s">
        <v>38</v>
      </c>
      <c r="F31" t="s">
        <v>39</v>
      </c>
      <c r="G31" t="s">
        <v>40</v>
      </c>
      <c r="H31" t="s">
        <v>41</v>
      </c>
      <c r="I31">
        <f>ROUND(I30,7)</f>
        <v>7.2480000000000002</v>
      </c>
      <c r="J31">
        <v>0</v>
      </c>
      <c r="K31">
        <f>ROUND(I30,7)</f>
        <v>7.2480000000000002</v>
      </c>
      <c r="O31">
        <f>0</f>
        <v>0</v>
      </c>
      <c r="P31">
        <f>0</f>
        <v>0</v>
      </c>
      <c r="Q31">
        <f>0</f>
        <v>0</v>
      </c>
      <c r="R31">
        <f>0</f>
        <v>0</v>
      </c>
      <c r="S31">
        <f>0</f>
        <v>0</v>
      </c>
      <c r="T31">
        <f>0</f>
        <v>0</v>
      </c>
      <c r="U31">
        <f>0</f>
        <v>0</v>
      </c>
      <c r="V31">
        <f>0</f>
        <v>0</v>
      </c>
      <c r="W31">
        <f>0</f>
        <v>0</v>
      </c>
      <c r="X31">
        <f>0</f>
        <v>0</v>
      </c>
      <c r="Y31">
        <f>0</f>
        <v>0</v>
      </c>
      <c r="AA31">
        <v>61549534</v>
      </c>
      <c r="AB31">
        <f>ROUND((AK31),6)</f>
        <v>1498.11</v>
      </c>
      <c r="AC31">
        <f>0</f>
        <v>0</v>
      </c>
      <c r="AD31">
        <f>0</f>
        <v>0</v>
      </c>
      <c r="AE31">
        <f>0</f>
        <v>0</v>
      </c>
      <c r="AF31">
        <f>0</f>
        <v>0</v>
      </c>
      <c r="AG31">
        <f>0</f>
        <v>0</v>
      </c>
      <c r="AH31">
        <f>0</f>
        <v>0</v>
      </c>
      <c r="AI31">
        <f>0</f>
        <v>0</v>
      </c>
      <c r="AJ31">
        <f>0</f>
        <v>0</v>
      </c>
      <c r="AK31">
        <v>1498.11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1</v>
      </c>
      <c r="AW31">
        <v>1</v>
      </c>
      <c r="AZ31">
        <v>1</v>
      </c>
      <c r="BA31">
        <v>1</v>
      </c>
      <c r="BB31">
        <v>1</v>
      </c>
      <c r="BC31">
        <v>1</v>
      </c>
      <c r="BD31" t="s">
        <v>3</v>
      </c>
      <c r="BE31" t="s">
        <v>3</v>
      </c>
      <c r="BF31" t="s">
        <v>3</v>
      </c>
      <c r="BG31" t="s">
        <v>3</v>
      </c>
      <c r="BH31">
        <v>0</v>
      </c>
      <c r="BI31">
        <v>1</v>
      </c>
      <c r="BJ31" t="s">
        <v>39</v>
      </c>
      <c r="BM31">
        <v>700007</v>
      </c>
      <c r="BN31">
        <v>0</v>
      </c>
      <c r="BO31" t="s">
        <v>3</v>
      </c>
      <c r="BP31">
        <v>0</v>
      </c>
      <c r="BQ31">
        <v>19</v>
      </c>
      <c r="BR31">
        <v>0</v>
      </c>
      <c r="BS31">
        <v>1</v>
      </c>
      <c r="BT31">
        <v>1</v>
      </c>
      <c r="BU31">
        <v>1</v>
      </c>
      <c r="BV31">
        <v>1</v>
      </c>
      <c r="BW31">
        <v>1</v>
      </c>
      <c r="BX31">
        <v>1</v>
      </c>
      <c r="BY31" t="s">
        <v>3</v>
      </c>
      <c r="BZ31">
        <v>90</v>
      </c>
      <c r="CA31">
        <v>42</v>
      </c>
      <c r="CB31" t="s">
        <v>3</v>
      </c>
      <c r="CE31">
        <v>0</v>
      </c>
      <c r="CF31">
        <v>0</v>
      </c>
      <c r="CG31">
        <v>0</v>
      </c>
      <c r="CM31">
        <v>0</v>
      </c>
      <c r="CN31" t="s">
        <v>3</v>
      </c>
      <c r="CO31">
        <v>0</v>
      </c>
      <c r="CP31">
        <f>AB31*AZ31</f>
        <v>1498.11</v>
      </c>
      <c r="CQ31">
        <v>0</v>
      </c>
      <c r="CR31">
        <v>0</v>
      </c>
      <c r="CS31">
        <v>0</v>
      </c>
      <c r="CT31">
        <v>0</v>
      </c>
      <c r="CU31">
        <v>0</v>
      </c>
      <c r="CV31">
        <v>0</v>
      </c>
      <c r="CW31">
        <v>0</v>
      </c>
      <c r="CX31">
        <v>0</v>
      </c>
      <c r="CY31">
        <v>0</v>
      </c>
      <c r="CZ31">
        <v>0</v>
      </c>
      <c r="DC31" t="s">
        <v>3</v>
      </c>
      <c r="DD31" t="s">
        <v>3</v>
      </c>
      <c r="DE31" t="s">
        <v>3</v>
      </c>
      <c r="DF31" t="s">
        <v>3</v>
      </c>
      <c r="DG31" t="s">
        <v>3</v>
      </c>
      <c r="DH31" t="s">
        <v>3</v>
      </c>
      <c r="DI31" t="s">
        <v>3</v>
      </c>
      <c r="DJ31" t="s">
        <v>3</v>
      </c>
      <c r="DK31" t="s">
        <v>3</v>
      </c>
      <c r="DL31" t="s">
        <v>3</v>
      </c>
      <c r="DM31" t="s">
        <v>3</v>
      </c>
      <c r="DN31">
        <v>0</v>
      </c>
      <c r="DO31">
        <v>0</v>
      </c>
      <c r="DP31">
        <v>1</v>
      </c>
      <c r="DQ31">
        <v>1</v>
      </c>
      <c r="DU31">
        <v>1013</v>
      </c>
      <c r="DV31" t="s">
        <v>41</v>
      </c>
      <c r="DW31" t="s">
        <v>41</v>
      </c>
      <c r="DX31">
        <v>1</v>
      </c>
      <c r="DZ31" t="s">
        <v>3</v>
      </c>
      <c r="EA31" t="s">
        <v>3</v>
      </c>
      <c r="EB31" t="s">
        <v>3</v>
      </c>
      <c r="EC31" t="s">
        <v>3</v>
      </c>
      <c r="EE31">
        <v>60217177</v>
      </c>
      <c r="EF31">
        <v>19</v>
      </c>
      <c r="EG31" t="s">
        <v>42</v>
      </c>
      <c r="EH31">
        <v>106</v>
      </c>
      <c r="EI31" t="s">
        <v>42</v>
      </c>
      <c r="EJ31">
        <v>1</v>
      </c>
      <c r="EK31">
        <v>700007</v>
      </c>
      <c r="EL31" t="s">
        <v>42</v>
      </c>
      <c r="EM31" t="s">
        <v>43</v>
      </c>
      <c r="EO31" t="s">
        <v>3</v>
      </c>
      <c r="EQ31">
        <v>0</v>
      </c>
      <c r="ER31">
        <v>0</v>
      </c>
      <c r="ES31">
        <v>0</v>
      </c>
      <c r="ET31">
        <v>0</v>
      </c>
      <c r="EU31">
        <v>0</v>
      </c>
      <c r="EV31">
        <v>0</v>
      </c>
      <c r="EW31">
        <v>0</v>
      </c>
      <c r="EX31">
        <v>0</v>
      </c>
      <c r="EY31">
        <v>0</v>
      </c>
      <c r="FQ31">
        <v>0</v>
      </c>
      <c r="FR31">
        <v>0</v>
      </c>
      <c r="FS31">
        <v>0</v>
      </c>
      <c r="FX31">
        <v>0</v>
      </c>
      <c r="FY31">
        <v>0</v>
      </c>
      <c r="GA31" t="s">
        <v>3</v>
      </c>
      <c r="GD31">
        <v>1</v>
      </c>
      <c r="GF31">
        <v>183803706</v>
      </c>
      <c r="GG31">
        <v>2</v>
      </c>
      <c r="GH31">
        <v>1</v>
      </c>
      <c r="GI31">
        <v>-2</v>
      </c>
      <c r="GJ31">
        <v>2</v>
      </c>
      <c r="GK31">
        <v>0</v>
      </c>
      <c r="GL31">
        <f>ROUND(IF(AND(BH31=3,BI31=3,FS31&lt;&gt;0),P31,0),2)</f>
        <v>0</v>
      </c>
      <c r="GM31">
        <f>ROUND(CP31*I31,2)</f>
        <v>10858.3</v>
      </c>
      <c r="GN31">
        <f>IF(OR(BI31=0,BI31=1),GM31-GX31,0)</f>
        <v>10858.3</v>
      </c>
      <c r="GO31">
        <f>IF(BI31=2,GM31-GX31,0)</f>
        <v>0</v>
      </c>
      <c r="GP31">
        <f>IF(BI31=4,GM31-GX31,0)</f>
        <v>0</v>
      </c>
      <c r="GR31">
        <v>0</v>
      </c>
      <c r="GS31">
        <v>3</v>
      </c>
      <c r="GT31">
        <v>0</v>
      </c>
      <c r="GU31" t="s">
        <v>3</v>
      </c>
      <c r="GV31">
        <f>0</f>
        <v>0</v>
      </c>
      <c r="GW31">
        <v>1</v>
      </c>
      <c r="GX31">
        <f>0</f>
        <v>0</v>
      </c>
      <c r="HA31">
        <v>0</v>
      </c>
      <c r="HB31">
        <v>0</v>
      </c>
      <c r="HC31">
        <v>0</v>
      </c>
      <c r="HD31">
        <f>GM31</f>
        <v>10858.3</v>
      </c>
      <c r="HE31" t="s">
        <v>3</v>
      </c>
      <c r="HF31" t="s">
        <v>3</v>
      </c>
      <c r="HM31" t="s">
        <v>3</v>
      </c>
      <c r="HN31" t="s">
        <v>44</v>
      </c>
      <c r="HO31" t="s">
        <v>45</v>
      </c>
      <c r="HP31" t="s">
        <v>42</v>
      </c>
      <c r="HQ31" t="s">
        <v>42</v>
      </c>
      <c r="HS31">
        <v>0</v>
      </c>
      <c r="IK31">
        <v>0</v>
      </c>
    </row>
    <row r="32" spans="1:245" x14ac:dyDescent="0.2">
      <c r="A32">
        <v>17</v>
      </c>
      <c r="B32">
        <v>0</v>
      </c>
      <c r="E32" t="s">
        <v>46</v>
      </c>
      <c r="F32" t="s">
        <v>47</v>
      </c>
      <c r="G32" t="s">
        <v>48</v>
      </c>
      <c r="H32" t="s">
        <v>41</v>
      </c>
      <c r="I32">
        <f>ROUND(I31,7)</f>
        <v>7.2480000000000002</v>
      </c>
      <c r="J32">
        <v>0</v>
      </c>
      <c r="K32">
        <f>ROUND(I31,7)</f>
        <v>7.2480000000000002</v>
      </c>
      <c r="O32">
        <f>0</f>
        <v>0</v>
      </c>
      <c r="P32">
        <f>0</f>
        <v>0</v>
      </c>
      <c r="Q32">
        <f>0</f>
        <v>0</v>
      </c>
      <c r="R32">
        <f>0</f>
        <v>0</v>
      </c>
      <c r="S32">
        <f>0</f>
        <v>0</v>
      </c>
      <c r="T32">
        <f>0</f>
        <v>0</v>
      </c>
      <c r="U32">
        <f>0</f>
        <v>0</v>
      </c>
      <c r="V32">
        <f>0</f>
        <v>0</v>
      </c>
      <c r="W32">
        <f>0</f>
        <v>0</v>
      </c>
      <c r="X32">
        <f>0</f>
        <v>0</v>
      </c>
      <c r="Y32">
        <f>0</f>
        <v>0</v>
      </c>
      <c r="AA32">
        <v>61549534</v>
      </c>
      <c r="AB32">
        <f>ROUND((AK32),6)</f>
        <v>701.29</v>
      </c>
      <c r="AC32">
        <f>0</f>
        <v>0</v>
      </c>
      <c r="AD32">
        <f>0</f>
        <v>0</v>
      </c>
      <c r="AE32">
        <f>0</f>
        <v>0</v>
      </c>
      <c r="AF32">
        <f>0</f>
        <v>0</v>
      </c>
      <c r="AG32">
        <f>0</f>
        <v>0</v>
      </c>
      <c r="AH32">
        <f>0</f>
        <v>0</v>
      </c>
      <c r="AI32">
        <f>0</f>
        <v>0</v>
      </c>
      <c r="AJ32">
        <f>0</f>
        <v>0</v>
      </c>
      <c r="AK32">
        <v>701.29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1</v>
      </c>
      <c r="AW32">
        <v>1</v>
      </c>
      <c r="AZ32">
        <v>1</v>
      </c>
      <c r="BA32">
        <v>1</v>
      </c>
      <c r="BB32">
        <v>1</v>
      </c>
      <c r="BC32">
        <v>1</v>
      </c>
      <c r="BD32" t="s">
        <v>3</v>
      </c>
      <c r="BE32" t="s">
        <v>3</v>
      </c>
      <c r="BF32" t="s">
        <v>3</v>
      </c>
      <c r="BG32" t="s">
        <v>3</v>
      </c>
      <c r="BH32">
        <v>0</v>
      </c>
      <c r="BI32">
        <v>1</v>
      </c>
      <c r="BJ32" t="s">
        <v>47</v>
      </c>
      <c r="BM32">
        <v>700008</v>
      </c>
      <c r="BN32">
        <v>0</v>
      </c>
      <c r="BO32" t="s">
        <v>3</v>
      </c>
      <c r="BP32">
        <v>0</v>
      </c>
      <c r="BQ32">
        <v>10</v>
      </c>
      <c r="BR32">
        <v>0</v>
      </c>
      <c r="BS32">
        <v>1</v>
      </c>
      <c r="BT32">
        <v>1</v>
      </c>
      <c r="BU32">
        <v>1</v>
      </c>
      <c r="BV32">
        <v>1</v>
      </c>
      <c r="BW32">
        <v>1</v>
      </c>
      <c r="BX32">
        <v>1</v>
      </c>
      <c r="BY32" t="s">
        <v>3</v>
      </c>
      <c r="BZ32">
        <v>94</v>
      </c>
      <c r="CA32">
        <v>61</v>
      </c>
      <c r="CB32" t="s">
        <v>3</v>
      </c>
      <c r="CE32">
        <v>0</v>
      </c>
      <c r="CF32">
        <v>0</v>
      </c>
      <c r="CG32">
        <v>0</v>
      </c>
      <c r="CM32">
        <v>0</v>
      </c>
      <c r="CN32" t="s">
        <v>3</v>
      </c>
      <c r="CO32">
        <v>0</v>
      </c>
      <c r="CP32">
        <f>AB32*AZ32</f>
        <v>701.29</v>
      </c>
      <c r="CQ32">
        <v>0</v>
      </c>
      <c r="CR32">
        <v>0</v>
      </c>
      <c r="CS32">
        <v>0</v>
      </c>
      <c r="CT32">
        <v>0</v>
      </c>
      <c r="CU32">
        <v>0</v>
      </c>
      <c r="CV32">
        <v>0</v>
      </c>
      <c r="CW32">
        <v>0</v>
      </c>
      <c r="CX32">
        <v>0</v>
      </c>
      <c r="CY32">
        <v>0</v>
      </c>
      <c r="CZ32">
        <v>0</v>
      </c>
      <c r="DC32" t="s">
        <v>3</v>
      </c>
      <c r="DD32" t="s">
        <v>3</v>
      </c>
      <c r="DE32" t="s">
        <v>3</v>
      </c>
      <c r="DF32" t="s">
        <v>3</v>
      </c>
      <c r="DG32" t="s">
        <v>3</v>
      </c>
      <c r="DH32" t="s">
        <v>3</v>
      </c>
      <c r="DI32" t="s">
        <v>3</v>
      </c>
      <c r="DJ32" t="s">
        <v>3</v>
      </c>
      <c r="DK32" t="s">
        <v>3</v>
      </c>
      <c r="DL32" t="s">
        <v>3</v>
      </c>
      <c r="DM32" t="s">
        <v>3</v>
      </c>
      <c r="DN32">
        <v>0</v>
      </c>
      <c r="DO32">
        <v>0</v>
      </c>
      <c r="DP32">
        <v>1</v>
      </c>
      <c r="DQ32">
        <v>1</v>
      </c>
      <c r="DU32">
        <v>1013</v>
      </c>
      <c r="DV32" t="s">
        <v>41</v>
      </c>
      <c r="DW32" t="s">
        <v>41</v>
      </c>
      <c r="DX32">
        <v>1</v>
      </c>
      <c r="DZ32" t="s">
        <v>3</v>
      </c>
      <c r="EA32" t="s">
        <v>3</v>
      </c>
      <c r="EB32" t="s">
        <v>3</v>
      </c>
      <c r="EC32" t="s">
        <v>3</v>
      </c>
      <c r="EE32">
        <v>60217178</v>
      </c>
      <c r="EF32">
        <v>10</v>
      </c>
      <c r="EG32" t="s">
        <v>49</v>
      </c>
      <c r="EH32">
        <v>107</v>
      </c>
      <c r="EI32" t="s">
        <v>50</v>
      </c>
      <c r="EJ32">
        <v>1</v>
      </c>
      <c r="EK32">
        <v>700008</v>
      </c>
      <c r="EL32" t="s">
        <v>51</v>
      </c>
      <c r="EM32" t="s">
        <v>52</v>
      </c>
      <c r="EO32" t="s">
        <v>3</v>
      </c>
      <c r="EQ32">
        <v>0</v>
      </c>
      <c r="ER32">
        <v>0</v>
      </c>
      <c r="ES32">
        <v>0</v>
      </c>
      <c r="ET32">
        <v>0</v>
      </c>
      <c r="EU32">
        <v>0</v>
      </c>
      <c r="EV32">
        <v>0</v>
      </c>
      <c r="EW32">
        <v>0</v>
      </c>
      <c r="EX32">
        <v>0</v>
      </c>
      <c r="EY32">
        <v>0</v>
      </c>
      <c r="FQ32">
        <v>0</v>
      </c>
      <c r="FR32">
        <v>0</v>
      </c>
      <c r="FS32">
        <v>0</v>
      </c>
      <c r="FX32">
        <v>0</v>
      </c>
      <c r="FY32">
        <v>0</v>
      </c>
      <c r="GA32" t="s">
        <v>3</v>
      </c>
      <c r="GD32">
        <v>1</v>
      </c>
      <c r="GF32">
        <v>-1636068422</v>
      </c>
      <c r="GG32">
        <v>2</v>
      </c>
      <c r="GH32">
        <v>1</v>
      </c>
      <c r="GI32">
        <v>-2</v>
      </c>
      <c r="GJ32">
        <v>2</v>
      </c>
      <c r="GK32">
        <v>0</v>
      </c>
      <c r="GL32">
        <f>ROUND(IF(AND(BH32=3,BI32=3,FS32&lt;&gt;0),P32,0),2)</f>
        <v>0</v>
      </c>
      <c r="GM32">
        <f>ROUND(CP32*I32,2)</f>
        <v>5082.95</v>
      </c>
      <c r="GN32">
        <f>IF(OR(BI32=0,BI32=1),GM32-GX32,0)</f>
        <v>5082.95</v>
      </c>
      <c r="GO32">
        <f>IF(BI32=2,GM32-GX32,0)</f>
        <v>0</v>
      </c>
      <c r="GP32">
        <f>IF(BI32=4,GM32-GX32,0)</f>
        <v>0</v>
      </c>
      <c r="GR32">
        <v>0</v>
      </c>
      <c r="GS32">
        <v>3</v>
      </c>
      <c r="GT32">
        <v>0</v>
      </c>
      <c r="GU32" t="s">
        <v>3</v>
      </c>
      <c r="GV32">
        <f>0</f>
        <v>0</v>
      </c>
      <c r="GW32">
        <v>1</v>
      </c>
      <c r="GX32">
        <f>0</f>
        <v>0</v>
      </c>
      <c r="HA32">
        <v>0</v>
      </c>
      <c r="HB32">
        <v>0</v>
      </c>
      <c r="HC32">
        <v>0</v>
      </c>
      <c r="HD32">
        <f>GM32</f>
        <v>5082.95</v>
      </c>
      <c r="HE32" t="s">
        <v>3</v>
      </c>
      <c r="HF32" t="s">
        <v>3</v>
      </c>
      <c r="HM32" t="s">
        <v>3</v>
      </c>
      <c r="HN32" t="s">
        <v>53</v>
      </c>
      <c r="HO32" t="s">
        <v>54</v>
      </c>
      <c r="HP32" t="s">
        <v>50</v>
      </c>
      <c r="HQ32" t="s">
        <v>50</v>
      </c>
      <c r="HS32">
        <v>0</v>
      </c>
      <c r="IK32">
        <v>0</v>
      </c>
    </row>
    <row r="34" spans="1:206" x14ac:dyDescent="0.2">
      <c r="A34" s="2">
        <v>51</v>
      </c>
      <c r="B34" s="2">
        <f>B24</f>
        <v>0</v>
      </c>
      <c r="C34" s="2">
        <f>A24</f>
        <v>4</v>
      </c>
      <c r="D34" s="2">
        <f>ROW(A24)</f>
        <v>24</v>
      </c>
      <c r="E34" s="2"/>
      <c r="F34" s="2" t="str">
        <f>IF(F24&lt;&gt;"",F24,"")</f>
        <v/>
      </c>
      <c r="G34" s="2" t="str">
        <f>IF(G24&lt;&gt;"",G24,"")</f>
        <v>Помещение 3,4 (кабинет №229, 231)</v>
      </c>
      <c r="H34" s="2">
        <v>0</v>
      </c>
      <c r="I34" s="2"/>
      <c r="J34" s="2"/>
      <c r="K34" s="2"/>
      <c r="L34" s="2"/>
      <c r="M34" s="2"/>
      <c r="N34" s="2"/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>
        <f t="shared" ref="AO34:BD34" si="22">ROUND(BX34,2)</f>
        <v>0</v>
      </c>
      <c r="AP34" s="2">
        <f t="shared" si="22"/>
        <v>0</v>
      </c>
      <c r="AQ34" s="2">
        <f t="shared" si="22"/>
        <v>0</v>
      </c>
      <c r="AR34" s="2">
        <f t="shared" si="22"/>
        <v>0</v>
      </c>
      <c r="AS34" s="2">
        <f t="shared" si="22"/>
        <v>0</v>
      </c>
      <c r="AT34" s="2">
        <f t="shared" si="22"/>
        <v>0</v>
      </c>
      <c r="AU34" s="2">
        <f t="shared" si="22"/>
        <v>0</v>
      </c>
      <c r="AV34" s="2">
        <f t="shared" si="22"/>
        <v>0</v>
      </c>
      <c r="AW34" s="2">
        <f t="shared" si="22"/>
        <v>0</v>
      </c>
      <c r="AX34" s="2">
        <f t="shared" si="22"/>
        <v>0</v>
      </c>
      <c r="AY34" s="2">
        <f t="shared" si="22"/>
        <v>0</v>
      </c>
      <c r="AZ34" s="2">
        <f t="shared" si="22"/>
        <v>0</v>
      </c>
      <c r="BA34" s="2">
        <f t="shared" si="22"/>
        <v>0</v>
      </c>
      <c r="BB34" s="2">
        <f t="shared" si="22"/>
        <v>0</v>
      </c>
      <c r="BC34" s="2">
        <f t="shared" si="22"/>
        <v>0</v>
      </c>
      <c r="BD34" s="2">
        <f t="shared" si="22"/>
        <v>0</v>
      </c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>
        <v>0</v>
      </c>
    </row>
    <row r="36" spans="1:206" x14ac:dyDescent="0.2">
      <c r="A36" s="4">
        <v>50</v>
      </c>
      <c r="B36" s="4">
        <v>0</v>
      </c>
      <c r="C36" s="4">
        <v>0</v>
      </c>
      <c r="D36" s="4">
        <v>1</v>
      </c>
      <c r="E36" s="4">
        <v>201</v>
      </c>
      <c r="F36" s="4">
        <f>ROUND(Source!O34,O36)</f>
        <v>0</v>
      </c>
      <c r="G36" s="4" t="s">
        <v>55</v>
      </c>
      <c r="H36" s="4" t="s">
        <v>56</v>
      </c>
      <c r="I36" s="4"/>
      <c r="J36" s="4"/>
      <c r="K36" s="4">
        <v>201</v>
      </c>
      <c r="L36" s="4">
        <v>1</v>
      </c>
      <c r="M36" s="4">
        <v>3</v>
      </c>
      <c r="N36" s="4" t="s">
        <v>3</v>
      </c>
      <c r="O36" s="4">
        <v>2</v>
      </c>
      <c r="P36" s="4"/>
      <c r="Q36" s="4"/>
      <c r="R36" s="4"/>
      <c r="S36" s="4"/>
      <c r="T36" s="4"/>
      <c r="U36" s="4"/>
      <c r="V36" s="4"/>
      <c r="W36" s="4">
        <v>0</v>
      </c>
      <c r="X36" s="4">
        <v>1</v>
      </c>
      <c r="Y36" s="4">
        <v>0</v>
      </c>
      <c r="Z36" s="4"/>
      <c r="AA36" s="4"/>
      <c r="AB36" s="4"/>
    </row>
    <row r="37" spans="1:206" x14ac:dyDescent="0.2">
      <c r="A37" s="4">
        <v>50</v>
      </c>
      <c r="B37" s="4">
        <v>0</v>
      </c>
      <c r="C37" s="4">
        <v>0</v>
      </c>
      <c r="D37" s="4">
        <v>1</v>
      </c>
      <c r="E37" s="4">
        <v>202</v>
      </c>
      <c r="F37" s="4">
        <f>ROUND(Source!P34,O37)</f>
        <v>0</v>
      </c>
      <c r="G37" s="4" t="s">
        <v>57</v>
      </c>
      <c r="H37" s="4" t="s">
        <v>58</v>
      </c>
      <c r="I37" s="4"/>
      <c r="J37" s="4"/>
      <c r="K37" s="4">
        <v>202</v>
      </c>
      <c r="L37" s="4">
        <v>2</v>
      </c>
      <c r="M37" s="4">
        <v>3</v>
      </c>
      <c r="N37" s="4" t="s">
        <v>3</v>
      </c>
      <c r="O37" s="4">
        <v>2</v>
      </c>
      <c r="P37" s="4"/>
      <c r="Q37" s="4"/>
      <c r="R37" s="4"/>
      <c r="S37" s="4"/>
      <c r="T37" s="4"/>
      <c r="U37" s="4"/>
      <c r="V37" s="4"/>
      <c r="W37" s="4">
        <v>0</v>
      </c>
      <c r="X37" s="4">
        <v>1</v>
      </c>
      <c r="Y37" s="4">
        <v>0</v>
      </c>
      <c r="Z37" s="4"/>
      <c r="AA37" s="4"/>
      <c r="AB37" s="4"/>
    </row>
    <row r="38" spans="1:206" x14ac:dyDescent="0.2">
      <c r="A38" s="4">
        <v>50</v>
      </c>
      <c r="B38" s="4">
        <v>0</v>
      </c>
      <c r="C38" s="4">
        <v>0</v>
      </c>
      <c r="D38" s="4">
        <v>1</v>
      </c>
      <c r="E38" s="4">
        <v>222</v>
      </c>
      <c r="F38" s="4">
        <f>ROUND(Source!AO34,O38)</f>
        <v>0</v>
      </c>
      <c r="G38" s="4" t="s">
        <v>59</v>
      </c>
      <c r="H38" s="4" t="s">
        <v>60</v>
      </c>
      <c r="I38" s="4"/>
      <c r="J38" s="4"/>
      <c r="K38" s="4">
        <v>222</v>
      </c>
      <c r="L38" s="4">
        <v>3</v>
      </c>
      <c r="M38" s="4">
        <v>3</v>
      </c>
      <c r="N38" s="4" t="s">
        <v>3</v>
      </c>
      <c r="O38" s="4">
        <v>2</v>
      </c>
      <c r="P38" s="4"/>
      <c r="Q38" s="4"/>
      <c r="R38" s="4"/>
      <c r="S38" s="4"/>
      <c r="T38" s="4"/>
      <c r="U38" s="4"/>
      <c r="V38" s="4"/>
      <c r="W38" s="4">
        <v>0</v>
      </c>
      <c r="X38" s="4">
        <v>1</v>
      </c>
      <c r="Y38" s="4">
        <v>0</v>
      </c>
      <c r="Z38" s="4"/>
      <c r="AA38" s="4"/>
      <c r="AB38" s="4"/>
    </row>
    <row r="39" spans="1:206" x14ac:dyDescent="0.2">
      <c r="A39" s="4">
        <v>50</v>
      </c>
      <c r="B39" s="4">
        <v>0</v>
      </c>
      <c r="C39" s="4">
        <v>0</v>
      </c>
      <c r="D39" s="4">
        <v>1</v>
      </c>
      <c r="E39" s="4">
        <v>225</v>
      </c>
      <c r="F39" s="4">
        <f>ROUND(Source!AV34,O39)</f>
        <v>0</v>
      </c>
      <c r="G39" s="4" t="s">
        <v>61</v>
      </c>
      <c r="H39" s="4" t="s">
        <v>62</v>
      </c>
      <c r="I39" s="4"/>
      <c r="J39" s="4"/>
      <c r="K39" s="4">
        <v>225</v>
      </c>
      <c r="L39" s="4">
        <v>4</v>
      </c>
      <c r="M39" s="4">
        <v>3</v>
      </c>
      <c r="N39" s="4" t="s">
        <v>3</v>
      </c>
      <c r="O39" s="4">
        <v>2</v>
      </c>
      <c r="P39" s="4"/>
      <c r="Q39" s="4"/>
      <c r="R39" s="4"/>
      <c r="S39" s="4"/>
      <c r="T39" s="4"/>
      <c r="U39" s="4"/>
      <c r="V39" s="4"/>
      <c r="W39" s="4">
        <v>0</v>
      </c>
      <c r="X39" s="4">
        <v>1</v>
      </c>
      <c r="Y39" s="4">
        <v>0</v>
      </c>
      <c r="Z39" s="4"/>
      <c r="AA39" s="4"/>
      <c r="AB39" s="4"/>
    </row>
    <row r="40" spans="1:206" x14ac:dyDescent="0.2">
      <c r="A40" s="4">
        <v>50</v>
      </c>
      <c r="B40" s="4">
        <v>0</v>
      </c>
      <c r="C40" s="4">
        <v>0</v>
      </c>
      <c r="D40" s="4">
        <v>1</v>
      </c>
      <c r="E40" s="4">
        <v>226</v>
      </c>
      <c r="F40" s="4">
        <f>ROUND(Source!AW34,O40)</f>
        <v>0</v>
      </c>
      <c r="G40" s="4" t="s">
        <v>63</v>
      </c>
      <c r="H40" s="4" t="s">
        <v>64</v>
      </c>
      <c r="I40" s="4"/>
      <c r="J40" s="4"/>
      <c r="K40" s="4">
        <v>226</v>
      </c>
      <c r="L40" s="4">
        <v>5</v>
      </c>
      <c r="M40" s="4">
        <v>3</v>
      </c>
      <c r="N40" s="4" t="s">
        <v>3</v>
      </c>
      <c r="O40" s="4">
        <v>2</v>
      </c>
      <c r="P40" s="4"/>
      <c r="Q40" s="4"/>
      <c r="R40" s="4"/>
      <c r="S40" s="4"/>
      <c r="T40" s="4"/>
      <c r="U40" s="4"/>
      <c r="V40" s="4"/>
      <c r="W40" s="4">
        <v>0</v>
      </c>
      <c r="X40" s="4">
        <v>1</v>
      </c>
      <c r="Y40" s="4">
        <v>0</v>
      </c>
      <c r="Z40" s="4"/>
      <c r="AA40" s="4"/>
      <c r="AB40" s="4"/>
    </row>
    <row r="41" spans="1:206" x14ac:dyDescent="0.2">
      <c r="A41" s="4">
        <v>50</v>
      </c>
      <c r="B41" s="4">
        <v>0</v>
      </c>
      <c r="C41" s="4">
        <v>0</v>
      </c>
      <c r="D41" s="4">
        <v>1</v>
      </c>
      <c r="E41" s="4">
        <v>227</v>
      </c>
      <c r="F41" s="4">
        <f>ROUND(Source!AX34,O41)</f>
        <v>0</v>
      </c>
      <c r="G41" s="4" t="s">
        <v>65</v>
      </c>
      <c r="H41" s="4" t="s">
        <v>66</v>
      </c>
      <c r="I41" s="4"/>
      <c r="J41" s="4"/>
      <c r="K41" s="4">
        <v>227</v>
      </c>
      <c r="L41" s="4">
        <v>6</v>
      </c>
      <c r="M41" s="4">
        <v>3</v>
      </c>
      <c r="N41" s="4" t="s">
        <v>3</v>
      </c>
      <c r="O41" s="4">
        <v>2</v>
      </c>
      <c r="P41" s="4"/>
      <c r="Q41" s="4"/>
      <c r="R41" s="4"/>
      <c r="S41" s="4"/>
      <c r="T41" s="4"/>
      <c r="U41" s="4"/>
      <c r="V41" s="4"/>
      <c r="W41" s="4">
        <v>0</v>
      </c>
      <c r="X41" s="4">
        <v>1</v>
      </c>
      <c r="Y41" s="4">
        <v>0</v>
      </c>
      <c r="Z41" s="4"/>
      <c r="AA41" s="4"/>
      <c r="AB41" s="4"/>
    </row>
    <row r="42" spans="1:206" x14ac:dyDescent="0.2">
      <c r="A42" s="4">
        <v>50</v>
      </c>
      <c r="B42" s="4">
        <v>0</v>
      </c>
      <c r="C42" s="4">
        <v>0</v>
      </c>
      <c r="D42" s="4">
        <v>1</v>
      </c>
      <c r="E42" s="4">
        <v>228</v>
      </c>
      <c r="F42" s="4">
        <f>ROUND(Source!AY34,O42)</f>
        <v>0</v>
      </c>
      <c r="G42" s="4" t="s">
        <v>67</v>
      </c>
      <c r="H42" s="4" t="s">
        <v>68</v>
      </c>
      <c r="I42" s="4"/>
      <c r="J42" s="4"/>
      <c r="K42" s="4">
        <v>228</v>
      </c>
      <c r="L42" s="4">
        <v>7</v>
      </c>
      <c r="M42" s="4">
        <v>3</v>
      </c>
      <c r="N42" s="4" t="s">
        <v>3</v>
      </c>
      <c r="O42" s="4">
        <v>2</v>
      </c>
      <c r="P42" s="4"/>
      <c r="Q42" s="4"/>
      <c r="R42" s="4"/>
      <c r="S42" s="4"/>
      <c r="T42" s="4"/>
      <c r="U42" s="4"/>
      <c r="V42" s="4"/>
      <c r="W42" s="4">
        <v>0</v>
      </c>
      <c r="X42" s="4">
        <v>1</v>
      </c>
      <c r="Y42" s="4">
        <v>0</v>
      </c>
      <c r="Z42" s="4"/>
      <c r="AA42" s="4"/>
      <c r="AB42" s="4"/>
    </row>
    <row r="43" spans="1:206" x14ac:dyDescent="0.2">
      <c r="A43" s="4">
        <v>50</v>
      </c>
      <c r="B43" s="4">
        <v>0</v>
      </c>
      <c r="C43" s="4">
        <v>0</v>
      </c>
      <c r="D43" s="4">
        <v>1</v>
      </c>
      <c r="E43" s="4">
        <v>216</v>
      </c>
      <c r="F43" s="4">
        <f>ROUND(Source!AP34,O43)</f>
        <v>0</v>
      </c>
      <c r="G43" s="4" t="s">
        <v>69</v>
      </c>
      <c r="H43" s="4" t="s">
        <v>70</v>
      </c>
      <c r="I43" s="4"/>
      <c r="J43" s="4"/>
      <c r="K43" s="4">
        <v>216</v>
      </c>
      <c r="L43" s="4">
        <v>8</v>
      </c>
      <c r="M43" s="4">
        <v>3</v>
      </c>
      <c r="N43" s="4" t="s">
        <v>3</v>
      </c>
      <c r="O43" s="4">
        <v>2</v>
      </c>
      <c r="P43" s="4"/>
      <c r="Q43" s="4"/>
      <c r="R43" s="4"/>
      <c r="S43" s="4"/>
      <c r="T43" s="4"/>
      <c r="U43" s="4"/>
      <c r="V43" s="4"/>
      <c r="W43" s="4">
        <v>0</v>
      </c>
      <c r="X43" s="4">
        <v>1</v>
      </c>
      <c r="Y43" s="4">
        <v>0</v>
      </c>
      <c r="Z43" s="4"/>
      <c r="AA43" s="4"/>
      <c r="AB43" s="4"/>
    </row>
    <row r="44" spans="1:206" x14ac:dyDescent="0.2">
      <c r="A44" s="4">
        <v>50</v>
      </c>
      <c r="B44" s="4">
        <v>0</v>
      </c>
      <c r="C44" s="4">
        <v>0</v>
      </c>
      <c r="D44" s="4">
        <v>1</v>
      </c>
      <c r="E44" s="4">
        <v>223</v>
      </c>
      <c r="F44" s="4">
        <f>ROUND(Source!AQ34,O44)</f>
        <v>0</v>
      </c>
      <c r="G44" s="4" t="s">
        <v>71</v>
      </c>
      <c r="H44" s="4" t="s">
        <v>72</v>
      </c>
      <c r="I44" s="4"/>
      <c r="J44" s="4"/>
      <c r="K44" s="4">
        <v>223</v>
      </c>
      <c r="L44" s="4">
        <v>9</v>
      </c>
      <c r="M44" s="4">
        <v>3</v>
      </c>
      <c r="N44" s="4" t="s">
        <v>3</v>
      </c>
      <c r="O44" s="4">
        <v>2</v>
      </c>
      <c r="P44" s="4"/>
      <c r="Q44" s="4"/>
      <c r="R44" s="4"/>
      <c r="S44" s="4"/>
      <c r="T44" s="4"/>
      <c r="U44" s="4"/>
      <c r="V44" s="4"/>
      <c r="W44" s="4">
        <v>0</v>
      </c>
      <c r="X44" s="4">
        <v>1</v>
      </c>
      <c r="Y44" s="4">
        <v>0</v>
      </c>
      <c r="Z44" s="4"/>
      <c r="AA44" s="4"/>
      <c r="AB44" s="4"/>
    </row>
    <row r="45" spans="1:206" x14ac:dyDescent="0.2">
      <c r="A45" s="4">
        <v>50</v>
      </c>
      <c r="B45" s="4">
        <v>0</v>
      </c>
      <c r="C45" s="4">
        <v>0</v>
      </c>
      <c r="D45" s="4">
        <v>1</v>
      </c>
      <c r="E45" s="4">
        <v>229</v>
      </c>
      <c r="F45" s="4">
        <f>ROUND(Source!AZ34,O45)</f>
        <v>0</v>
      </c>
      <c r="G45" s="4" t="s">
        <v>73</v>
      </c>
      <c r="H45" s="4" t="s">
        <v>74</v>
      </c>
      <c r="I45" s="4"/>
      <c r="J45" s="4"/>
      <c r="K45" s="4">
        <v>229</v>
      </c>
      <c r="L45" s="4">
        <v>10</v>
      </c>
      <c r="M45" s="4">
        <v>3</v>
      </c>
      <c r="N45" s="4" t="s">
        <v>3</v>
      </c>
      <c r="O45" s="4">
        <v>2</v>
      </c>
      <c r="P45" s="4"/>
      <c r="Q45" s="4"/>
      <c r="R45" s="4"/>
      <c r="S45" s="4"/>
      <c r="T45" s="4"/>
      <c r="U45" s="4"/>
      <c r="V45" s="4"/>
      <c r="W45" s="4">
        <v>0</v>
      </c>
      <c r="X45" s="4">
        <v>1</v>
      </c>
      <c r="Y45" s="4">
        <v>0</v>
      </c>
      <c r="Z45" s="4"/>
      <c r="AA45" s="4"/>
      <c r="AB45" s="4"/>
    </row>
    <row r="46" spans="1:206" x14ac:dyDescent="0.2">
      <c r="A46" s="4">
        <v>50</v>
      </c>
      <c r="B46" s="4">
        <v>0</v>
      </c>
      <c r="C46" s="4">
        <v>0</v>
      </c>
      <c r="D46" s="4">
        <v>1</v>
      </c>
      <c r="E46" s="4">
        <v>203</v>
      </c>
      <c r="F46" s="4">
        <f>ROUND(Source!Q34,O46)</f>
        <v>0</v>
      </c>
      <c r="G46" s="4" t="s">
        <v>75</v>
      </c>
      <c r="H46" s="4" t="s">
        <v>76</v>
      </c>
      <c r="I46" s="4"/>
      <c r="J46" s="4"/>
      <c r="K46" s="4">
        <v>203</v>
      </c>
      <c r="L46" s="4">
        <v>11</v>
      </c>
      <c r="M46" s="4">
        <v>3</v>
      </c>
      <c r="N46" s="4" t="s">
        <v>3</v>
      </c>
      <c r="O46" s="4">
        <v>2</v>
      </c>
      <c r="P46" s="4"/>
      <c r="Q46" s="4"/>
      <c r="R46" s="4"/>
      <c r="S46" s="4"/>
      <c r="T46" s="4"/>
      <c r="U46" s="4"/>
      <c r="V46" s="4"/>
      <c r="W46" s="4">
        <v>0</v>
      </c>
      <c r="X46" s="4">
        <v>1</v>
      </c>
      <c r="Y46" s="4">
        <v>0</v>
      </c>
      <c r="Z46" s="4"/>
      <c r="AA46" s="4"/>
      <c r="AB46" s="4"/>
    </row>
    <row r="47" spans="1:206" x14ac:dyDescent="0.2">
      <c r="A47" s="4">
        <v>50</v>
      </c>
      <c r="B47" s="4">
        <v>0</v>
      </c>
      <c r="C47" s="4">
        <v>0</v>
      </c>
      <c r="D47" s="4">
        <v>1</v>
      </c>
      <c r="E47" s="4">
        <v>231</v>
      </c>
      <c r="F47" s="4">
        <f>ROUND(Source!BB34,O47)</f>
        <v>0</v>
      </c>
      <c r="G47" s="4" t="s">
        <v>77</v>
      </c>
      <c r="H47" s="4" t="s">
        <v>78</v>
      </c>
      <c r="I47" s="4"/>
      <c r="J47" s="4"/>
      <c r="K47" s="4">
        <v>231</v>
      </c>
      <c r="L47" s="4">
        <v>12</v>
      </c>
      <c r="M47" s="4">
        <v>3</v>
      </c>
      <c r="N47" s="4" t="s">
        <v>3</v>
      </c>
      <c r="O47" s="4">
        <v>2</v>
      </c>
      <c r="P47" s="4"/>
      <c r="Q47" s="4"/>
      <c r="R47" s="4"/>
      <c r="S47" s="4"/>
      <c r="T47" s="4"/>
      <c r="U47" s="4"/>
      <c r="V47" s="4"/>
      <c r="W47" s="4">
        <v>0</v>
      </c>
      <c r="X47" s="4">
        <v>1</v>
      </c>
      <c r="Y47" s="4">
        <v>0</v>
      </c>
      <c r="Z47" s="4"/>
      <c r="AA47" s="4"/>
      <c r="AB47" s="4"/>
    </row>
    <row r="48" spans="1:206" x14ac:dyDescent="0.2">
      <c r="A48" s="4">
        <v>50</v>
      </c>
      <c r="B48" s="4">
        <v>0</v>
      </c>
      <c r="C48" s="4">
        <v>0</v>
      </c>
      <c r="D48" s="4">
        <v>1</v>
      </c>
      <c r="E48" s="4">
        <v>204</v>
      </c>
      <c r="F48" s="4">
        <f>ROUND(Source!R34,O48)</f>
        <v>0</v>
      </c>
      <c r="G48" s="4" t="s">
        <v>79</v>
      </c>
      <c r="H48" s="4" t="s">
        <v>80</v>
      </c>
      <c r="I48" s="4"/>
      <c r="J48" s="4"/>
      <c r="K48" s="4">
        <v>204</v>
      </c>
      <c r="L48" s="4">
        <v>13</v>
      </c>
      <c r="M48" s="4">
        <v>3</v>
      </c>
      <c r="N48" s="4" t="s">
        <v>3</v>
      </c>
      <c r="O48" s="4">
        <v>2</v>
      </c>
      <c r="P48" s="4"/>
      <c r="Q48" s="4"/>
      <c r="R48" s="4"/>
      <c r="S48" s="4"/>
      <c r="T48" s="4"/>
      <c r="U48" s="4"/>
      <c r="V48" s="4"/>
      <c r="W48" s="4">
        <v>0</v>
      </c>
      <c r="X48" s="4">
        <v>1</v>
      </c>
      <c r="Y48" s="4">
        <v>0</v>
      </c>
      <c r="Z48" s="4"/>
      <c r="AA48" s="4"/>
      <c r="AB48" s="4"/>
    </row>
    <row r="49" spans="1:88" x14ac:dyDescent="0.2">
      <c r="A49" s="4">
        <v>50</v>
      </c>
      <c r="B49" s="4">
        <v>0</v>
      </c>
      <c r="C49" s="4">
        <v>0</v>
      </c>
      <c r="D49" s="4">
        <v>1</v>
      </c>
      <c r="E49" s="4">
        <v>205</v>
      </c>
      <c r="F49" s="4">
        <f>ROUND(Source!S34,O49)</f>
        <v>0</v>
      </c>
      <c r="G49" s="4" t="s">
        <v>81</v>
      </c>
      <c r="H49" s="4" t="s">
        <v>82</v>
      </c>
      <c r="I49" s="4"/>
      <c r="J49" s="4"/>
      <c r="K49" s="4">
        <v>205</v>
      </c>
      <c r="L49" s="4">
        <v>14</v>
      </c>
      <c r="M49" s="4">
        <v>3</v>
      </c>
      <c r="N49" s="4" t="s">
        <v>3</v>
      </c>
      <c r="O49" s="4">
        <v>2</v>
      </c>
      <c r="P49" s="4"/>
      <c r="Q49" s="4"/>
      <c r="R49" s="4"/>
      <c r="S49" s="4"/>
      <c r="T49" s="4"/>
      <c r="U49" s="4"/>
      <c r="V49" s="4"/>
      <c r="W49" s="4">
        <v>0</v>
      </c>
      <c r="X49" s="4">
        <v>1</v>
      </c>
      <c r="Y49" s="4">
        <v>0</v>
      </c>
      <c r="Z49" s="4"/>
      <c r="AA49" s="4"/>
      <c r="AB49" s="4"/>
    </row>
    <row r="50" spans="1:88" x14ac:dyDescent="0.2">
      <c r="A50" s="4">
        <v>50</v>
      </c>
      <c r="B50" s="4">
        <v>0</v>
      </c>
      <c r="C50" s="4">
        <v>0</v>
      </c>
      <c r="D50" s="4">
        <v>1</v>
      </c>
      <c r="E50" s="4">
        <v>232</v>
      </c>
      <c r="F50" s="4">
        <f>ROUND(Source!BC34,O50)</f>
        <v>0</v>
      </c>
      <c r="G50" s="4" t="s">
        <v>83</v>
      </c>
      <c r="H50" s="4" t="s">
        <v>84</v>
      </c>
      <c r="I50" s="4"/>
      <c r="J50" s="4"/>
      <c r="K50" s="4">
        <v>232</v>
      </c>
      <c r="L50" s="4">
        <v>15</v>
      </c>
      <c r="M50" s="4">
        <v>3</v>
      </c>
      <c r="N50" s="4" t="s">
        <v>3</v>
      </c>
      <c r="O50" s="4">
        <v>2</v>
      </c>
      <c r="P50" s="4"/>
      <c r="Q50" s="4"/>
      <c r="R50" s="4"/>
      <c r="S50" s="4"/>
      <c r="T50" s="4"/>
      <c r="U50" s="4"/>
      <c r="V50" s="4"/>
      <c r="W50" s="4">
        <v>0</v>
      </c>
      <c r="X50" s="4">
        <v>1</v>
      </c>
      <c r="Y50" s="4">
        <v>0</v>
      </c>
      <c r="Z50" s="4"/>
      <c r="AA50" s="4"/>
      <c r="AB50" s="4"/>
    </row>
    <row r="51" spans="1:88" x14ac:dyDescent="0.2">
      <c r="A51" s="4">
        <v>50</v>
      </c>
      <c r="B51" s="4">
        <v>0</v>
      </c>
      <c r="C51" s="4">
        <v>0</v>
      </c>
      <c r="D51" s="4">
        <v>1</v>
      </c>
      <c r="E51" s="4">
        <v>214</v>
      </c>
      <c r="F51" s="4">
        <f>ROUND(Source!AS34,O51)</f>
        <v>0</v>
      </c>
      <c r="G51" s="4" t="s">
        <v>85</v>
      </c>
      <c r="H51" s="4" t="s">
        <v>86</v>
      </c>
      <c r="I51" s="4"/>
      <c r="J51" s="4"/>
      <c r="K51" s="4">
        <v>214</v>
      </c>
      <c r="L51" s="4">
        <v>16</v>
      </c>
      <c r="M51" s="4">
        <v>3</v>
      </c>
      <c r="N51" s="4" t="s">
        <v>3</v>
      </c>
      <c r="O51" s="4">
        <v>2</v>
      </c>
      <c r="P51" s="4"/>
      <c r="Q51" s="4"/>
      <c r="R51" s="4"/>
      <c r="S51" s="4"/>
      <c r="T51" s="4"/>
      <c r="U51" s="4"/>
      <c r="V51" s="4"/>
      <c r="W51" s="4">
        <v>0</v>
      </c>
      <c r="X51" s="4">
        <v>1</v>
      </c>
      <c r="Y51" s="4">
        <v>0</v>
      </c>
      <c r="Z51" s="4"/>
      <c r="AA51" s="4"/>
      <c r="AB51" s="4"/>
    </row>
    <row r="52" spans="1:88" x14ac:dyDescent="0.2">
      <c r="A52" s="4">
        <v>50</v>
      </c>
      <c r="B52" s="4">
        <v>0</v>
      </c>
      <c r="C52" s="4">
        <v>0</v>
      </c>
      <c r="D52" s="4">
        <v>1</v>
      </c>
      <c r="E52" s="4">
        <v>215</v>
      </c>
      <c r="F52" s="4">
        <f>ROUND(Source!AT34,O52)</f>
        <v>0</v>
      </c>
      <c r="G52" s="4" t="s">
        <v>87</v>
      </c>
      <c r="H52" s="4" t="s">
        <v>88</v>
      </c>
      <c r="I52" s="4"/>
      <c r="J52" s="4"/>
      <c r="K52" s="4">
        <v>215</v>
      </c>
      <c r="L52" s="4">
        <v>17</v>
      </c>
      <c r="M52" s="4">
        <v>3</v>
      </c>
      <c r="N52" s="4" t="s">
        <v>3</v>
      </c>
      <c r="O52" s="4">
        <v>2</v>
      </c>
      <c r="P52" s="4"/>
      <c r="Q52" s="4"/>
      <c r="R52" s="4"/>
      <c r="S52" s="4"/>
      <c r="T52" s="4"/>
      <c r="U52" s="4"/>
      <c r="V52" s="4"/>
      <c r="W52" s="4">
        <v>0</v>
      </c>
      <c r="X52" s="4">
        <v>1</v>
      </c>
      <c r="Y52" s="4">
        <v>0</v>
      </c>
      <c r="Z52" s="4"/>
      <c r="AA52" s="4"/>
      <c r="AB52" s="4"/>
    </row>
    <row r="53" spans="1:88" x14ac:dyDescent="0.2">
      <c r="A53" s="4">
        <v>50</v>
      </c>
      <c r="B53" s="4">
        <v>0</v>
      </c>
      <c r="C53" s="4">
        <v>0</v>
      </c>
      <c r="D53" s="4">
        <v>1</v>
      </c>
      <c r="E53" s="4">
        <v>217</v>
      </c>
      <c r="F53" s="4">
        <f>ROUND(Source!AU34,O53)</f>
        <v>0</v>
      </c>
      <c r="G53" s="4" t="s">
        <v>89</v>
      </c>
      <c r="H53" s="4" t="s">
        <v>90</v>
      </c>
      <c r="I53" s="4"/>
      <c r="J53" s="4"/>
      <c r="K53" s="4">
        <v>217</v>
      </c>
      <c r="L53" s="4">
        <v>18</v>
      </c>
      <c r="M53" s="4">
        <v>3</v>
      </c>
      <c r="N53" s="4" t="s">
        <v>3</v>
      </c>
      <c r="O53" s="4">
        <v>2</v>
      </c>
      <c r="P53" s="4"/>
      <c r="Q53" s="4"/>
      <c r="R53" s="4"/>
      <c r="S53" s="4"/>
      <c r="T53" s="4"/>
      <c r="U53" s="4"/>
      <c r="V53" s="4"/>
      <c r="W53" s="4">
        <v>0</v>
      </c>
      <c r="X53" s="4">
        <v>1</v>
      </c>
      <c r="Y53" s="4">
        <v>0</v>
      </c>
      <c r="Z53" s="4"/>
      <c r="AA53" s="4"/>
      <c r="AB53" s="4"/>
    </row>
    <row r="54" spans="1:88" x14ac:dyDescent="0.2">
      <c r="A54" s="4">
        <v>50</v>
      </c>
      <c r="B54" s="4">
        <v>0</v>
      </c>
      <c r="C54" s="4">
        <v>0</v>
      </c>
      <c r="D54" s="4">
        <v>1</v>
      </c>
      <c r="E54" s="4">
        <v>230</v>
      </c>
      <c r="F54" s="4">
        <f>ROUND(Source!BA34,O54)</f>
        <v>0</v>
      </c>
      <c r="G54" s="4" t="s">
        <v>91</v>
      </c>
      <c r="H54" s="4" t="s">
        <v>92</v>
      </c>
      <c r="I54" s="4"/>
      <c r="J54" s="4"/>
      <c r="K54" s="4">
        <v>230</v>
      </c>
      <c r="L54" s="4">
        <v>19</v>
      </c>
      <c r="M54" s="4">
        <v>3</v>
      </c>
      <c r="N54" s="4" t="s">
        <v>3</v>
      </c>
      <c r="O54" s="4">
        <v>2</v>
      </c>
      <c r="P54" s="4"/>
      <c r="Q54" s="4"/>
      <c r="R54" s="4"/>
      <c r="S54" s="4"/>
      <c r="T54" s="4"/>
      <c r="U54" s="4"/>
      <c r="V54" s="4"/>
      <c r="W54" s="4">
        <v>0</v>
      </c>
      <c r="X54" s="4">
        <v>1</v>
      </c>
      <c r="Y54" s="4">
        <v>0</v>
      </c>
      <c r="Z54" s="4"/>
      <c r="AA54" s="4"/>
      <c r="AB54" s="4"/>
    </row>
    <row r="55" spans="1:88" x14ac:dyDescent="0.2">
      <c r="A55" s="4">
        <v>50</v>
      </c>
      <c r="B55" s="4">
        <v>0</v>
      </c>
      <c r="C55" s="4">
        <v>0</v>
      </c>
      <c r="D55" s="4">
        <v>1</v>
      </c>
      <c r="E55" s="4">
        <v>206</v>
      </c>
      <c r="F55" s="4">
        <f>ROUND(Source!T34,O55)</f>
        <v>0</v>
      </c>
      <c r="G55" s="4" t="s">
        <v>93</v>
      </c>
      <c r="H55" s="4" t="s">
        <v>94</v>
      </c>
      <c r="I55" s="4"/>
      <c r="J55" s="4"/>
      <c r="K55" s="4">
        <v>206</v>
      </c>
      <c r="L55" s="4">
        <v>20</v>
      </c>
      <c r="M55" s="4">
        <v>3</v>
      </c>
      <c r="N55" s="4" t="s">
        <v>3</v>
      </c>
      <c r="O55" s="4">
        <v>2</v>
      </c>
      <c r="P55" s="4"/>
      <c r="Q55" s="4"/>
      <c r="R55" s="4"/>
      <c r="S55" s="4"/>
      <c r="T55" s="4"/>
      <c r="U55" s="4"/>
      <c r="V55" s="4"/>
      <c r="W55" s="4">
        <v>0</v>
      </c>
      <c r="X55" s="4">
        <v>1</v>
      </c>
      <c r="Y55" s="4">
        <v>0</v>
      </c>
      <c r="Z55" s="4"/>
      <c r="AA55" s="4"/>
      <c r="AB55" s="4"/>
    </row>
    <row r="56" spans="1:88" x14ac:dyDescent="0.2">
      <c r="A56" s="4">
        <v>50</v>
      </c>
      <c r="B56" s="4">
        <v>0</v>
      </c>
      <c r="C56" s="4">
        <v>0</v>
      </c>
      <c r="D56" s="4">
        <v>1</v>
      </c>
      <c r="E56" s="4">
        <v>207</v>
      </c>
      <c r="F56" s="4">
        <f>ROUND(Source!U34,O56)</f>
        <v>0</v>
      </c>
      <c r="G56" s="4" t="s">
        <v>95</v>
      </c>
      <c r="H56" s="4" t="s">
        <v>96</v>
      </c>
      <c r="I56" s="4"/>
      <c r="J56" s="4"/>
      <c r="K56" s="4">
        <v>207</v>
      </c>
      <c r="L56" s="4">
        <v>21</v>
      </c>
      <c r="M56" s="4">
        <v>3</v>
      </c>
      <c r="N56" s="4" t="s">
        <v>3</v>
      </c>
      <c r="O56" s="4">
        <v>7</v>
      </c>
      <c r="P56" s="4"/>
      <c r="Q56" s="4"/>
      <c r="R56" s="4"/>
      <c r="S56" s="4"/>
      <c r="T56" s="4"/>
      <c r="U56" s="4"/>
      <c r="V56" s="4"/>
      <c r="W56" s="4">
        <v>0</v>
      </c>
      <c r="X56" s="4">
        <v>1</v>
      </c>
      <c r="Y56" s="4">
        <v>0</v>
      </c>
      <c r="Z56" s="4"/>
      <c r="AA56" s="4"/>
      <c r="AB56" s="4"/>
    </row>
    <row r="57" spans="1:88" x14ac:dyDescent="0.2">
      <c r="A57" s="4">
        <v>50</v>
      </c>
      <c r="B57" s="4">
        <v>0</v>
      </c>
      <c r="C57" s="4">
        <v>0</v>
      </c>
      <c r="D57" s="4">
        <v>1</v>
      </c>
      <c r="E57" s="4">
        <v>208</v>
      </c>
      <c r="F57" s="4">
        <f>ROUND(Source!V34,O57)</f>
        <v>0</v>
      </c>
      <c r="G57" s="4" t="s">
        <v>97</v>
      </c>
      <c r="H57" s="4" t="s">
        <v>98</v>
      </c>
      <c r="I57" s="4"/>
      <c r="J57" s="4"/>
      <c r="K57" s="4">
        <v>208</v>
      </c>
      <c r="L57" s="4">
        <v>22</v>
      </c>
      <c r="M57" s="4">
        <v>3</v>
      </c>
      <c r="N57" s="4" t="s">
        <v>3</v>
      </c>
      <c r="O57" s="4">
        <v>7</v>
      </c>
      <c r="P57" s="4"/>
      <c r="Q57" s="4"/>
      <c r="R57" s="4"/>
      <c r="S57" s="4"/>
      <c r="T57" s="4"/>
      <c r="U57" s="4"/>
      <c r="V57" s="4"/>
      <c r="W57" s="4">
        <v>0</v>
      </c>
      <c r="X57" s="4">
        <v>1</v>
      </c>
      <c r="Y57" s="4">
        <v>0</v>
      </c>
      <c r="Z57" s="4"/>
      <c r="AA57" s="4"/>
      <c r="AB57" s="4"/>
    </row>
    <row r="58" spans="1:88" x14ac:dyDescent="0.2">
      <c r="A58" s="4">
        <v>50</v>
      </c>
      <c r="B58" s="4">
        <v>0</v>
      </c>
      <c r="C58" s="4">
        <v>0</v>
      </c>
      <c r="D58" s="4">
        <v>1</v>
      </c>
      <c r="E58" s="4">
        <v>209</v>
      </c>
      <c r="F58" s="4">
        <f>ROUND(Source!W34,O58)</f>
        <v>0</v>
      </c>
      <c r="G58" s="4" t="s">
        <v>99</v>
      </c>
      <c r="H58" s="4" t="s">
        <v>100</v>
      </c>
      <c r="I58" s="4"/>
      <c r="J58" s="4"/>
      <c r="K58" s="4">
        <v>209</v>
      </c>
      <c r="L58" s="4">
        <v>23</v>
      </c>
      <c r="M58" s="4">
        <v>3</v>
      </c>
      <c r="N58" s="4" t="s">
        <v>3</v>
      </c>
      <c r="O58" s="4">
        <v>2</v>
      </c>
      <c r="P58" s="4"/>
      <c r="Q58" s="4"/>
      <c r="R58" s="4"/>
      <c r="S58" s="4"/>
      <c r="T58" s="4"/>
      <c r="U58" s="4"/>
      <c r="V58" s="4"/>
      <c r="W58" s="4">
        <v>0</v>
      </c>
      <c r="X58" s="4">
        <v>1</v>
      </c>
      <c r="Y58" s="4">
        <v>0</v>
      </c>
      <c r="Z58" s="4"/>
      <c r="AA58" s="4"/>
      <c r="AB58" s="4"/>
    </row>
    <row r="59" spans="1:88" x14ac:dyDescent="0.2">
      <c r="A59" s="4">
        <v>50</v>
      </c>
      <c r="B59" s="4">
        <v>0</v>
      </c>
      <c r="C59" s="4">
        <v>0</v>
      </c>
      <c r="D59" s="4">
        <v>1</v>
      </c>
      <c r="E59" s="4">
        <v>233</v>
      </c>
      <c r="F59" s="4">
        <f>ROUND(Source!BD34,O59)</f>
        <v>0</v>
      </c>
      <c r="G59" s="4" t="s">
        <v>101</v>
      </c>
      <c r="H59" s="4" t="s">
        <v>102</v>
      </c>
      <c r="I59" s="4"/>
      <c r="J59" s="4"/>
      <c r="K59" s="4">
        <v>233</v>
      </c>
      <c r="L59" s="4">
        <v>24</v>
      </c>
      <c r="M59" s="4">
        <v>3</v>
      </c>
      <c r="N59" s="4" t="s">
        <v>3</v>
      </c>
      <c r="O59" s="4">
        <v>2</v>
      </c>
      <c r="P59" s="4"/>
      <c r="Q59" s="4"/>
      <c r="R59" s="4"/>
      <c r="S59" s="4"/>
      <c r="T59" s="4"/>
      <c r="U59" s="4"/>
      <c r="V59" s="4"/>
      <c r="W59" s="4">
        <v>0</v>
      </c>
      <c r="X59" s="4">
        <v>1</v>
      </c>
      <c r="Y59" s="4">
        <v>0</v>
      </c>
      <c r="Z59" s="4"/>
      <c r="AA59" s="4"/>
      <c r="AB59" s="4"/>
    </row>
    <row r="60" spans="1:88" x14ac:dyDescent="0.2">
      <c r="A60" s="4">
        <v>50</v>
      </c>
      <c r="B60" s="4">
        <v>0</v>
      </c>
      <c r="C60" s="4">
        <v>0</v>
      </c>
      <c r="D60" s="4">
        <v>1</v>
      </c>
      <c r="E60" s="4">
        <v>210</v>
      </c>
      <c r="F60" s="4">
        <f>ROUND(Source!X34,O60)</f>
        <v>0</v>
      </c>
      <c r="G60" s="4" t="s">
        <v>103</v>
      </c>
      <c r="H60" s="4" t="s">
        <v>104</v>
      </c>
      <c r="I60" s="4"/>
      <c r="J60" s="4"/>
      <c r="K60" s="4">
        <v>210</v>
      </c>
      <c r="L60" s="4">
        <v>25</v>
      </c>
      <c r="M60" s="4">
        <v>3</v>
      </c>
      <c r="N60" s="4" t="s">
        <v>3</v>
      </c>
      <c r="O60" s="4">
        <v>2</v>
      </c>
      <c r="P60" s="4"/>
      <c r="Q60" s="4"/>
      <c r="R60" s="4"/>
      <c r="S60" s="4"/>
      <c r="T60" s="4"/>
      <c r="U60" s="4"/>
      <c r="V60" s="4"/>
      <c r="W60" s="4">
        <v>0</v>
      </c>
      <c r="X60" s="4">
        <v>1</v>
      </c>
      <c r="Y60" s="4">
        <v>0</v>
      </c>
      <c r="Z60" s="4"/>
      <c r="AA60" s="4"/>
      <c r="AB60" s="4"/>
    </row>
    <row r="61" spans="1:88" x14ac:dyDescent="0.2">
      <c r="A61" s="4">
        <v>50</v>
      </c>
      <c r="B61" s="4">
        <v>0</v>
      </c>
      <c r="C61" s="4">
        <v>0</v>
      </c>
      <c r="D61" s="4">
        <v>1</v>
      </c>
      <c r="E61" s="4">
        <v>211</v>
      </c>
      <c r="F61" s="4">
        <f>ROUND(Source!Y34,O61)</f>
        <v>0</v>
      </c>
      <c r="G61" s="4" t="s">
        <v>105</v>
      </c>
      <c r="H61" s="4" t="s">
        <v>106</v>
      </c>
      <c r="I61" s="4"/>
      <c r="J61" s="4"/>
      <c r="K61" s="4">
        <v>211</v>
      </c>
      <c r="L61" s="4">
        <v>26</v>
      </c>
      <c r="M61" s="4">
        <v>3</v>
      </c>
      <c r="N61" s="4" t="s">
        <v>3</v>
      </c>
      <c r="O61" s="4">
        <v>2</v>
      </c>
      <c r="P61" s="4"/>
      <c r="Q61" s="4"/>
      <c r="R61" s="4"/>
      <c r="S61" s="4"/>
      <c r="T61" s="4"/>
      <c r="U61" s="4"/>
      <c r="V61" s="4"/>
      <c r="W61" s="4">
        <v>0</v>
      </c>
      <c r="X61" s="4">
        <v>1</v>
      </c>
      <c r="Y61" s="4">
        <v>0</v>
      </c>
      <c r="Z61" s="4"/>
      <c r="AA61" s="4"/>
      <c r="AB61" s="4"/>
    </row>
    <row r="62" spans="1:88" x14ac:dyDescent="0.2">
      <c r="A62" s="4">
        <v>50</v>
      </c>
      <c r="B62" s="4">
        <v>0</v>
      </c>
      <c r="C62" s="4">
        <v>0</v>
      </c>
      <c r="D62" s="4">
        <v>1</v>
      </c>
      <c r="E62" s="4">
        <v>224</v>
      </c>
      <c r="F62" s="4">
        <f>ROUND(Source!AR34,O62)</f>
        <v>0</v>
      </c>
      <c r="G62" s="4" t="s">
        <v>107</v>
      </c>
      <c r="H62" s="4" t="s">
        <v>108</v>
      </c>
      <c r="I62" s="4"/>
      <c r="J62" s="4"/>
      <c r="K62" s="4">
        <v>224</v>
      </c>
      <c r="L62" s="4">
        <v>27</v>
      </c>
      <c r="M62" s="4">
        <v>3</v>
      </c>
      <c r="N62" s="4" t="s">
        <v>3</v>
      </c>
      <c r="O62" s="4">
        <v>2</v>
      </c>
      <c r="P62" s="4"/>
      <c r="Q62" s="4"/>
      <c r="R62" s="4"/>
      <c r="S62" s="4"/>
      <c r="T62" s="4"/>
      <c r="U62" s="4"/>
      <c r="V62" s="4"/>
      <c r="W62" s="4">
        <v>0</v>
      </c>
      <c r="X62" s="4">
        <v>1</v>
      </c>
      <c r="Y62" s="4">
        <v>0</v>
      </c>
      <c r="Z62" s="4"/>
      <c r="AA62" s="4"/>
      <c r="AB62" s="4"/>
    </row>
    <row r="64" spans="1:88" x14ac:dyDescent="0.2">
      <c r="A64" s="1">
        <v>4</v>
      </c>
      <c r="B64" s="1">
        <v>0</v>
      </c>
      <c r="C64" s="1"/>
      <c r="D64" s="1">
        <f>ROW(A74)</f>
        <v>74</v>
      </c>
      <c r="E64" s="1"/>
      <c r="F64" s="1" t="s">
        <v>3</v>
      </c>
      <c r="G64" s="1" t="s">
        <v>109</v>
      </c>
      <c r="H64" s="1" t="s">
        <v>3</v>
      </c>
      <c r="I64" s="1">
        <v>0</v>
      </c>
      <c r="J64" s="1"/>
      <c r="K64" s="1">
        <v>-1</v>
      </c>
      <c r="L64" s="1"/>
      <c r="M64" s="1" t="s">
        <v>3</v>
      </c>
      <c r="N64" s="1"/>
      <c r="O64" s="1"/>
      <c r="P64" s="1"/>
      <c r="Q64" s="1"/>
      <c r="R64" s="1"/>
      <c r="S64" s="1">
        <v>0</v>
      </c>
      <c r="T64" s="1"/>
      <c r="U64" s="1" t="s">
        <v>3</v>
      </c>
      <c r="V64" s="1">
        <v>0</v>
      </c>
      <c r="W64" s="1"/>
      <c r="X64" s="1"/>
      <c r="Y64" s="1"/>
      <c r="Z64" s="1"/>
      <c r="AA64" s="1"/>
      <c r="AB64" s="1" t="s">
        <v>3</v>
      </c>
      <c r="AC64" s="1" t="s">
        <v>3</v>
      </c>
      <c r="AD64" s="1" t="s">
        <v>3</v>
      </c>
      <c r="AE64" s="1" t="s">
        <v>3</v>
      </c>
      <c r="AF64" s="1" t="s">
        <v>3</v>
      </c>
      <c r="AG64" s="1" t="s">
        <v>3</v>
      </c>
      <c r="AH64" s="1"/>
      <c r="AI64" s="1"/>
      <c r="AJ64" s="1"/>
      <c r="AK64" s="1"/>
      <c r="AL64" s="1"/>
      <c r="AM64" s="1"/>
      <c r="AN64" s="1"/>
      <c r="AO64" s="1"/>
      <c r="AP64" s="1" t="s">
        <v>3</v>
      </c>
      <c r="AQ64" s="1" t="s">
        <v>3</v>
      </c>
      <c r="AR64" s="1" t="s">
        <v>3</v>
      </c>
      <c r="AS64" s="1"/>
      <c r="AT64" s="1"/>
      <c r="AU64" s="1"/>
      <c r="AV64" s="1"/>
      <c r="AW64" s="1"/>
      <c r="AX64" s="1"/>
      <c r="AY64" s="1"/>
      <c r="AZ64" s="1" t="s">
        <v>3</v>
      </c>
      <c r="BA64" s="1"/>
      <c r="BB64" s="1" t="s">
        <v>3</v>
      </c>
      <c r="BC64" s="1" t="s">
        <v>3</v>
      </c>
      <c r="BD64" s="1" t="s">
        <v>3</v>
      </c>
      <c r="BE64" s="1" t="s">
        <v>3</v>
      </c>
      <c r="BF64" s="1" t="s">
        <v>3</v>
      </c>
      <c r="BG64" s="1" t="s">
        <v>3</v>
      </c>
      <c r="BH64" s="1" t="s">
        <v>3</v>
      </c>
      <c r="BI64" s="1" t="s">
        <v>3</v>
      </c>
      <c r="BJ64" s="1" t="s">
        <v>3</v>
      </c>
      <c r="BK64" s="1" t="s">
        <v>3</v>
      </c>
      <c r="BL64" s="1" t="s">
        <v>3</v>
      </c>
      <c r="BM64" s="1" t="s">
        <v>3</v>
      </c>
      <c r="BN64" s="1" t="s">
        <v>3</v>
      </c>
      <c r="BO64" s="1" t="s">
        <v>3</v>
      </c>
      <c r="BP64" s="1" t="s">
        <v>3</v>
      </c>
      <c r="BQ64" s="1"/>
      <c r="BR64" s="1"/>
      <c r="BS64" s="1"/>
      <c r="BT64" s="1"/>
      <c r="BU64" s="1"/>
      <c r="BV64" s="1"/>
      <c r="BW64" s="1"/>
      <c r="BX64" s="1">
        <v>0</v>
      </c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>
        <v>0</v>
      </c>
    </row>
    <row r="66" spans="1:245" x14ac:dyDescent="0.2">
      <c r="A66" s="2">
        <v>52</v>
      </c>
      <c r="B66" s="2">
        <f t="shared" ref="B66:G66" si="23">B74</f>
        <v>0</v>
      </c>
      <c r="C66" s="2">
        <f t="shared" si="23"/>
        <v>4</v>
      </c>
      <c r="D66" s="2">
        <f t="shared" si="23"/>
        <v>64</v>
      </c>
      <c r="E66" s="2">
        <f t="shared" si="23"/>
        <v>0</v>
      </c>
      <c r="F66" s="2" t="str">
        <f t="shared" si="23"/>
        <v/>
      </c>
      <c r="G66" s="2" t="str">
        <f t="shared" si="23"/>
        <v>Помещение 4,5 (кабинет №231, 233)</v>
      </c>
      <c r="H66" s="2"/>
      <c r="I66" s="2"/>
      <c r="J66" s="2"/>
      <c r="K66" s="2"/>
      <c r="L66" s="2"/>
      <c r="M66" s="2"/>
      <c r="N66" s="2"/>
      <c r="O66" s="2">
        <f t="shared" ref="O66:AT66" si="24">O74</f>
        <v>0</v>
      </c>
      <c r="P66" s="2">
        <f t="shared" si="24"/>
        <v>0</v>
      </c>
      <c r="Q66" s="2">
        <f t="shared" si="24"/>
        <v>0</v>
      </c>
      <c r="R66" s="2">
        <f t="shared" si="24"/>
        <v>0</v>
      </c>
      <c r="S66" s="2">
        <f t="shared" si="24"/>
        <v>0</v>
      </c>
      <c r="T66" s="2">
        <f t="shared" si="24"/>
        <v>0</v>
      </c>
      <c r="U66" s="2">
        <f t="shared" si="24"/>
        <v>0</v>
      </c>
      <c r="V66" s="2">
        <f t="shared" si="24"/>
        <v>0</v>
      </c>
      <c r="W66" s="2">
        <f t="shared" si="24"/>
        <v>0</v>
      </c>
      <c r="X66" s="2">
        <f t="shared" si="24"/>
        <v>0</v>
      </c>
      <c r="Y66" s="2">
        <f t="shared" si="24"/>
        <v>0</v>
      </c>
      <c r="Z66" s="2">
        <f t="shared" si="24"/>
        <v>0</v>
      </c>
      <c r="AA66" s="2">
        <f t="shared" si="24"/>
        <v>0</v>
      </c>
      <c r="AB66" s="2">
        <f t="shared" si="24"/>
        <v>0</v>
      </c>
      <c r="AC66" s="2">
        <f t="shared" si="24"/>
        <v>0</v>
      </c>
      <c r="AD66" s="2">
        <f t="shared" si="24"/>
        <v>0</v>
      </c>
      <c r="AE66" s="2">
        <f t="shared" si="24"/>
        <v>0</v>
      </c>
      <c r="AF66" s="2">
        <f t="shared" si="24"/>
        <v>0</v>
      </c>
      <c r="AG66" s="2">
        <f t="shared" si="24"/>
        <v>0</v>
      </c>
      <c r="AH66" s="2">
        <f t="shared" si="24"/>
        <v>0</v>
      </c>
      <c r="AI66" s="2">
        <f t="shared" si="24"/>
        <v>0</v>
      </c>
      <c r="AJ66" s="2">
        <f t="shared" si="24"/>
        <v>0</v>
      </c>
      <c r="AK66" s="2">
        <f t="shared" si="24"/>
        <v>0</v>
      </c>
      <c r="AL66" s="2">
        <f t="shared" si="24"/>
        <v>0</v>
      </c>
      <c r="AM66" s="2">
        <f t="shared" si="24"/>
        <v>0</v>
      </c>
      <c r="AN66" s="2">
        <f t="shared" si="24"/>
        <v>0</v>
      </c>
      <c r="AO66" s="2">
        <f t="shared" si="24"/>
        <v>0</v>
      </c>
      <c r="AP66" s="2">
        <f t="shared" si="24"/>
        <v>0</v>
      </c>
      <c r="AQ66" s="2">
        <f t="shared" si="24"/>
        <v>0</v>
      </c>
      <c r="AR66" s="2">
        <f t="shared" si="24"/>
        <v>0</v>
      </c>
      <c r="AS66" s="2">
        <f t="shared" si="24"/>
        <v>0</v>
      </c>
      <c r="AT66" s="2">
        <f t="shared" si="24"/>
        <v>0</v>
      </c>
      <c r="AU66" s="2">
        <f t="shared" ref="AU66:BZ66" si="25">AU74</f>
        <v>0</v>
      </c>
      <c r="AV66" s="2">
        <f t="shared" si="25"/>
        <v>0</v>
      </c>
      <c r="AW66" s="2">
        <f t="shared" si="25"/>
        <v>0</v>
      </c>
      <c r="AX66" s="2">
        <f t="shared" si="25"/>
        <v>0</v>
      </c>
      <c r="AY66" s="2">
        <f t="shared" si="25"/>
        <v>0</v>
      </c>
      <c r="AZ66" s="2">
        <f t="shared" si="25"/>
        <v>0</v>
      </c>
      <c r="BA66" s="2">
        <f t="shared" si="25"/>
        <v>0</v>
      </c>
      <c r="BB66" s="2">
        <f t="shared" si="25"/>
        <v>0</v>
      </c>
      <c r="BC66" s="2">
        <f t="shared" si="25"/>
        <v>0</v>
      </c>
      <c r="BD66" s="2">
        <f t="shared" si="25"/>
        <v>0</v>
      </c>
      <c r="BE66" s="2">
        <f t="shared" si="25"/>
        <v>0</v>
      </c>
      <c r="BF66" s="2">
        <f t="shared" si="25"/>
        <v>0</v>
      </c>
      <c r="BG66" s="2">
        <f t="shared" si="25"/>
        <v>0</v>
      </c>
      <c r="BH66" s="2">
        <f t="shared" si="25"/>
        <v>0</v>
      </c>
      <c r="BI66" s="2">
        <f t="shared" si="25"/>
        <v>0</v>
      </c>
      <c r="BJ66" s="2">
        <f t="shared" si="25"/>
        <v>0</v>
      </c>
      <c r="BK66" s="2">
        <f t="shared" si="25"/>
        <v>0</v>
      </c>
      <c r="BL66" s="2">
        <f t="shared" si="25"/>
        <v>0</v>
      </c>
      <c r="BM66" s="2">
        <f t="shared" si="25"/>
        <v>0</v>
      </c>
      <c r="BN66" s="2">
        <f t="shared" si="25"/>
        <v>0</v>
      </c>
      <c r="BO66" s="2">
        <f t="shared" si="25"/>
        <v>0</v>
      </c>
      <c r="BP66" s="2">
        <f t="shared" si="25"/>
        <v>0</v>
      </c>
      <c r="BQ66" s="2">
        <f t="shared" si="25"/>
        <v>0</v>
      </c>
      <c r="BR66" s="2">
        <f t="shared" si="25"/>
        <v>0</v>
      </c>
      <c r="BS66" s="2">
        <f t="shared" si="25"/>
        <v>0</v>
      </c>
      <c r="BT66" s="2">
        <f t="shared" si="25"/>
        <v>0</v>
      </c>
      <c r="BU66" s="2">
        <f t="shared" si="25"/>
        <v>0</v>
      </c>
      <c r="BV66" s="2">
        <f t="shared" si="25"/>
        <v>0</v>
      </c>
      <c r="BW66" s="2">
        <f t="shared" si="25"/>
        <v>0</v>
      </c>
      <c r="BX66" s="2">
        <f t="shared" si="25"/>
        <v>0</v>
      </c>
      <c r="BY66" s="2">
        <f t="shared" si="25"/>
        <v>0</v>
      </c>
      <c r="BZ66" s="2">
        <f t="shared" si="25"/>
        <v>0</v>
      </c>
      <c r="CA66" s="2">
        <f t="shared" ref="CA66:DF66" si="26">CA74</f>
        <v>0</v>
      </c>
      <c r="CB66" s="2">
        <f t="shared" si="26"/>
        <v>0</v>
      </c>
      <c r="CC66" s="2">
        <f t="shared" si="26"/>
        <v>0</v>
      </c>
      <c r="CD66" s="2">
        <f t="shared" si="26"/>
        <v>0</v>
      </c>
      <c r="CE66" s="2">
        <f t="shared" si="26"/>
        <v>0</v>
      </c>
      <c r="CF66" s="2">
        <f t="shared" si="26"/>
        <v>0</v>
      </c>
      <c r="CG66" s="2">
        <f t="shared" si="26"/>
        <v>0</v>
      </c>
      <c r="CH66" s="2">
        <f t="shared" si="26"/>
        <v>0</v>
      </c>
      <c r="CI66" s="2">
        <f t="shared" si="26"/>
        <v>0</v>
      </c>
      <c r="CJ66" s="2">
        <f t="shared" si="26"/>
        <v>0</v>
      </c>
      <c r="CK66" s="2">
        <f t="shared" si="26"/>
        <v>0</v>
      </c>
      <c r="CL66" s="2">
        <f t="shared" si="26"/>
        <v>0</v>
      </c>
      <c r="CM66" s="2">
        <f t="shared" si="26"/>
        <v>0</v>
      </c>
      <c r="CN66" s="2">
        <f t="shared" si="26"/>
        <v>0</v>
      </c>
      <c r="CO66" s="2">
        <f t="shared" si="26"/>
        <v>0</v>
      </c>
      <c r="CP66" s="2">
        <f t="shared" si="26"/>
        <v>0</v>
      </c>
      <c r="CQ66" s="2">
        <f t="shared" si="26"/>
        <v>0</v>
      </c>
      <c r="CR66" s="2">
        <f t="shared" si="26"/>
        <v>0</v>
      </c>
      <c r="CS66" s="2">
        <f t="shared" si="26"/>
        <v>0</v>
      </c>
      <c r="CT66" s="2">
        <f t="shared" si="26"/>
        <v>0</v>
      </c>
      <c r="CU66" s="2">
        <f t="shared" si="26"/>
        <v>0</v>
      </c>
      <c r="CV66" s="2">
        <f t="shared" si="26"/>
        <v>0</v>
      </c>
      <c r="CW66" s="2">
        <f t="shared" si="26"/>
        <v>0</v>
      </c>
      <c r="CX66" s="2">
        <f t="shared" si="26"/>
        <v>0</v>
      </c>
      <c r="CY66" s="2">
        <f t="shared" si="26"/>
        <v>0</v>
      </c>
      <c r="CZ66" s="2">
        <f t="shared" si="26"/>
        <v>0</v>
      </c>
      <c r="DA66" s="2">
        <f t="shared" si="26"/>
        <v>0</v>
      </c>
      <c r="DB66" s="2">
        <f t="shared" si="26"/>
        <v>0</v>
      </c>
      <c r="DC66" s="2">
        <f t="shared" si="26"/>
        <v>0</v>
      </c>
      <c r="DD66" s="2">
        <f t="shared" si="26"/>
        <v>0</v>
      </c>
      <c r="DE66" s="2">
        <f t="shared" si="26"/>
        <v>0</v>
      </c>
      <c r="DF66" s="2">
        <f t="shared" si="26"/>
        <v>0</v>
      </c>
      <c r="DG66" s="3">
        <f t="shared" ref="DG66:EL66" si="27">DG74</f>
        <v>0</v>
      </c>
      <c r="DH66" s="3">
        <f t="shared" si="27"/>
        <v>0</v>
      </c>
      <c r="DI66" s="3">
        <f t="shared" si="27"/>
        <v>0</v>
      </c>
      <c r="DJ66" s="3">
        <f t="shared" si="27"/>
        <v>0</v>
      </c>
      <c r="DK66" s="3">
        <f t="shared" si="27"/>
        <v>0</v>
      </c>
      <c r="DL66" s="3">
        <f t="shared" si="27"/>
        <v>0</v>
      </c>
      <c r="DM66" s="3">
        <f t="shared" si="27"/>
        <v>0</v>
      </c>
      <c r="DN66" s="3">
        <f t="shared" si="27"/>
        <v>0</v>
      </c>
      <c r="DO66" s="3">
        <f t="shared" si="27"/>
        <v>0</v>
      </c>
      <c r="DP66" s="3">
        <f t="shared" si="27"/>
        <v>0</v>
      </c>
      <c r="DQ66" s="3">
        <f t="shared" si="27"/>
        <v>0</v>
      </c>
      <c r="DR66" s="3">
        <f t="shared" si="27"/>
        <v>0</v>
      </c>
      <c r="DS66" s="3">
        <f t="shared" si="27"/>
        <v>0</v>
      </c>
      <c r="DT66" s="3">
        <f t="shared" si="27"/>
        <v>0</v>
      </c>
      <c r="DU66" s="3">
        <f t="shared" si="27"/>
        <v>0</v>
      </c>
      <c r="DV66" s="3">
        <f t="shared" si="27"/>
        <v>0</v>
      </c>
      <c r="DW66" s="3">
        <f t="shared" si="27"/>
        <v>0</v>
      </c>
      <c r="DX66" s="3">
        <f t="shared" si="27"/>
        <v>0</v>
      </c>
      <c r="DY66" s="3">
        <f t="shared" si="27"/>
        <v>0</v>
      </c>
      <c r="DZ66" s="3">
        <f t="shared" si="27"/>
        <v>0</v>
      </c>
      <c r="EA66" s="3">
        <f t="shared" si="27"/>
        <v>0</v>
      </c>
      <c r="EB66" s="3">
        <f t="shared" si="27"/>
        <v>0</v>
      </c>
      <c r="EC66" s="3">
        <f t="shared" si="27"/>
        <v>0</v>
      </c>
      <c r="ED66" s="3">
        <f t="shared" si="27"/>
        <v>0</v>
      </c>
      <c r="EE66" s="3">
        <f t="shared" si="27"/>
        <v>0</v>
      </c>
      <c r="EF66" s="3">
        <f t="shared" si="27"/>
        <v>0</v>
      </c>
      <c r="EG66" s="3">
        <f t="shared" si="27"/>
        <v>0</v>
      </c>
      <c r="EH66" s="3">
        <f t="shared" si="27"/>
        <v>0</v>
      </c>
      <c r="EI66" s="3">
        <f t="shared" si="27"/>
        <v>0</v>
      </c>
      <c r="EJ66" s="3">
        <f t="shared" si="27"/>
        <v>0</v>
      </c>
      <c r="EK66" s="3">
        <f t="shared" si="27"/>
        <v>0</v>
      </c>
      <c r="EL66" s="3">
        <f t="shared" si="27"/>
        <v>0</v>
      </c>
      <c r="EM66" s="3">
        <f t="shared" ref="EM66:FR66" si="28">EM74</f>
        <v>0</v>
      </c>
      <c r="EN66" s="3">
        <f t="shared" si="28"/>
        <v>0</v>
      </c>
      <c r="EO66" s="3">
        <f t="shared" si="28"/>
        <v>0</v>
      </c>
      <c r="EP66" s="3">
        <f t="shared" si="28"/>
        <v>0</v>
      </c>
      <c r="EQ66" s="3">
        <f t="shared" si="28"/>
        <v>0</v>
      </c>
      <c r="ER66" s="3">
        <f t="shared" si="28"/>
        <v>0</v>
      </c>
      <c r="ES66" s="3">
        <f t="shared" si="28"/>
        <v>0</v>
      </c>
      <c r="ET66" s="3">
        <f t="shared" si="28"/>
        <v>0</v>
      </c>
      <c r="EU66" s="3">
        <f t="shared" si="28"/>
        <v>0</v>
      </c>
      <c r="EV66" s="3">
        <f t="shared" si="28"/>
        <v>0</v>
      </c>
      <c r="EW66" s="3">
        <f t="shared" si="28"/>
        <v>0</v>
      </c>
      <c r="EX66" s="3">
        <f t="shared" si="28"/>
        <v>0</v>
      </c>
      <c r="EY66" s="3">
        <f t="shared" si="28"/>
        <v>0</v>
      </c>
      <c r="EZ66" s="3">
        <f t="shared" si="28"/>
        <v>0</v>
      </c>
      <c r="FA66" s="3">
        <f t="shared" si="28"/>
        <v>0</v>
      </c>
      <c r="FB66" s="3">
        <f t="shared" si="28"/>
        <v>0</v>
      </c>
      <c r="FC66" s="3">
        <f t="shared" si="28"/>
        <v>0</v>
      </c>
      <c r="FD66" s="3">
        <f t="shared" si="28"/>
        <v>0</v>
      </c>
      <c r="FE66" s="3">
        <f t="shared" si="28"/>
        <v>0</v>
      </c>
      <c r="FF66" s="3">
        <f t="shared" si="28"/>
        <v>0</v>
      </c>
      <c r="FG66" s="3">
        <f t="shared" si="28"/>
        <v>0</v>
      </c>
      <c r="FH66" s="3">
        <f t="shared" si="28"/>
        <v>0</v>
      </c>
      <c r="FI66" s="3">
        <f t="shared" si="28"/>
        <v>0</v>
      </c>
      <c r="FJ66" s="3">
        <f t="shared" si="28"/>
        <v>0</v>
      </c>
      <c r="FK66" s="3">
        <f t="shared" si="28"/>
        <v>0</v>
      </c>
      <c r="FL66" s="3">
        <f t="shared" si="28"/>
        <v>0</v>
      </c>
      <c r="FM66" s="3">
        <f t="shared" si="28"/>
        <v>0</v>
      </c>
      <c r="FN66" s="3">
        <f t="shared" si="28"/>
        <v>0</v>
      </c>
      <c r="FO66" s="3">
        <f t="shared" si="28"/>
        <v>0</v>
      </c>
      <c r="FP66" s="3">
        <f t="shared" si="28"/>
        <v>0</v>
      </c>
      <c r="FQ66" s="3">
        <f t="shared" si="28"/>
        <v>0</v>
      </c>
      <c r="FR66" s="3">
        <f t="shared" si="28"/>
        <v>0</v>
      </c>
      <c r="FS66" s="3">
        <f t="shared" ref="FS66:GX66" si="29">FS74</f>
        <v>0</v>
      </c>
      <c r="FT66" s="3">
        <f t="shared" si="29"/>
        <v>0</v>
      </c>
      <c r="FU66" s="3">
        <f t="shared" si="29"/>
        <v>0</v>
      </c>
      <c r="FV66" s="3">
        <f t="shared" si="29"/>
        <v>0</v>
      </c>
      <c r="FW66" s="3">
        <f t="shared" si="29"/>
        <v>0</v>
      </c>
      <c r="FX66" s="3">
        <f t="shared" si="29"/>
        <v>0</v>
      </c>
      <c r="FY66" s="3">
        <f t="shared" si="29"/>
        <v>0</v>
      </c>
      <c r="FZ66" s="3">
        <f t="shared" si="29"/>
        <v>0</v>
      </c>
      <c r="GA66" s="3">
        <f t="shared" si="29"/>
        <v>0</v>
      </c>
      <c r="GB66" s="3">
        <f t="shared" si="29"/>
        <v>0</v>
      </c>
      <c r="GC66" s="3">
        <f t="shared" si="29"/>
        <v>0</v>
      </c>
      <c r="GD66" s="3">
        <f t="shared" si="29"/>
        <v>0</v>
      </c>
      <c r="GE66" s="3">
        <f t="shared" si="29"/>
        <v>0</v>
      </c>
      <c r="GF66" s="3">
        <f t="shared" si="29"/>
        <v>0</v>
      </c>
      <c r="GG66" s="3">
        <f t="shared" si="29"/>
        <v>0</v>
      </c>
      <c r="GH66" s="3">
        <f t="shared" si="29"/>
        <v>0</v>
      </c>
      <c r="GI66" s="3">
        <f t="shared" si="29"/>
        <v>0</v>
      </c>
      <c r="GJ66" s="3">
        <f t="shared" si="29"/>
        <v>0</v>
      </c>
      <c r="GK66" s="3">
        <f t="shared" si="29"/>
        <v>0</v>
      </c>
      <c r="GL66" s="3">
        <f t="shared" si="29"/>
        <v>0</v>
      </c>
      <c r="GM66" s="3">
        <f t="shared" si="29"/>
        <v>0</v>
      </c>
      <c r="GN66" s="3">
        <f t="shared" si="29"/>
        <v>0</v>
      </c>
      <c r="GO66" s="3">
        <f t="shared" si="29"/>
        <v>0</v>
      </c>
      <c r="GP66" s="3">
        <f t="shared" si="29"/>
        <v>0</v>
      </c>
      <c r="GQ66" s="3">
        <f t="shared" si="29"/>
        <v>0</v>
      </c>
      <c r="GR66" s="3">
        <f t="shared" si="29"/>
        <v>0</v>
      </c>
      <c r="GS66" s="3">
        <f t="shared" si="29"/>
        <v>0</v>
      </c>
      <c r="GT66" s="3">
        <f t="shared" si="29"/>
        <v>0</v>
      </c>
      <c r="GU66" s="3">
        <f t="shared" si="29"/>
        <v>0</v>
      </c>
      <c r="GV66" s="3">
        <f t="shared" si="29"/>
        <v>0</v>
      </c>
      <c r="GW66" s="3">
        <f t="shared" si="29"/>
        <v>0</v>
      </c>
      <c r="GX66" s="3">
        <f t="shared" si="29"/>
        <v>0</v>
      </c>
    </row>
    <row r="68" spans="1:245" x14ac:dyDescent="0.2">
      <c r="A68">
        <v>17</v>
      </c>
      <c r="B68">
        <v>0</v>
      </c>
      <c r="C68">
        <f>ROW(SmtRes!A10)</f>
        <v>10</v>
      </c>
      <c r="D68">
        <f>ROW(EtalonRes!A10)</f>
        <v>10</v>
      </c>
      <c r="E68" t="s">
        <v>110</v>
      </c>
      <c r="F68" t="s">
        <v>15</v>
      </c>
      <c r="G68" t="s">
        <v>16</v>
      </c>
      <c r="H68" t="s">
        <v>17</v>
      </c>
      <c r="I68">
        <v>1.51</v>
      </c>
      <c r="J68">
        <v>0</v>
      </c>
      <c r="K68">
        <v>1.51</v>
      </c>
      <c r="O68">
        <f>ROUND(CP68,2)</f>
        <v>9730.82</v>
      </c>
      <c r="P68">
        <f>SUMIF(SmtRes!AQ7:'SmtRes'!AQ10,"=1",SmtRes!DF7:'SmtRes'!DF10)</f>
        <v>0</v>
      </c>
      <c r="Q68">
        <f>SUMIF(SmtRes!AQ7:'SmtRes'!AQ10,"=1",SmtRes!DG7:'SmtRes'!DG10)</f>
        <v>747.36999999999989</v>
      </c>
      <c r="R68">
        <f>SUMIF(SmtRes!AQ7:'SmtRes'!AQ10,"=1",SmtRes!DH7:'SmtRes'!DH10)</f>
        <v>0</v>
      </c>
      <c r="S68">
        <f>SUMIF(SmtRes!AQ7:'SmtRes'!AQ10,"=1",SmtRes!DI7:'SmtRes'!DI10)</f>
        <v>8983.4500000000007</v>
      </c>
      <c r="T68">
        <f>ROUND(CU68*I68,2)</f>
        <v>0</v>
      </c>
      <c r="U68">
        <f>SUMIF(SmtRes!AQ7:'SmtRes'!AQ10,"=1",SmtRes!CV7:'SmtRes'!CV10)</f>
        <v>13.4994</v>
      </c>
      <c r="V68">
        <f>SUMIF(SmtRes!AQ7:'SmtRes'!AQ10,"=1",SmtRes!CW7:'SmtRes'!CW10)</f>
        <v>0</v>
      </c>
      <c r="W68">
        <f>ROUND(CX68*I68,2)</f>
        <v>0</v>
      </c>
      <c r="X68">
        <f t="shared" ref="X68:Y70" si="30">ROUND(CY68,2)</f>
        <v>8174.94</v>
      </c>
      <c r="Y68">
        <f t="shared" si="30"/>
        <v>4671.3900000000003</v>
      </c>
      <c r="AA68">
        <v>61549534</v>
      </c>
      <c r="AB68">
        <f>ROUND((AC68+AD68+AF68),6)</f>
        <v>6300.8125</v>
      </c>
      <c r="AC68">
        <f>ROUND((0),6)</f>
        <v>0</v>
      </c>
      <c r="AD68">
        <f>ROUND((((SUM(SmtRes!BR7:'SmtRes'!BR10))-(0))+AE68),6)</f>
        <v>351.51069999999999</v>
      </c>
      <c r="AE68">
        <f>ROUND((0),6)</f>
        <v>0</v>
      </c>
      <c r="AF68">
        <f>ROUND((SUM(SmtRes!BT7:'SmtRes'!BT10)),6)</f>
        <v>5949.3018000000002</v>
      </c>
      <c r="AG68">
        <f>ROUND((AP68),6)</f>
        <v>0</v>
      </c>
      <c r="AH68">
        <f>(SUM(SmtRes!BU7:'SmtRes'!BU10))</f>
        <v>8.94</v>
      </c>
      <c r="AI68">
        <f>(0)</f>
        <v>0</v>
      </c>
      <c r="AJ68">
        <f>(AS68)</f>
        <v>0</v>
      </c>
      <c r="AK68">
        <v>6300.8125</v>
      </c>
      <c r="AL68">
        <v>0</v>
      </c>
      <c r="AM68">
        <v>351.51070000000004</v>
      </c>
      <c r="AN68">
        <v>0</v>
      </c>
      <c r="AO68">
        <v>5949.3018000000002</v>
      </c>
      <c r="AP68">
        <v>0</v>
      </c>
      <c r="AQ68">
        <v>8.94</v>
      </c>
      <c r="AR68">
        <v>0</v>
      </c>
      <c r="AS68">
        <v>0</v>
      </c>
      <c r="AT68">
        <v>91</v>
      </c>
      <c r="AU68">
        <v>52</v>
      </c>
      <c r="AV68">
        <v>1</v>
      </c>
      <c r="AW68">
        <v>1</v>
      </c>
      <c r="AZ68">
        <v>1</v>
      </c>
      <c r="BA68">
        <v>1</v>
      </c>
      <c r="BB68">
        <v>1</v>
      </c>
      <c r="BC68">
        <v>1</v>
      </c>
      <c r="BD68" t="s">
        <v>3</v>
      </c>
      <c r="BE68" t="s">
        <v>3</v>
      </c>
      <c r="BF68" t="s">
        <v>3</v>
      </c>
      <c r="BG68" t="s">
        <v>3</v>
      </c>
      <c r="BH68">
        <v>0</v>
      </c>
      <c r="BI68">
        <v>1</v>
      </c>
      <c r="BJ68" t="s">
        <v>18</v>
      </c>
      <c r="BM68">
        <v>46003</v>
      </c>
      <c r="BN68">
        <v>0</v>
      </c>
      <c r="BO68" t="s">
        <v>3</v>
      </c>
      <c r="BP68">
        <v>0</v>
      </c>
      <c r="BQ68">
        <v>2</v>
      </c>
      <c r="BR68">
        <v>0</v>
      </c>
      <c r="BS68">
        <v>1</v>
      </c>
      <c r="BT68">
        <v>1</v>
      </c>
      <c r="BU68">
        <v>1</v>
      </c>
      <c r="BV68">
        <v>1</v>
      </c>
      <c r="BW68">
        <v>1</v>
      </c>
      <c r="BX68">
        <v>1</v>
      </c>
      <c r="BY68" t="s">
        <v>3</v>
      </c>
      <c r="BZ68">
        <v>91</v>
      </c>
      <c r="CA68">
        <v>52</v>
      </c>
      <c r="CB68" t="s">
        <v>3</v>
      </c>
      <c r="CE68">
        <v>0</v>
      </c>
      <c r="CF68">
        <v>0</v>
      </c>
      <c r="CG68">
        <v>0</v>
      </c>
      <c r="CM68">
        <v>0</v>
      </c>
      <c r="CN68" t="s">
        <v>3</v>
      </c>
      <c r="CO68">
        <v>0</v>
      </c>
      <c r="CP68">
        <f>(P68+Q68+S68+R68)</f>
        <v>9730.82</v>
      </c>
      <c r="CQ68">
        <f>SUMIF(SmtRes!AQ7:'SmtRes'!AQ10,"=1",SmtRes!AA7:'SmtRes'!AA10)</f>
        <v>0</v>
      </c>
      <c r="CR68">
        <f>SUMIF(SmtRes!AQ7:'SmtRes'!AQ10,"=1",SmtRes!AB7:'SmtRes'!AB10)</f>
        <v>168.16</v>
      </c>
      <c r="CS68">
        <f>SUMIF(SmtRes!AQ7:'SmtRes'!AQ10,"=1",SmtRes!AC7:'SmtRes'!AC10)</f>
        <v>0</v>
      </c>
      <c r="CT68">
        <f>SUMIF(SmtRes!AQ7:'SmtRes'!AQ10,"=1",SmtRes!AD7:'SmtRes'!AD10)</f>
        <v>665.47</v>
      </c>
      <c r="CU68">
        <f>AG68</f>
        <v>0</v>
      </c>
      <c r="CV68">
        <f>SUMIF(SmtRes!AQ7:'SmtRes'!AQ10,"=1",SmtRes!BU7:'SmtRes'!BU10)</f>
        <v>8.94</v>
      </c>
      <c r="CW68">
        <f>SUMIF(SmtRes!AQ7:'SmtRes'!AQ10,"=1",SmtRes!BV7:'SmtRes'!BV10)</f>
        <v>0</v>
      </c>
      <c r="CX68">
        <f>AJ68</f>
        <v>0</v>
      </c>
      <c r="CY68">
        <f>(((S68+R68)*AT68)/100)</f>
        <v>8174.9395000000004</v>
      </c>
      <c r="CZ68">
        <f>(((S68+R68)*AU68)/100)</f>
        <v>4671.3940000000002</v>
      </c>
      <c r="DC68" t="s">
        <v>3</v>
      </c>
      <c r="DD68" t="s">
        <v>3</v>
      </c>
      <c r="DE68" t="s">
        <v>3</v>
      </c>
      <c r="DF68" t="s">
        <v>3</v>
      </c>
      <c r="DG68" t="s">
        <v>3</v>
      </c>
      <c r="DH68" t="s">
        <v>3</v>
      </c>
      <c r="DI68" t="s">
        <v>3</v>
      </c>
      <c r="DJ68" t="s">
        <v>3</v>
      </c>
      <c r="DK68" t="s">
        <v>3</v>
      </c>
      <c r="DL68" t="s">
        <v>3</v>
      </c>
      <c r="DM68" t="s">
        <v>3</v>
      </c>
      <c r="DN68">
        <v>0</v>
      </c>
      <c r="DO68">
        <v>0</v>
      </c>
      <c r="DP68">
        <v>1</v>
      </c>
      <c r="DQ68">
        <v>1</v>
      </c>
      <c r="DU68">
        <v>1007</v>
      </c>
      <c r="DV68" t="s">
        <v>17</v>
      </c>
      <c r="DW68" t="s">
        <v>17</v>
      </c>
      <c r="DX68">
        <v>1</v>
      </c>
      <c r="DZ68" t="s">
        <v>3</v>
      </c>
      <c r="EA68" t="s">
        <v>3</v>
      </c>
      <c r="EB68" t="s">
        <v>3</v>
      </c>
      <c r="EC68" t="s">
        <v>3</v>
      </c>
      <c r="EE68">
        <v>60216979</v>
      </c>
      <c r="EF68">
        <v>2</v>
      </c>
      <c r="EG68" t="s">
        <v>19</v>
      </c>
      <c r="EH68">
        <v>40</v>
      </c>
      <c r="EI68" t="s">
        <v>20</v>
      </c>
      <c r="EJ68">
        <v>1</v>
      </c>
      <c r="EK68">
        <v>46003</v>
      </c>
      <c r="EL68" t="s">
        <v>21</v>
      </c>
      <c r="EM68" t="s">
        <v>22</v>
      </c>
      <c r="EO68" t="s">
        <v>3</v>
      </c>
      <c r="EQ68">
        <v>0</v>
      </c>
      <c r="ER68">
        <v>0</v>
      </c>
      <c r="ES68">
        <v>0</v>
      </c>
      <c r="ET68">
        <v>0</v>
      </c>
      <c r="EU68">
        <v>0</v>
      </c>
      <c r="EV68">
        <v>0</v>
      </c>
      <c r="EW68">
        <v>8.94</v>
      </c>
      <c r="EX68">
        <v>0</v>
      </c>
      <c r="EY68">
        <v>0</v>
      </c>
      <c r="FQ68">
        <v>0</v>
      </c>
      <c r="FR68">
        <v>0</v>
      </c>
      <c r="FS68">
        <v>0</v>
      </c>
      <c r="FX68">
        <v>91</v>
      </c>
      <c r="FY68">
        <v>52</v>
      </c>
      <c r="GA68" t="s">
        <v>3</v>
      </c>
      <c r="GD68">
        <v>1</v>
      </c>
      <c r="GF68">
        <v>1115262629</v>
      </c>
      <c r="GG68">
        <v>2</v>
      </c>
      <c r="GH68">
        <v>1</v>
      </c>
      <c r="GI68">
        <v>-2</v>
      </c>
      <c r="GJ68">
        <v>0</v>
      </c>
      <c r="GK68">
        <v>0</v>
      </c>
      <c r="GL68">
        <f>ROUND(IF(AND(BH68=3,BI68=3,FS68&lt;&gt;0),P68,0),2)</f>
        <v>0</v>
      </c>
      <c r="GM68">
        <f>ROUND(O68+X68+Y68,2)+GX68</f>
        <v>22577.15</v>
      </c>
      <c r="GN68">
        <f>IF(OR(BI68=0,BI68=1),GM68-GX68,0)</f>
        <v>22577.15</v>
      </c>
      <c r="GO68">
        <f>IF(BI68=2,GM68-GX68,0)</f>
        <v>0</v>
      </c>
      <c r="GP68">
        <f>IF(BI68=4,GM68-GX68,0)</f>
        <v>0</v>
      </c>
      <c r="GR68">
        <v>0</v>
      </c>
      <c r="GS68">
        <v>3</v>
      </c>
      <c r="GT68">
        <v>0</v>
      </c>
      <c r="GU68" t="s">
        <v>3</v>
      </c>
      <c r="GV68">
        <f>ROUND((GT68),6)</f>
        <v>0</v>
      </c>
      <c r="GW68">
        <v>1</v>
      </c>
      <c r="GX68">
        <f>ROUND(HC68*I68,2)</f>
        <v>0</v>
      </c>
      <c r="HA68">
        <v>0</v>
      </c>
      <c r="HB68">
        <v>0</v>
      </c>
      <c r="HC68">
        <f>GV68*GW68</f>
        <v>0</v>
      </c>
      <c r="HE68" t="s">
        <v>3</v>
      </c>
      <c r="HF68" t="s">
        <v>3</v>
      </c>
      <c r="HM68" t="s">
        <v>3</v>
      </c>
      <c r="HN68" t="s">
        <v>23</v>
      </c>
      <c r="HO68" t="s">
        <v>24</v>
      </c>
      <c r="HP68" t="s">
        <v>21</v>
      </c>
      <c r="HQ68" t="s">
        <v>21</v>
      </c>
      <c r="HS68">
        <v>0</v>
      </c>
      <c r="IK68">
        <v>0</v>
      </c>
    </row>
    <row r="69" spans="1:245" x14ac:dyDescent="0.2">
      <c r="A69">
        <v>18</v>
      </c>
      <c r="B69">
        <v>0</v>
      </c>
      <c r="C69">
        <v>10</v>
      </c>
      <c r="E69" t="s">
        <v>111</v>
      </c>
      <c r="F69" t="s">
        <v>26</v>
      </c>
      <c r="G69" t="s">
        <v>27</v>
      </c>
      <c r="H69" t="s">
        <v>28</v>
      </c>
      <c r="I69">
        <f>I68*J69</f>
        <v>3.6239999999999997</v>
      </c>
      <c r="J69">
        <v>2.4</v>
      </c>
      <c r="K69">
        <v>2.4</v>
      </c>
      <c r="O69">
        <f>ROUND(CP69,2)</f>
        <v>0</v>
      </c>
      <c r="P69">
        <f>ROUND(CQ69*I69,2)</f>
        <v>0</v>
      </c>
      <c r="Q69">
        <f>ROUND(CR69*I69,2)</f>
        <v>0</v>
      </c>
      <c r="R69">
        <f>ROUND(CS69*I69,2)</f>
        <v>0</v>
      </c>
      <c r="S69">
        <f>ROUND(CT69*I69,2)</f>
        <v>0</v>
      </c>
      <c r="T69">
        <f>ROUND(CU69*I69,2)</f>
        <v>0</v>
      </c>
      <c r="U69">
        <f>ROUND(CV69*I69,7)</f>
        <v>0</v>
      </c>
      <c r="V69">
        <f>ROUND(CW69*I69,7)</f>
        <v>0</v>
      </c>
      <c r="W69">
        <f>ROUND(CX69*I69,2)</f>
        <v>0</v>
      </c>
      <c r="X69">
        <f t="shared" si="30"/>
        <v>0</v>
      </c>
      <c r="Y69">
        <f t="shared" si="30"/>
        <v>0</v>
      </c>
      <c r="AA69">
        <v>61549534</v>
      </c>
      <c r="AB69">
        <f>ROUND((AC69+AD69+AF69),6)</f>
        <v>0</v>
      </c>
      <c r="AC69">
        <f>ROUND((ES69),6)</f>
        <v>0</v>
      </c>
      <c r="AD69">
        <f>ROUND((((ET69)-(EU69))+AE69),6)</f>
        <v>0</v>
      </c>
      <c r="AE69">
        <f>ROUND((EU69),6)</f>
        <v>0</v>
      </c>
      <c r="AF69">
        <f>ROUND((EV69),6)</f>
        <v>0</v>
      </c>
      <c r="AG69">
        <f>ROUND((AP69),6)</f>
        <v>0</v>
      </c>
      <c r="AH69">
        <f>(EW69)</f>
        <v>0</v>
      </c>
      <c r="AI69">
        <f>(EX69)</f>
        <v>0</v>
      </c>
      <c r="AJ69">
        <f>(AS69)</f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91</v>
      </c>
      <c r="AU69">
        <v>52</v>
      </c>
      <c r="AV69">
        <v>1</v>
      </c>
      <c r="AW69">
        <v>1</v>
      </c>
      <c r="AZ69">
        <v>1</v>
      </c>
      <c r="BA69">
        <v>1</v>
      </c>
      <c r="BB69">
        <v>1</v>
      </c>
      <c r="BC69">
        <v>1</v>
      </c>
      <c r="BD69" t="s">
        <v>3</v>
      </c>
      <c r="BE69" t="s">
        <v>3</v>
      </c>
      <c r="BF69" t="s">
        <v>3</v>
      </c>
      <c r="BG69" t="s">
        <v>3</v>
      </c>
      <c r="BH69">
        <v>3</v>
      </c>
      <c r="BI69">
        <v>1</v>
      </c>
      <c r="BJ69" t="s">
        <v>3</v>
      </c>
      <c r="BM69">
        <v>46003</v>
      </c>
      <c r="BN69">
        <v>0</v>
      </c>
      <c r="BO69" t="s">
        <v>3</v>
      </c>
      <c r="BP69">
        <v>0</v>
      </c>
      <c r="BQ69">
        <v>2</v>
      </c>
      <c r="BR69">
        <v>0</v>
      </c>
      <c r="BS69">
        <v>1</v>
      </c>
      <c r="BT69">
        <v>1</v>
      </c>
      <c r="BU69">
        <v>1</v>
      </c>
      <c r="BV69">
        <v>1</v>
      </c>
      <c r="BW69">
        <v>1</v>
      </c>
      <c r="BX69">
        <v>1</v>
      </c>
      <c r="BY69" t="s">
        <v>3</v>
      </c>
      <c r="BZ69">
        <v>91</v>
      </c>
      <c r="CA69">
        <v>52</v>
      </c>
      <c r="CB69" t="s">
        <v>3</v>
      </c>
      <c r="CE69">
        <v>0</v>
      </c>
      <c r="CF69">
        <v>0</v>
      </c>
      <c r="CG69">
        <v>0</v>
      </c>
      <c r="CM69">
        <v>0</v>
      </c>
      <c r="CN69" t="s">
        <v>3</v>
      </c>
      <c r="CO69">
        <v>0</v>
      </c>
      <c r="CP69">
        <f>(P69+Q69+S69+R69)</f>
        <v>0</v>
      </c>
      <c r="CQ69">
        <f>ROUND(AL69*BC69,2)</f>
        <v>0</v>
      </c>
      <c r="CR69">
        <f>ROUND(AM69*BB69,2)</f>
        <v>0</v>
      </c>
      <c r="CS69">
        <f>ROUND(AN69*BS69,2)</f>
        <v>0</v>
      </c>
      <c r="CT69">
        <f>ROUND(AO69*BA69,2)</f>
        <v>0</v>
      </c>
      <c r="CU69">
        <f>AG69</f>
        <v>0</v>
      </c>
      <c r="CV69">
        <f>AH69</f>
        <v>0</v>
      </c>
      <c r="CW69">
        <f>AI69</f>
        <v>0</v>
      </c>
      <c r="CX69">
        <f>AJ69</f>
        <v>0</v>
      </c>
      <c r="CY69">
        <f>(((S69+R69)*AT69)/100)</f>
        <v>0</v>
      </c>
      <c r="CZ69">
        <f>(((S69+R69)*AU69)/100)</f>
        <v>0</v>
      </c>
      <c r="DC69" t="s">
        <v>3</v>
      </c>
      <c r="DD69" t="s">
        <v>3</v>
      </c>
      <c r="DE69" t="s">
        <v>3</v>
      </c>
      <c r="DF69" t="s">
        <v>3</v>
      </c>
      <c r="DG69" t="s">
        <v>3</v>
      </c>
      <c r="DH69" t="s">
        <v>3</v>
      </c>
      <c r="DI69" t="s">
        <v>3</v>
      </c>
      <c r="DJ69" t="s">
        <v>3</v>
      </c>
      <c r="DK69" t="s">
        <v>3</v>
      </c>
      <c r="DL69" t="s">
        <v>3</v>
      </c>
      <c r="DM69" t="s">
        <v>3</v>
      </c>
      <c r="DN69">
        <v>0</v>
      </c>
      <c r="DO69">
        <v>0</v>
      </c>
      <c r="DP69">
        <v>1</v>
      </c>
      <c r="DQ69">
        <v>1</v>
      </c>
      <c r="DU69">
        <v>1009</v>
      </c>
      <c r="DV69" t="s">
        <v>28</v>
      </c>
      <c r="DW69" t="s">
        <v>28</v>
      </c>
      <c r="DX69">
        <v>1000</v>
      </c>
      <c r="DZ69" t="s">
        <v>3</v>
      </c>
      <c r="EA69" t="s">
        <v>3</v>
      </c>
      <c r="EB69" t="s">
        <v>3</v>
      </c>
      <c r="EC69" t="s">
        <v>3</v>
      </c>
      <c r="EE69">
        <v>60216979</v>
      </c>
      <c r="EF69">
        <v>2</v>
      </c>
      <c r="EG69" t="s">
        <v>19</v>
      </c>
      <c r="EH69">
        <v>40</v>
      </c>
      <c r="EI69" t="s">
        <v>20</v>
      </c>
      <c r="EJ69">
        <v>1</v>
      </c>
      <c r="EK69">
        <v>46003</v>
      </c>
      <c r="EL69" t="s">
        <v>21</v>
      </c>
      <c r="EM69" t="s">
        <v>22</v>
      </c>
      <c r="EO69" t="s">
        <v>3</v>
      </c>
      <c r="EQ69">
        <v>0</v>
      </c>
      <c r="ER69">
        <v>0</v>
      </c>
      <c r="ES69">
        <v>0</v>
      </c>
      <c r="ET69">
        <v>0</v>
      </c>
      <c r="EU69">
        <v>0</v>
      </c>
      <c r="EV69">
        <v>0</v>
      </c>
      <c r="EW69">
        <v>0</v>
      </c>
      <c r="EX69">
        <v>0</v>
      </c>
      <c r="FQ69">
        <v>0</v>
      </c>
      <c r="FR69">
        <v>0</v>
      </c>
      <c r="FS69">
        <v>0</v>
      </c>
      <c r="FX69">
        <v>91</v>
      </c>
      <c r="FY69">
        <v>52</v>
      </c>
      <c r="GA69" t="s">
        <v>3</v>
      </c>
      <c r="GD69">
        <v>1</v>
      </c>
      <c r="GF69">
        <v>2102561428</v>
      </c>
      <c r="GG69">
        <v>2</v>
      </c>
      <c r="GH69">
        <v>1</v>
      </c>
      <c r="GI69">
        <v>-2</v>
      </c>
      <c r="GJ69">
        <v>0</v>
      </c>
      <c r="GK69">
        <v>0</v>
      </c>
      <c r="GL69">
        <f>ROUND(IF(AND(BH69=3,BI69=3,FS69&lt;&gt;0),P69,0),2)</f>
        <v>0</v>
      </c>
      <c r="GM69">
        <f>ROUND(O69+X69+Y69,2)+GX69</f>
        <v>0</v>
      </c>
      <c r="GN69">
        <f>IF(OR(BI69=0,BI69=1),GM69-GX69,0)</f>
        <v>0</v>
      </c>
      <c r="GO69">
        <f>IF(BI69=2,GM69-GX69,0)</f>
        <v>0</v>
      </c>
      <c r="GP69">
        <f>IF(BI69=4,GM69-GX69,0)</f>
        <v>0</v>
      </c>
      <c r="GR69">
        <v>0</v>
      </c>
      <c r="GS69">
        <v>3</v>
      </c>
      <c r="GT69">
        <v>0</v>
      </c>
      <c r="GU69" t="s">
        <v>3</v>
      </c>
      <c r="GV69">
        <f>ROUND((GT69),6)</f>
        <v>0</v>
      </c>
      <c r="GW69">
        <v>1</v>
      </c>
      <c r="GX69">
        <f>ROUND(HC69*I69,2)</f>
        <v>0</v>
      </c>
      <c r="HA69">
        <v>0</v>
      </c>
      <c r="HB69">
        <v>0</v>
      </c>
      <c r="HC69">
        <f>GV69*GW69</f>
        <v>0</v>
      </c>
      <c r="HE69" t="s">
        <v>3</v>
      </c>
      <c r="HF69" t="s">
        <v>3</v>
      </c>
      <c r="HM69" t="s">
        <v>3</v>
      </c>
      <c r="HN69" t="s">
        <v>23</v>
      </c>
      <c r="HO69" t="s">
        <v>24</v>
      </c>
      <c r="HP69" t="s">
        <v>21</v>
      </c>
      <c r="HQ69" t="s">
        <v>21</v>
      </c>
      <c r="HS69">
        <v>0</v>
      </c>
      <c r="IK69">
        <v>0</v>
      </c>
    </row>
    <row r="70" spans="1:245" x14ac:dyDescent="0.2">
      <c r="A70">
        <v>17</v>
      </c>
      <c r="B70">
        <v>0</v>
      </c>
      <c r="C70">
        <f>ROW(SmtRes!A12)</f>
        <v>12</v>
      </c>
      <c r="D70">
        <f>ROW(EtalonRes!A12)</f>
        <v>12</v>
      </c>
      <c r="E70" t="s">
        <v>112</v>
      </c>
      <c r="F70" t="s">
        <v>30</v>
      </c>
      <c r="G70" t="s">
        <v>31</v>
      </c>
      <c r="H70" t="s">
        <v>28</v>
      </c>
      <c r="I70">
        <f>ROUND(I69,7)</f>
        <v>3.6240000000000001</v>
      </c>
      <c r="J70">
        <v>0</v>
      </c>
      <c r="K70">
        <f>ROUND(I69,7)</f>
        <v>3.6240000000000001</v>
      </c>
      <c r="O70">
        <f>ROUND(CP70,2)</f>
        <v>4052.4</v>
      </c>
      <c r="P70">
        <f>SUMIF(SmtRes!AQ11:'SmtRes'!AQ12,"=1",SmtRes!DF11:'SmtRes'!DF12)</f>
        <v>2041.02</v>
      </c>
      <c r="Q70">
        <f>SUMIF(SmtRes!AQ11:'SmtRes'!AQ12,"=1",SmtRes!DG11:'SmtRes'!DG12)</f>
        <v>0</v>
      </c>
      <c r="R70">
        <f>SUMIF(SmtRes!AQ11:'SmtRes'!AQ12,"=1",SmtRes!DH11:'SmtRes'!DH12)</f>
        <v>0</v>
      </c>
      <c r="S70">
        <f>SUMIF(SmtRes!AQ11:'SmtRes'!AQ12,"=1",SmtRes!DI11:'SmtRes'!DI12)</f>
        <v>2011.38</v>
      </c>
      <c r="T70">
        <f>ROUND(CU70*I70,2)</f>
        <v>0</v>
      </c>
      <c r="U70">
        <f>SUMIF(SmtRes!AQ11:'SmtRes'!AQ12,"=1",SmtRes!CV11:'SmtRes'!CV12)</f>
        <v>3.73272</v>
      </c>
      <c r="V70">
        <f>SUMIF(SmtRes!AQ11:'SmtRes'!AQ12,"=1",SmtRes!CW11:'SmtRes'!CW12)</f>
        <v>0</v>
      </c>
      <c r="W70">
        <f>ROUND(CX70*I70,2)</f>
        <v>0</v>
      </c>
      <c r="X70">
        <f t="shared" si="30"/>
        <v>1850.47</v>
      </c>
      <c r="Y70">
        <f t="shared" si="30"/>
        <v>885.01</v>
      </c>
      <c r="AA70">
        <v>61549534</v>
      </c>
      <c r="AB70">
        <f>ROUND((AC70+AD70+AF70),6)</f>
        <v>920.72550000000001</v>
      </c>
      <c r="AC70">
        <f>ROUND((SUM(SmtRes!BQ11:'SmtRes'!BQ12)),6)</f>
        <v>365.71</v>
      </c>
      <c r="AD70">
        <f>ROUND((((0)-(0))+AE70),6)</f>
        <v>0</v>
      </c>
      <c r="AE70">
        <f>ROUND((0),6)</f>
        <v>0</v>
      </c>
      <c r="AF70">
        <f>ROUND((SUM(SmtRes!BT11:'SmtRes'!BT12)),6)</f>
        <v>555.01549999999997</v>
      </c>
      <c r="AG70">
        <f>ROUND((AP70),6)</f>
        <v>0</v>
      </c>
      <c r="AH70">
        <f>(SUM(SmtRes!BU11:'SmtRes'!BU12))</f>
        <v>1.03</v>
      </c>
      <c r="AI70">
        <f>(0)</f>
        <v>0</v>
      </c>
      <c r="AJ70">
        <f>(AS70)</f>
        <v>0</v>
      </c>
      <c r="AK70">
        <v>920.72550000000012</v>
      </c>
      <c r="AL70">
        <v>365.71000000000004</v>
      </c>
      <c r="AM70">
        <v>0</v>
      </c>
      <c r="AN70">
        <v>0</v>
      </c>
      <c r="AO70">
        <v>555.01550000000009</v>
      </c>
      <c r="AP70">
        <v>0</v>
      </c>
      <c r="AQ70">
        <v>1.03</v>
      </c>
      <c r="AR70">
        <v>0</v>
      </c>
      <c r="AS70">
        <v>0</v>
      </c>
      <c r="AT70">
        <v>92</v>
      </c>
      <c r="AU70">
        <v>44</v>
      </c>
      <c r="AV70">
        <v>1</v>
      </c>
      <c r="AW70">
        <v>1</v>
      </c>
      <c r="AZ70">
        <v>1</v>
      </c>
      <c r="BA70">
        <v>1</v>
      </c>
      <c r="BB70">
        <v>1</v>
      </c>
      <c r="BC70">
        <v>1</v>
      </c>
      <c r="BD70" t="s">
        <v>3</v>
      </c>
      <c r="BE70" t="s">
        <v>3</v>
      </c>
      <c r="BF70" t="s">
        <v>3</v>
      </c>
      <c r="BG70" t="s">
        <v>3</v>
      </c>
      <c r="BH70">
        <v>0</v>
      </c>
      <c r="BI70">
        <v>1</v>
      </c>
      <c r="BJ70" t="s">
        <v>32</v>
      </c>
      <c r="BM70">
        <v>69001</v>
      </c>
      <c r="BN70">
        <v>0</v>
      </c>
      <c r="BO70" t="s">
        <v>3</v>
      </c>
      <c r="BP70">
        <v>0</v>
      </c>
      <c r="BQ70">
        <v>6</v>
      </c>
      <c r="BR70">
        <v>0</v>
      </c>
      <c r="BS70">
        <v>1</v>
      </c>
      <c r="BT70">
        <v>1</v>
      </c>
      <c r="BU70">
        <v>1</v>
      </c>
      <c r="BV70">
        <v>1</v>
      </c>
      <c r="BW70">
        <v>1</v>
      </c>
      <c r="BX70">
        <v>1</v>
      </c>
      <c r="BY70" t="s">
        <v>3</v>
      </c>
      <c r="BZ70">
        <v>92</v>
      </c>
      <c r="CA70">
        <v>44</v>
      </c>
      <c r="CB70" t="s">
        <v>3</v>
      </c>
      <c r="CE70">
        <v>0</v>
      </c>
      <c r="CF70">
        <v>0</v>
      </c>
      <c r="CG70">
        <v>0</v>
      </c>
      <c r="CM70">
        <v>0</v>
      </c>
      <c r="CN70" t="s">
        <v>3</v>
      </c>
      <c r="CO70">
        <v>0</v>
      </c>
      <c r="CP70">
        <f>(P70+Q70+S70+R70)</f>
        <v>4052.4</v>
      </c>
      <c r="CQ70">
        <f>SUMIF(SmtRes!AQ11:'SmtRes'!AQ12,"=1",SmtRes!AA11:'SmtRes'!AA12)</f>
        <v>2815.97</v>
      </c>
      <c r="CR70">
        <f>SUMIF(SmtRes!AQ11:'SmtRes'!AQ12,"=1",SmtRes!AB11:'SmtRes'!AB12)</f>
        <v>0</v>
      </c>
      <c r="CS70">
        <f>SUMIF(SmtRes!AQ11:'SmtRes'!AQ12,"=1",SmtRes!AC11:'SmtRes'!AC12)</f>
        <v>0</v>
      </c>
      <c r="CT70">
        <f>SUMIF(SmtRes!AQ11:'SmtRes'!AQ12,"=1",SmtRes!AD11:'SmtRes'!AD12)</f>
        <v>538.85</v>
      </c>
      <c r="CU70">
        <f>AG70</f>
        <v>0</v>
      </c>
      <c r="CV70">
        <f>SUMIF(SmtRes!AQ11:'SmtRes'!AQ12,"=1",SmtRes!BU11:'SmtRes'!BU12)</f>
        <v>1.03</v>
      </c>
      <c r="CW70">
        <f>SUMIF(SmtRes!AQ11:'SmtRes'!AQ12,"=1",SmtRes!BV11:'SmtRes'!BV12)</f>
        <v>0</v>
      </c>
      <c r="CX70">
        <f>AJ70</f>
        <v>0</v>
      </c>
      <c r="CY70">
        <f>(((S70+R70)*AT70)/100)</f>
        <v>1850.4696000000001</v>
      </c>
      <c r="CZ70">
        <f>(((S70+R70)*AU70)/100)</f>
        <v>885.00720000000001</v>
      </c>
      <c r="DC70" t="s">
        <v>3</v>
      </c>
      <c r="DD70" t="s">
        <v>3</v>
      </c>
      <c r="DE70" t="s">
        <v>3</v>
      </c>
      <c r="DF70" t="s">
        <v>3</v>
      </c>
      <c r="DG70" t="s">
        <v>3</v>
      </c>
      <c r="DH70" t="s">
        <v>3</v>
      </c>
      <c r="DI70" t="s">
        <v>3</v>
      </c>
      <c r="DJ70" t="s">
        <v>3</v>
      </c>
      <c r="DK70" t="s">
        <v>3</v>
      </c>
      <c r="DL70" t="s">
        <v>3</v>
      </c>
      <c r="DM70" t="s">
        <v>3</v>
      </c>
      <c r="DN70">
        <v>0</v>
      </c>
      <c r="DO70">
        <v>0</v>
      </c>
      <c r="DP70">
        <v>1</v>
      </c>
      <c r="DQ70">
        <v>1</v>
      </c>
      <c r="DU70">
        <v>1009</v>
      </c>
      <c r="DV70" t="s">
        <v>28</v>
      </c>
      <c r="DW70" t="s">
        <v>28</v>
      </c>
      <c r="DX70">
        <v>1000</v>
      </c>
      <c r="DZ70" t="s">
        <v>3</v>
      </c>
      <c r="EA70" t="s">
        <v>3</v>
      </c>
      <c r="EB70" t="s">
        <v>3</v>
      </c>
      <c r="EC70" t="s">
        <v>3</v>
      </c>
      <c r="EE70">
        <v>60216864</v>
      </c>
      <c r="EF70">
        <v>6</v>
      </c>
      <c r="EG70" t="s">
        <v>33</v>
      </c>
      <c r="EH70">
        <v>103</v>
      </c>
      <c r="EI70" t="s">
        <v>34</v>
      </c>
      <c r="EJ70">
        <v>1</v>
      </c>
      <c r="EK70">
        <v>69001</v>
      </c>
      <c r="EL70" t="s">
        <v>34</v>
      </c>
      <c r="EM70" t="s">
        <v>35</v>
      </c>
      <c r="EO70" t="s">
        <v>3</v>
      </c>
      <c r="EQ70">
        <v>0</v>
      </c>
      <c r="ER70">
        <v>0</v>
      </c>
      <c r="ES70">
        <v>0</v>
      </c>
      <c r="ET70">
        <v>0</v>
      </c>
      <c r="EU70">
        <v>0</v>
      </c>
      <c r="EV70">
        <v>0</v>
      </c>
      <c r="EW70">
        <v>1.03</v>
      </c>
      <c r="EX70">
        <v>0</v>
      </c>
      <c r="EY70">
        <v>0</v>
      </c>
      <c r="FQ70">
        <v>0</v>
      </c>
      <c r="FR70">
        <v>0</v>
      </c>
      <c r="FS70">
        <v>0</v>
      </c>
      <c r="FX70">
        <v>92</v>
      </c>
      <c r="FY70">
        <v>44</v>
      </c>
      <c r="GA70" t="s">
        <v>3</v>
      </c>
      <c r="GD70">
        <v>1</v>
      </c>
      <c r="GF70">
        <v>1635314209</v>
      </c>
      <c r="GG70">
        <v>2</v>
      </c>
      <c r="GH70">
        <v>1</v>
      </c>
      <c r="GI70">
        <v>-2</v>
      </c>
      <c r="GJ70">
        <v>0</v>
      </c>
      <c r="GK70">
        <v>0</v>
      </c>
      <c r="GL70">
        <f>ROUND(IF(AND(BH70=3,BI70=3,FS70&lt;&gt;0),P70,0),2)</f>
        <v>0</v>
      </c>
      <c r="GM70">
        <f>ROUND(O70+X70+Y70,2)+GX70</f>
        <v>6787.88</v>
      </c>
      <c r="GN70">
        <f>IF(OR(BI70=0,BI70=1),GM70-GX70,0)</f>
        <v>6787.88</v>
      </c>
      <c r="GO70">
        <f>IF(BI70=2,GM70-GX70,0)</f>
        <v>0</v>
      </c>
      <c r="GP70">
        <f>IF(BI70=4,GM70-GX70,0)</f>
        <v>0</v>
      </c>
      <c r="GR70">
        <v>0</v>
      </c>
      <c r="GS70">
        <v>3</v>
      </c>
      <c r="GT70">
        <v>0</v>
      </c>
      <c r="GU70" t="s">
        <v>3</v>
      </c>
      <c r="GV70">
        <f>ROUND((GT70),6)</f>
        <v>0</v>
      </c>
      <c r="GW70">
        <v>1</v>
      </c>
      <c r="GX70">
        <f>ROUND(HC70*I70,2)</f>
        <v>0</v>
      </c>
      <c r="HA70">
        <v>0</v>
      </c>
      <c r="HB70">
        <v>0</v>
      </c>
      <c r="HC70">
        <f>GV70*GW70</f>
        <v>0</v>
      </c>
      <c r="HE70" t="s">
        <v>3</v>
      </c>
      <c r="HF70" t="s">
        <v>3</v>
      </c>
      <c r="HM70" t="s">
        <v>3</v>
      </c>
      <c r="HN70" t="s">
        <v>36</v>
      </c>
      <c r="HO70" t="s">
        <v>37</v>
      </c>
      <c r="HP70" t="s">
        <v>34</v>
      </c>
      <c r="HQ70" t="s">
        <v>34</v>
      </c>
      <c r="HS70">
        <v>0</v>
      </c>
      <c r="IK70">
        <v>0</v>
      </c>
    </row>
    <row r="71" spans="1:245" x14ac:dyDescent="0.2">
      <c r="A71">
        <v>17</v>
      </c>
      <c r="B71">
        <v>0</v>
      </c>
      <c r="E71" t="s">
        <v>113</v>
      </c>
      <c r="F71" t="s">
        <v>39</v>
      </c>
      <c r="G71" t="s">
        <v>40</v>
      </c>
      <c r="H71" t="s">
        <v>41</v>
      </c>
      <c r="I71">
        <f>ROUND(I70,7)</f>
        <v>3.6240000000000001</v>
      </c>
      <c r="J71">
        <v>0</v>
      </c>
      <c r="K71">
        <f>ROUND(I70,7)</f>
        <v>3.6240000000000001</v>
      </c>
      <c r="O71">
        <f>0</f>
        <v>0</v>
      </c>
      <c r="P71">
        <f>0</f>
        <v>0</v>
      </c>
      <c r="Q71">
        <f>0</f>
        <v>0</v>
      </c>
      <c r="R71">
        <f>0</f>
        <v>0</v>
      </c>
      <c r="S71">
        <f>0</f>
        <v>0</v>
      </c>
      <c r="T71">
        <f>0</f>
        <v>0</v>
      </c>
      <c r="U71">
        <f>0</f>
        <v>0</v>
      </c>
      <c r="V71">
        <f>0</f>
        <v>0</v>
      </c>
      <c r="W71">
        <f>0</f>
        <v>0</v>
      </c>
      <c r="X71">
        <f>0</f>
        <v>0</v>
      </c>
      <c r="Y71">
        <f>0</f>
        <v>0</v>
      </c>
      <c r="AA71">
        <v>61549534</v>
      </c>
      <c r="AB71">
        <f>ROUND((AK71),6)</f>
        <v>1498.11</v>
      </c>
      <c r="AC71">
        <f>0</f>
        <v>0</v>
      </c>
      <c r="AD71">
        <f>0</f>
        <v>0</v>
      </c>
      <c r="AE71">
        <f>0</f>
        <v>0</v>
      </c>
      <c r="AF71">
        <f>0</f>
        <v>0</v>
      </c>
      <c r="AG71">
        <f>0</f>
        <v>0</v>
      </c>
      <c r="AH71">
        <f>0</f>
        <v>0</v>
      </c>
      <c r="AI71">
        <f>0</f>
        <v>0</v>
      </c>
      <c r="AJ71">
        <f>0</f>
        <v>0</v>
      </c>
      <c r="AK71">
        <v>1498.11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1</v>
      </c>
      <c r="AW71">
        <v>1</v>
      </c>
      <c r="AZ71">
        <v>1</v>
      </c>
      <c r="BA71">
        <v>1</v>
      </c>
      <c r="BB71">
        <v>1</v>
      </c>
      <c r="BC71">
        <v>1</v>
      </c>
      <c r="BD71" t="s">
        <v>3</v>
      </c>
      <c r="BE71" t="s">
        <v>3</v>
      </c>
      <c r="BF71" t="s">
        <v>3</v>
      </c>
      <c r="BG71" t="s">
        <v>3</v>
      </c>
      <c r="BH71">
        <v>0</v>
      </c>
      <c r="BI71">
        <v>1</v>
      </c>
      <c r="BJ71" t="s">
        <v>39</v>
      </c>
      <c r="BM71">
        <v>700007</v>
      </c>
      <c r="BN71">
        <v>0</v>
      </c>
      <c r="BO71" t="s">
        <v>3</v>
      </c>
      <c r="BP71">
        <v>0</v>
      </c>
      <c r="BQ71">
        <v>19</v>
      </c>
      <c r="BR71">
        <v>0</v>
      </c>
      <c r="BS71">
        <v>1</v>
      </c>
      <c r="BT71">
        <v>1</v>
      </c>
      <c r="BU71">
        <v>1</v>
      </c>
      <c r="BV71">
        <v>1</v>
      </c>
      <c r="BW71">
        <v>1</v>
      </c>
      <c r="BX71">
        <v>1</v>
      </c>
      <c r="BY71" t="s">
        <v>3</v>
      </c>
      <c r="BZ71">
        <v>90</v>
      </c>
      <c r="CA71">
        <v>42</v>
      </c>
      <c r="CB71" t="s">
        <v>3</v>
      </c>
      <c r="CE71">
        <v>0</v>
      </c>
      <c r="CF71">
        <v>0</v>
      </c>
      <c r="CG71">
        <v>0</v>
      </c>
      <c r="CM71">
        <v>0</v>
      </c>
      <c r="CN71" t="s">
        <v>3</v>
      </c>
      <c r="CO71">
        <v>0</v>
      </c>
      <c r="CP71">
        <f>AB71*AZ71</f>
        <v>1498.11</v>
      </c>
      <c r="CQ71">
        <v>0</v>
      </c>
      <c r="CR71">
        <v>0</v>
      </c>
      <c r="CS71">
        <v>0</v>
      </c>
      <c r="CT71">
        <v>0</v>
      </c>
      <c r="CU71">
        <v>0</v>
      </c>
      <c r="CV71">
        <v>0</v>
      </c>
      <c r="CW71">
        <v>0</v>
      </c>
      <c r="CX71">
        <v>0</v>
      </c>
      <c r="CY71">
        <v>0</v>
      </c>
      <c r="CZ71">
        <v>0</v>
      </c>
      <c r="DC71" t="s">
        <v>3</v>
      </c>
      <c r="DD71" t="s">
        <v>3</v>
      </c>
      <c r="DE71" t="s">
        <v>3</v>
      </c>
      <c r="DF71" t="s">
        <v>3</v>
      </c>
      <c r="DG71" t="s">
        <v>3</v>
      </c>
      <c r="DH71" t="s">
        <v>3</v>
      </c>
      <c r="DI71" t="s">
        <v>3</v>
      </c>
      <c r="DJ71" t="s">
        <v>3</v>
      </c>
      <c r="DK71" t="s">
        <v>3</v>
      </c>
      <c r="DL71" t="s">
        <v>3</v>
      </c>
      <c r="DM71" t="s">
        <v>3</v>
      </c>
      <c r="DN71">
        <v>0</v>
      </c>
      <c r="DO71">
        <v>0</v>
      </c>
      <c r="DP71">
        <v>1</v>
      </c>
      <c r="DQ71">
        <v>1</v>
      </c>
      <c r="DU71">
        <v>1013</v>
      </c>
      <c r="DV71" t="s">
        <v>41</v>
      </c>
      <c r="DW71" t="s">
        <v>41</v>
      </c>
      <c r="DX71">
        <v>1</v>
      </c>
      <c r="DZ71" t="s">
        <v>3</v>
      </c>
      <c r="EA71" t="s">
        <v>3</v>
      </c>
      <c r="EB71" t="s">
        <v>3</v>
      </c>
      <c r="EC71" t="s">
        <v>3</v>
      </c>
      <c r="EE71">
        <v>60217177</v>
      </c>
      <c r="EF71">
        <v>19</v>
      </c>
      <c r="EG71" t="s">
        <v>42</v>
      </c>
      <c r="EH71">
        <v>106</v>
      </c>
      <c r="EI71" t="s">
        <v>42</v>
      </c>
      <c r="EJ71">
        <v>1</v>
      </c>
      <c r="EK71">
        <v>700007</v>
      </c>
      <c r="EL71" t="s">
        <v>42</v>
      </c>
      <c r="EM71" t="s">
        <v>43</v>
      </c>
      <c r="EO71" t="s">
        <v>3</v>
      </c>
      <c r="EQ71">
        <v>0</v>
      </c>
      <c r="ER71">
        <v>0</v>
      </c>
      <c r="ES71">
        <v>0</v>
      </c>
      <c r="ET71">
        <v>0</v>
      </c>
      <c r="EU71">
        <v>0</v>
      </c>
      <c r="EV71">
        <v>0</v>
      </c>
      <c r="EW71">
        <v>0</v>
      </c>
      <c r="EX71">
        <v>0</v>
      </c>
      <c r="EY71">
        <v>0</v>
      </c>
      <c r="FQ71">
        <v>0</v>
      </c>
      <c r="FR71">
        <v>0</v>
      </c>
      <c r="FS71">
        <v>0</v>
      </c>
      <c r="FX71">
        <v>0</v>
      </c>
      <c r="FY71">
        <v>0</v>
      </c>
      <c r="GA71" t="s">
        <v>3</v>
      </c>
      <c r="GD71">
        <v>1</v>
      </c>
      <c r="GF71">
        <v>183803706</v>
      </c>
      <c r="GG71">
        <v>2</v>
      </c>
      <c r="GH71">
        <v>1</v>
      </c>
      <c r="GI71">
        <v>-2</v>
      </c>
      <c r="GJ71">
        <v>2</v>
      </c>
      <c r="GK71">
        <v>0</v>
      </c>
      <c r="GL71">
        <f>ROUND(IF(AND(BH71=3,BI71=3,FS71&lt;&gt;0),P71,0),2)</f>
        <v>0</v>
      </c>
      <c r="GM71">
        <f>ROUND(CP71*I71,2)</f>
        <v>5429.15</v>
      </c>
      <c r="GN71">
        <f>IF(OR(BI71=0,BI71=1),GM71-GX71,0)</f>
        <v>5429.15</v>
      </c>
      <c r="GO71">
        <f>IF(BI71=2,GM71-GX71,0)</f>
        <v>0</v>
      </c>
      <c r="GP71">
        <f>IF(BI71=4,GM71-GX71,0)</f>
        <v>0</v>
      </c>
      <c r="GR71">
        <v>0</v>
      </c>
      <c r="GS71">
        <v>3</v>
      </c>
      <c r="GT71">
        <v>0</v>
      </c>
      <c r="GU71" t="s">
        <v>3</v>
      </c>
      <c r="GV71">
        <f>0</f>
        <v>0</v>
      </c>
      <c r="GW71">
        <v>1</v>
      </c>
      <c r="GX71">
        <f>0</f>
        <v>0</v>
      </c>
      <c r="HA71">
        <v>0</v>
      </c>
      <c r="HB71">
        <v>0</v>
      </c>
      <c r="HC71">
        <v>0</v>
      </c>
      <c r="HD71">
        <f>GM71</f>
        <v>5429.15</v>
      </c>
      <c r="HE71" t="s">
        <v>3</v>
      </c>
      <c r="HF71" t="s">
        <v>3</v>
      </c>
      <c r="HM71" t="s">
        <v>3</v>
      </c>
      <c r="HN71" t="s">
        <v>44</v>
      </c>
      <c r="HO71" t="s">
        <v>45</v>
      </c>
      <c r="HP71" t="s">
        <v>42</v>
      </c>
      <c r="HQ71" t="s">
        <v>42</v>
      </c>
      <c r="HS71">
        <v>0</v>
      </c>
      <c r="IK71">
        <v>0</v>
      </c>
    </row>
    <row r="72" spans="1:245" x14ac:dyDescent="0.2">
      <c r="A72">
        <v>17</v>
      </c>
      <c r="B72">
        <v>0</v>
      </c>
      <c r="E72" t="s">
        <v>114</v>
      </c>
      <c r="F72" t="s">
        <v>47</v>
      </c>
      <c r="G72" t="s">
        <v>48</v>
      </c>
      <c r="H72" t="s">
        <v>41</v>
      </c>
      <c r="I72">
        <f>ROUND(I71,7)</f>
        <v>3.6240000000000001</v>
      </c>
      <c r="J72">
        <v>0</v>
      </c>
      <c r="K72">
        <f>ROUND(I71,7)</f>
        <v>3.6240000000000001</v>
      </c>
      <c r="O72">
        <f>0</f>
        <v>0</v>
      </c>
      <c r="P72">
        <f>0</f>
        <v>0</v>
      </c>
      <c r="Q72">
        <f>0</f>
        <v>0</v>
      </c>
      <c r="R72">
        <f>0</f>
        <v>0</v>
      </c>
      <c r="S72">
        <f>0</f>
        <v>0</v>
      </c>
      <c r="T72">
        <f>0</f>
        <v>0</v>
      </c>
      <c r="U72">
        <f>0</f>
        <v>0</v>
      </c>
      <c r="V72">
        <f>0</f>
        <v>0</v>
      </c>
      <c r="W72">
        <f>0</f>
        <v>0</v>
      </c>
      <c r="X72">
        <f>0</f>
        <v>0</v>
      </c>
      <c r="Y72">
        <f>0</f>
        <v>0</v>
      </c>
      <c r="AA72">
        <v>61549534</v>
      </c>
      <c r="AB72">
        <f>ROUND((AK72),6)</f>
        <v>701.29</v>
      </c>
      <c r="AC72">
        <f>0</f>
        <v>0</v>
      </c>
      <c r="AD72">
        <f>0</f>
        <v>0</v>
      </c>
      <c r="AE72">
        <f>0</f>
        <v>0</v>
      </c>
      <c r="AF72">
        <f>0</f>
        <v>0</v>
      </c>
      <c r="AG72">
        <f>0</f>
        <v>0</v>
      </c>
      <c r="AH72">
        <f>0</f>
        <v>0</v>
      </c>
      <c r="AI72">
        <f>0</f>
        <v>0</v>
      </c>
      <c r="AJ72">
        <f>0</f>
        <v>0</v>
      </c>
      <c r="AK72">
        <v>701.29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0</v>
      </c>
      <c r="AV72">
        <v>1</v>
      </c>
      <c r="AW72">
        <v>1</v>
      </c>
      <c r="AZ72">
        <v>1</v>
      </c>
      <c r="BA72">
        <v>1</v>
      </c>
      <c r="BB72">
        <v>1</v>
      </c>
      <c r="BC72">
        <v>1</v>
      </c>
      <c r="BD72" t="s">
        <v>3</v>
      </c>
      <c r="BE72" t="s">
        <v>3</v>
      </c>
      <c r="BF72" t="s">
        <v>3</v>
      </c>
      <c r="BG72" t="s">
        <v>3</v>
      </c>
      <c r="BH72">
        <v>0</v>
      </c>
      <c r="BI72">
        <v>1</v>
      </c>
      <c r="BJ72" t="s">
        <v>47</v>
      </c>
      <c r="BM72">
        <v>700008</v>
      </c>
      <c r="BN72">
        <v>0</v>
      </c>
      <c r="BO72" t="s">
        <v>3</v>
      </c>
      <c r="BP72">
        <v>0</v>
      </c>
      <c r="BQ72">
        <v>10</v>
      </c>
      <c r="BR72">
        <v>0</v>
      </c>
      <c r="BS72">
        <v>1</v>
      </c>
      <c r="BT72">
        <v>1</v>
      </c>
      <c r="BU72">
        <v>1</v>
      </c>
      <c r="BV72">
        <v>1</v>
      </c>
      <c r="BW72">
        <v>1</v>
      </c>
      <c r="BX72">
        <v>1</v>
      </c>
      <c r="BY72" t="s">
        <v>3</v>
      </c>
      <c r="BZ72">
        <v>94</v>
      </c>
      <c r="CA72">
        <v>61</v>
      </c>
      <c r="CB72" t="s">
        <v>3</v>
      </c>
      <c r="CE72">
        <v>0</v>
      </c>
      <c r="CF72">
        <v>0</v>
      </c>
      <c r="CG72">
        <v>0</v>
      </c>
      <c r="CM72">
        <v>0</v>
      </c>
      <c r="CN72" t="s">
        <v>3</v>
      </c>
      <c r="CO72">
        <v>0</v>
      </c>
      <c r="CP72">
        <f>AB72*AZ72</f>
        <v>701.29</v>
      </c>
      <c r="CQ72">
        <v>0</v>
      </c>
      <c r="CR72">
        <v>0</v>
      </c>
      <c r="CS72">
        <v>0</v>
      </c>
      <c r="CT72">
        <v>0</v>
      </c>
      <c r="CU72">
        <v>0</v>
      </c>
      <c r="CV72">
        <v>0</v>
      </c>
      <c r="CW72">
        <v>0</v>
      </c>
      <c r="CX72">
        <v>0</v>
      </c>
      <c r="CY72">
        <v>0</v>
      </c>
      <c r="CZ72">
        <v>0</v>
      </c>
      <c r="DC72" t="s">
        <v>3</v>
      </c>
      <c r="DD72" t="s">
        <v>3</v>
      </c>
      <c r="DE72" t="s">
        <v>3</v>
      </c>
      <c r="DF72" t="s">
        <v>3</v>
      </c>
      <c r="DG72" t="s">
        <v>3</v>
      </c>
      <c r="DH72" t="s">
        <v>3</v>
      </c>
      <c r="DI72" t="s">
        <v>3</v>
      </c>
      <c r="DJ72" t="s">
        <v>3</v>
      </c>
      <c r="DK72" t="s">
        <v>3</v>
      </c>
      <c r="DL72" t="s">
        <v>3</v>
      </c>
      <c r="DM72" t="s">
        <v>3</v>
      </c>
      <c r="DN72">
        <v>0</v>
      </c>
      <c r="DO72">
        <v>0</v>
      </c>
      <c r="DP72">
        <v>1</v>
      </c>
      <c r="DQ72">
        <v>1</v>
      </c>
      <c r="DU72">
        <v>1013</v>
      </c>
      <c r="DV72" t="s">
        <v>41</v>
      </c>
      <c r="DW72" t="s">
        <v>41</v>
      </c>
      <c r="DX72">
        <v>1</v>
      </c>
      <c r="DZ72" t="s">
        <v>3</v>
      </c>
      <c r="EA72" t="s">
        <v>3</v>
      </c>
      <c r="EB72" t="s">
        <v>3</v>
      </c>
      <c r="EC72" t="s">
        <v>3</v>
      </c>
      <c r="EE72">
        <v>60217178</v>
      </c>
      <c r="EF72">
        <v>10</v>
      </c>
      <c r="EG72" t="s">
        <v>49</v>
      </c>
      <c r="EH72">
        <v>107</v>
      </c>
      <c r="EI72" t="s">
        <v>50</v>
      </c>
      <c r="EJ72">
        <v>1</v>
      </c>
      <c r="EK72">
        <v>700008</v>
      </c>
      <c r="EL72" t="s">
        <v>51</v>
      </c>
      <c r="EM72" t="s">
        <v>52</v>
      </c>
      <c r="EO72" t="s">
        <v>3</v>
      </c>
      <c r="EQ72">
        <v>0</v>
      </c>
      <c r="ER72">
        <v>0</v>
      </c>
      <c r="ES72">
        <v>0</v>
      </c>
      <c r="ET72">
        <v>0</v>
      </c>
      <c r="EU72">
        <v>0</v>
      </c>
      <c r="EV72">
        <v>0</v>
      </c>
      <c r="EW72">
        <v>0</v>
      </c>
      <c r="EX72">
        <v>0</v>
      </c>
      <c r="EY72">
        <v>0</v>
      </c>
      <c r="FQ72">
        <v>0</v>
      </c>
      <c r="FR72">
        <v>0</v>
      </c>
      <c r="FS72">
        <v>0</v>
      </c>
      <c r="FX72">
        <v>0</v>
      </c>
      <c r="FY72">
        <v>0</v>
      </c>
      <c r="GA72" t="s">
        <v>3</v>
      </c>
      <c r="GD72">
        <v>1</v>
      </c>
      <c r="GF72">
        <v>-1636068422</v>
      </c>
      <c r="GG72">
        <v>2</v>
      </c>
      <c r="GH72">
        <v>1</v>
      </c>
      <c r="GI72">
        <v>-2</v>
      </c>
      <c r="GJ72">
        <v>2</v>
      </c>
      <c r="GK72">
        <v>0</v>
      </c>
      <c r="GL72">
        <f>ROUND(IF(AND(BH72=3,BI72=3,FS72&lt;&gt;0),P72,0),2)</f>
        <v>0</v>
      </c>
      <c r="GM72">
        <f>ROUND(CP72*I72,2)</f>
        <v>2541.4699999999998</v>
      </c>
      <c r="GN72">
        <f>IF(OR(BI72=0,BI72=1),GM72-GX72,0)</f>
        <v>2541.4699999999998</v>
      </c>
      <c r="GO72">
        <f>IF(BI72=2,GM72-GX72,0)</f>
        <v>0</v>
      </c>
      <c r="GP72">
        <f>IF(BI72=4,GM72-GX72,0)</f>
        <v>0</v>
      </c>
      <c r="GR72">
        <v>0</v>
      </c>
      <c r="GS72">
        <v>3</v>
      </c>
      <c r="GT72">
        <v>0</v>
      </c>
      <c r="GU72" t="s">
        <v>3</v>
      </c>
      <c r="GV72">
        <f>0</f>
        <v>0</v>
      </c>
      <c r="GW72">
        <v>1</v>
      </c>
      <c r="GX72">
        <f>0</f>
        <v>0</v>
      </c>
      <c r="HA72">
        <v>0</v>
      </c>
      <c r="HB72">
        <v>0</v>
      </c>
      <c r="HC72">
        <v>0</v>
      </c>
      <c r="HD72">
        <f>GM72</f>
        <v>2541.4699999999998</v>
      </c>
      <c r="HE72" t="s">
        <v>3</v>
      </c>
      <c r="HF72" t="s">
        <v>3</v>
      </c>
      <c r="HM72" t="s">
        <v>3</v>
      </c>
      <c r="HN72" t="s">
        <v>53</v>
      </c>
      <c r="HO72" t="s">
        <v>54</v>
      </c>
      <c r="HP72" t="s">
        <v>50</v>
      </c>
      <c r="HQ72" t="s">
        <v>50</v>
      </c>
      <c r="HS72">
        <v>0</v>
      </c>
      <c r="IK72">
        <v>0</v>
      </c>
    </row>
    <row r="74" spans="1:245" x14ac:dyDescent="0.2">
      <c r="A74" s="2">
        <v>51</v>
      </c>
      <c r="B74" s="2">
        <f>B64</f>
        <v>0</v>
      </c>
      <c r="C74" s="2">
        <f>A64</f>
        <v>4</v>
      </c>
      <c r="D74" s="2">
        <f>ROW(A64)</f>
        <v>64</v>
      </c>
      <c r="E74" s="2"/>
      <c r="F74" s="2" t="str">
        <f>IF(F64&lt;&gt;"",F64,"")</f>
        <v/>
      </c>
      <c r="G74" s="2" t="str">
        <f>IF(G64&lt;&gt;"",G64,"")</f>
        <v>Помещение 4,5 (кабинет №231, 233)</v>
      </c>
      <c r="H74" s="2">
        <v>0</v>
      </c>
      <c r="I74" s="2"/>
      <c r="J74" s="2"/>
      <c r="K74" s="2"/>
      <c r="L74" s="2"/>
      <c r="M74" s="2"/>
      <c r="N74" s="2"/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>
        <f t="shared" ref="AO74:BD74" si="31">ROUND(BX74,2)</f>
        <v>0</v>
      </c>
      <c r="AP74" s="2">
        <f t="shared" si="31"/>
        <v>0</v>
      </c>
      <c r="AQ74" s="2">
        <f t="shared" si="31"/>
        <v>0</v>
      </c>
      <c r="AR74" s="2">
        <f t="shared" si="31"/>
        <v>0</v>
      </c>
      <c r="AS74" s="2">
        <f t="shared" si="31"/>
        <v>0</v>
      </c>
      <c r="AT74" s="2">
        <f t="shared" si="31"/>
        <v>0</v>
      </c>
      <c r="AU74" s="2">
        <f t="shared" si="31"/>
        <v>0</v>
      </c>
      <c r="AV74" s="2">
        <f t="shared" si="31"/>
        <v>0</v>
      </c>
      <c r="AW74" s="2">
        <f t="shared" si="31"/>
        <v>0</v>
      </c>
      <c r="AX74" s="2">
        <f t="shared" si="31"/>
        <v>0</v>
      </c>
      <c r="AY74" s="2">
        <f t="shared" si="31"/>
        <v>0</v>
      </c>
      <c r="AZ74" s="2">
        <f t="shared" si="31"/>
        <v>0</v>
      </c>
      <c r="BA74" s="2">
        <f t="shared" si="31"/>
        <v>0</v>
      </c>
      <c r="BB74" s="2">
        <f t="shared" si="31"/>
        <v>0</v>
      </c>
      <c r="BC74" s="2">
        <f t="shared" si="31"/>
        <v>0</v>
      </c>
      <c r="BD74" s="2">
        <f t="shared" si="31"/>
        <v>0</v>
      </c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>
        <v>0</v>
      </c>
    </row>
    <row r="76" spans="1:245" x14ac:dyDescent="0.2">
      <c r="A76" s="4">
        <v>50</v>
      </c>
      <c r="B76" s="4">
        <v>0</v>
      </c>
      <c r="C76" s="4">
        <v>0</v>
      </c>
      <c r="D76" s="4">
        <v>1</v>
      </c>
      <c r="E76" s="4">
        <v>201</v>
      </c>
      <c r="F76" s="4">
        <f>ROUND(Source!O74,O76)</f>
        <v>0</v>
      </c>
      <c r="G76" s="4" t="s">
        <v>55</v>
      </c>
      <c r="H76" s="4" t="s">
        <v>56</v>
      </c>
      <c r="I76" s="4"/>
      <c r="J76" s="4"/>
      <c r="K76" s="4">
        <v>201</v>
      </c>
      <c r="L76" s="4">
        <v>1</v>
      </c>
      <c r="M76" s="4">
        <v>3</v>
      </c>
      <c r="N76" s="4" t="s">
        <v>3</v>
      </c>
      <c r="O76" s="4">
        <v>2</v>
      </c>
      <c r="P76" s="4"/>
      <c r="Q76" s="4"/>
      <c r="R76" s="4"/>
      <c r="S76" s="4"/>
      <c r="T76" s="4"/>
      <c r="U76" s="4"/>
      <c r="V76" s="4"/>
      <c r="W76" s="4">
        <v>0</v>
      </c>
      <c r="X76" s="4">
        <v>1</v>
      </c>
      <c r="Y76" s="4">
        <v>0</v>
      </c>
      <c r="Z76" s="4"/>
      <c r="AA76" s="4"/>
      <c r="AB76" s="4"/>
    </row>
    <row r="77" spans="1:245" x14ac:dyDescent="0.2">
      <c r="A77" s="4">
        <v>50</v>
      </c>
      <c r="B77" s="4">
        <v>0</v>
      </c>
      <c r="C77" s="4">
        <v>0</v>
      </c>
      <c r="D77" s="4">
        <v>1</v>
      </c>
      <c r="E77" s="4">
        <v>202</v>
      </c>
      <c r="F77" s="4">
        <f>ROUND(Source!P74,O77)</f>
        <v>0</v>
      </c>
      <c r="G77" s="4" t="s">
        <v>57</v>
      </c>
      <c r="H77" s="4" t="s">
        <v>58</v>
      </c>
      <c r="I77" s="4"/>
      <c r="J77" s="4"/>
      <c r="K77" s="4">
        <v>202</v>
      </c>
      <c r="L77" s="4">
        <v>2</v>
      </c>
      <c r="M77" s="4">
        <v>3</v>
      </c>
      <c r="N77" s="4" t="s">
        <v>3</v>
      </c>
      <c r="O77" s="4">
        <v>2</v>
      </c>
      <c r="P77" s="4"/>
      <c r="Q77" s="4"/>
      <c r="R77" s="4"/>
      <c r="S77" s="4"/>
      <c r="T77" s="4"/>
      <c r="U77" s="4"/>
      <c r="V77" s="4"/>
      <c r="W77" s="4">
        <v>0</v>
      </c>
      <c r="X77" s="4">
        <v>1</v>
      </c>
      <c r="Y77" s="4">
        <v>0</v>
      </c>
      <c r="Z77" s="4"/>
      <c r="AA77" s="4"/>
      <c r="AB77" s="4"/>
    </row>
    <row r="78" spans="1:245" x14ac:dyDescent="0.2">
      <c r="A78" s="4">
        <v>50</v>
      </c>
      <c r="B78" s="4">
        <v>0</v>
      </c>
      <c r="C78" s="4">
        <v>0</v>
      </c>
      <c r="D78" s="4">
        <v>1</v>
      </c>
      <c r="E78" s="4">
        <v>222</v>
      </c>
      <c r="F78" s="4">
        <f>ROUND(Source!AO74,O78)</f>
        <v>0</v>
      </c>
      <c r="G78" s="4" t="s">
        <v>59</v>
      </c>
      <c r="H78" s="4" t="s">
        <v>60</v>
      </c>
      <c r="I78" s="4"/>
      <c r="J78" s="4"/>
      <c r="K78" s="4">
        <v>222</v>
      </c>
      <c r="L78" s="4">
        <v>3</v>
      </c>
      <c r="M78" s="4">
        <v>3</v>
      </c>
      <c r="N78" s="4" t="s">
        <v>3</v>
      </c>
      <c r="O78" s="4">
        <v>2</v>
      </c>
      <c r="P78" s="4"/>
      <c r="Q78" s="4"/>
      <c r="R78" s="4"/>
      <c r="S78" s="4"/>
      <c r="T78" s="4"/>
      <c r="U78" s="4"/>
      <c r="V78" s="4"/>
      <c r="W78" s="4">
        <v>0</v>
      </c>
      <c r="X78" s="4">
        <v>1</v>
      </c>
      <c r="Y78" s="4">
        <v>0</v>
      </c>
      <c r="Z78" s="4"/>
      <c r="AA78" s="4"/>
      <c r="AB78" s="4"/>
    </row>
    <row r="79" spans="1:245" x14ac:dyDescent="0.2">
      <c r="A79" s="4">
        <v>50</v>
      </c>
      <c r="B79" s="4">
        <v>0</v>
      </c>
      <c r="C79" s="4">
        <v>0</v>
      </c>
      <c r="D79" s="4">
        <v>1</v>
      </c>
      <c r="E79" s="4">
        <v>225</v>
      </c>
      <c r="F79" s="4">
        <f>ROUND(Source!AV74,O79)</f>
        <v>0</v>
      </c>
      <c r="G79" s="4" t="s">
        <v>61</v>
      </c>
      <c r="H79" s="4" t="s">
        <v>62</v>
      </c>
      <c r="I79" s="4"/>
      <c r="J79" s="4"/>
      <c r="K79" s="4">
        <v>225</v>
      </c>
      <c r="L79" s="4">
        <v>4</v>
      </c>
      <c r="M79" s="4">
        <v>3</v>
      </c>
      <c r="N79" s="4" t="s">
        <v>3</v>
      </c>
      <c r="O79" s="4">
        <v>2</v>
      </c>
      <c r="P79" s="4"/>
      <c r="Q79" s="4"/>
      <c r="R79" s="4"/>
      <c r="S79" s="4"/>
      <c r="T79" s="4"/>
      <c r="U79" s="4"/>
      <c r="V79" s="4"/>
      <c r="W79" s="4">
        <v>0</v>
      </c>
      <c r="X79" s="4">
        <v>1</v>
      </c>
      <c r="Y79" s="4">
        <v>0</v>
      </c>
      <c r="Z79" s="4"/>
      <c r="AA79" s="4"/>
      <c r="AB79" s="4"/>
    </row>
    <row r="80" spans="1:245" x14ac:dyDescent="0.2">
      <c r="A80" s="4">
        <v>50</v>
      </c>
      <c r="B80" s="4">
        <v>0</v>
      </c>
      <c r="C80" s="4">
        <v>0</v>
      </c>
      <c r="D80" s="4">
        <v>1</v>
      </c>
      <c r="E80" s="4">
        <v>226</v>
      </c>
      <c r="F80" s="4">
        <f>ROUND(Source!AW74,O80)</f>
        <v>0</v>
      </c>
      <c r="G80" s="4" t="s">
        <v>63</v>
      </c>
      <c r="H80" s="4" t="s">
        <v>64</v>
      </c>
      <c r="I80" s="4"/>
      <c r="J80" s="4"/>
      <c r="K80" s="4">
        <v>226</v>
      </c>
      <c r="L80" s="4">
        <v>5</v>
      </c>
      <c r="M80" s="4">
        <v>3</v>
      </c>
      <c r="N80" s="4" t="s">
        <v>3</v>
      </c>
      <c r="O80" s="4">
        <v>2</v>
      </c>
      <c r="P80" s="4"/>
      <c r="Q80" s="4"/>
      <c r="R80" s="4"/>
      <c r="S80" s="4"/>
      <c r="T80" s="4"/>
      <c r="U80" s="4"/>
      <c r="V80" s="4"/>
      <c r="W80" s="4">
        <v>0</v>
      </c>
      <c r="X80" s="4">
        <v>1</v>
      </c>
      <c r="Y80" s="4">
        <v>0</v>
      </c>
      <c r="Z80" s="4"/>
      <c r="AA80" s="4"/>
      <c r="AB80" s="4"/>
    </row>
    <row r="81" spans="1:28" x14ac:dyDescent="0.2">
      <c r="A81" s="4">
        <v>50</v>
      </c>
      <c r="B81" s="4">
        <v>0</v>
      </c>
      <c r="C81" s="4">
        <v>0</v>
      </c>
      <c r="D81" s="4">
        <v>1</v>
      </c>
      <c r="E81" s="4">
        <v>227</v>
      </c>
      <c r="F81" s="4">
        <f>ROUND(Source!AX74,O81)</f>
        <v>0</v>
      </c>
      <c r="G81" s="4" t="s">
        <v>65</v>
      </c>
      <c r="H81" s="4" t="s">
        <v>66</v>
      </c>
      <c r="I81" s="4"/>
      <c r="J81" s="4"/>
      <c r="K81" s="4">
        <v>227</v>
      </c>
      <c r="L81" s="4">
        <v>6</v>
      </c>
      <c r="M81" s="4">
        <v>3</v>
      </c>
      <c r="N81" s="4" t="s">
        <v>3</v>
      </c>
      <c r="O81" s="4">
        <v>2</v>
      </c>
      <c r="P81" s="4"/>
      <c r="Q81" s="4"/>
      <c r="R81" s="4"/>
      <c r="S81" s="4"/>
      <c r="T81" s="4"/>
      <c r="U81" s="4"/>
      <c r="V81" s="4"/>
      <c r="W81" s="4">
        <v>0</v>
      </c>
      <c r="X81" s="4">
        <v>1</v>
      </c>
      <c r="Y81" s="4">
        <v>0</v>
      </c>
      <c r="Z81" s="4"/>
      <c r="AA81" s="4"/>
      <c r="AB81" s="4"/>
    </row>
    <row r="82" spans="1:28" x14ac:dyDescent="0.2">
      <c r="A82" s="4">
        <v>50</v>
      </c>
      <c r="B82" s="4">
        <v>0</v>
      </c>
      <c r="C82" s="4">
        <v>0</v>
      </c>
      <c r="D82" s="4">
        <v>1</v>
      </c>
      <c r="E82" s="4">
        <v>228</v>
      </c>
      <c r="F82" s="4">
        <f>ROUND(Source!AY74,O82)</f>
        <v>0</v>
      </c>
      <c r="G82" s="4" t="s">
        <v>67</v>
      </c>
      <c r="H82" s="4" t="s">
        <v>68</v>
      </c>
      <c r="I82" s="4"/>
      <c r="J82" s="4"/>
      <c r="K82" s="4">
        <v>228</v>
      </c>
      <c r="L82" s="4">
        <v>7</v>
      </c>
      <c r="M82" s="4">
        <v>3</v>
      </c>
      <c r="N82" s="4" t="s">
        <v>3</v>
      </c>
      <c r="O82" s="4">
        <v>2</v>
      </c>
      <c r="P82" s="4"/>
      <c r="Q82" s="4"/>
      <c r="R82" s="4"/>
      <c r="S82" s="4"/>
      <c r="T82" s="4"/>
      <c r="U82" s="4"/>
      <c r="V82" s="4"/>
      <c r="W82" s="4">
        <v>0</v>
      </c>
      <c r="X82" s="4">
        <v>1</v>
      </c>
      <c r="Y82" s="4">
        <v>0</v>
      </c>
      <c r="Z82" s="4"/>
      <c r="AA82" s="4"/>
      <c r="AB82" s="4"/>
    </row>
    <row r="83" spans="1:28" x14ac:dyDescent="0.2">
      <c r="A83" s="4">
        <v>50</v>
      </c>
      <c r="B83" s="4">
        <v>0</v>
      </c>
      <c r="C83" s="4">
        <v>0</v>
      </c>
      <c r="D83" s="4">
        <v>1</v>
      </c>
      <c r="E83" s="4">
        <v>216</v>
      </c>
      <c r="F83" s="4">
        <f>ROUND(Source!AP74,O83)</f>
        <v>0</v>
      </c>
      <c r="G83" s="4" t="s">
        <v>69</v>
      </c>
      <c r="H83" s="4" t="s">
        <v>70</v>
      </c>
      <c r="I83" s="4"/>
      <c r="J83" s="4"/>
      <c r="K83" s="4">
        <v>216</v>
      </c>
      <c r="L83" s="4">
        <v>8</v>
      </c>
      <c r="M83" s="4">
        <v>3</v>
      </c>
      <c r="N83" s="4" t="s">
        <v>3</v>
      </c>
      <c r="O83" s="4">
        <v>2</v>
      </c>
      <c r="P83" s="4"/>
      <c r="Q83" s="4"/>
      <c r="R83" s="4"/>
      <c r="S83" s="4"/>
      <c r="T83" s="4"/>
      <c r="U83" s="4"/>
      <c r="V83" s="4"/>
      <c r="W83" s="4">
        <v>0</v>
      </c>
      <c r="X83" s="4">
        <v>1</v>
      </c>
      <c r="Y83" s="4">
        <v>0</v>
      </c>
      <c r="Z83" s="4"/>
      <c r="AA83" s="4"/>
      <c r="AB83" s="4"/>
    </row>
    <row r="84" spans="1:28" x14ac:dyDescent="0.2">
      <c r="A84" s="4">
        <v>50</v>
      </c>
      <c r="B84" s="4">
        <v>0</v>
      </c>
      <c r="C84" s="4">
        <v>0</v>
      </c>
      <c r="D84" s="4">
        <v>1</v>
      </c>
      <c r="E84" s="4">
        <v>223</v>
      </c>
      <c r="F84" s="4">
        <f>ROUND(Source!AQ74,O84)</f>
        <v>0</v>
      </c>
      <c r="G84" s="4" t="s">
        <v>71</v>
      </c>
      <c r="H84" s="4" t="s">
        <v>72</v>
      </c>
      <c r="I84" s="4"/>
      <c r="J84" s="4"/>
      <c r="K84" s="4">
        <v>223</v>
      </c>
      <c r="L84" s="4">
        <v>9</v>
      </c>
      <c r="M84" s="4">
        <v>3</v>
      </c>
      <c r="N84" s="4" t="s">
        <v>3</v>
      </c>
      <c r="O84" s="4">
        <v>2</v>
      </c>
      <c r="P84" s="4"/>
      <c r="Q84" s="4"/>
      <c r="R84" s="4"/>
      <c r="S84" s="4"/>
      <c r="T84" s="4"/>
      <c r="U84" s="4"/>
      <c r="V84" s="4"/>
      <c r="W84" s="4">
        <v>0</v>
      </c>
      <c r="X84" s="4">
        <v>1</v>
      </c>
      <c r="Y84" s="4">
        <v>0</v>
      </c>
      <c r="Z84" s="4"/>
      <c r="AA84" s="4"/>
      <c r="AB84" s="4"/>
    </row>
    <row r="85" spans="1:28" x14ac:dyDescent="0.2">
      <c r="A85" s="4">
        <v>50</v>
      </c>
      <c r="B85" s="4">
        <v>0</v>
      </c>
      <c r="C85" s="4">
        <v>0</v>
      </c>
      <c r="D85" s="4">
        <v>1</v>
      </c>
      <c r="E85" s="4">
        <v>229</v>
      </c>
      <c r="F85" s="4">
        <f>ROUND(Source!AZ74,O85)</f>
        <v>0</v>
      </c>
      <c r="G85" s="4" t="s">
        <v>73</v>
      </c>
      <c r="H85" s="4" t="s">
        <v>74</v>
      </c>
      <c r="I85" s="4"/>
      <c r="J85" s="4"/>
      <c r="K85" s="4">
        <v>229</v>
      </c>
      <c r="L85" s="4">
        <v>10</v>
      </c>
      <c r="M85" s="4">
        <v>3</v>
      </c>
      <c r="N85" s="4" t="s">
        <v>3</v>
      </c>
      <c r="O85" s="4">
        <v>2</v>
      </c>
      <c r="P85" s="4"/>
      <c r="Q85" s="4"/>
      <c r="R85" s="4"/>
      <c r="S85" s="4"/>
      <c r="T85" s="4"/>
      <c r="U85" s="4"/>
      <c r="V85" s="4"/>
      <c r="W85" s="4">
        <v>0</v>
      </c>
      <c r="X85" s="4">
        <v>1</v>
      </c>
      <c r="Y85" s="4">
        <v>0</v>
      </c>
      <c r="Z85" s="4"/>
      <c r="AA85" s="4"/>
      <c r="AB85" s="4"/>
    </row>
    <row r="86" spans="1:28" x14ac:dyDescent="0.2">
      <c r="A86" s="4">
        <v>50</v>
      </c>
      <c r="B86" s="4">
        <v>0</v>
      </c>
      <c r="C86" s="4">
        <v>0</v>
      </c>
      <c r="D86" s="4">
        <v>1</v>
      </c>
      <c r="E86" s="4">
        <v>203</v>
      </c>
      <c r="F86" s="4">
        <f>ROUND(Source!Q74,O86)</f>
        <v>0</v>
      </c>
      <c r="G86" s="4" t="s">
        <v>75</v>
      </c>
      <c r="H86" s="4" t="s">
        <v>76</v>
      </c>
      <c r="I86" s="4"/>
      <c r="J86" s="4"/>
      <c r="K86" s="4">
        <v>203</v>
      </c>
      <c r="L86" s="4">
        <v>11</v>
      </c>
      <c r="M86" s="4">
        <v>3</v>
      </c>
      <c r="N86" s="4" t="s">
        <v>3</v>
      </c>
      <c r="O86" s="4">
        <v>2</v>
      </c>
      <c r="P86" s="4"/>
      <c r="Q86" s="4"/>
      <c r="R86" s="4"/>
      <c r="S86" s="4"/>
      <c r="T86" s="4"/>
      <c r="U86" s="4"/>
      <c r="V86" s="4"/>
      <c r="W86" s="4">
        <v>0</v>
      </c>
      <c r="X86" s="4">
        <v>1</v>
      </c>
      <c r="Y86" s="4">
        <v>0</v>
      </c>
      <c r="Z86" s="4"/>
      <c r="AA86" s="4"/>
      <c r="AB86" s="4"/>
    </row>
    <row r="87" spans="1:28" x14ac:dyDescent="0.2">
      <c r="A87" s="4">
        <v>50</v>
      </c>
      <c r="B87" s="4">
        <v>0</v>
      </c>
      <c r="C87" s="4">
        <v>0</v>
      </c>
      <c r="D87" s="4">
        <v>1</v>
      </c>
      <c r="E87" s="4">
        <v>231</v>
      </c>
      <c r="F87" s="4">
        <f>ROUND(Source!BB74,O87)</f>
        <v>0</v>
      </c>
      <c r="G87" s="4" t="s">
        <v>77</v>
      </c>
      <c r="H87" s="4" t="s">
        <v>78</v>
      </c>
      <c r="I87" s="4"/>
      <c r="J87" s="4"/>
      <c r="K87" s="4">
        <v>231</v>
      </c>
      <c r="L87" s="4">
        <v>12</v>
      </c>
      <c r="M87" s="4">
        <v>3</v>
      </c>
      <c r="N87" s="4" t="s">
        <v>3</v>
      </c>
      <c r="O87" s="4">
        <v>2</v>
      </c>
      <c r="P87" s="4"/>
      <c r="Q87" s="4"/>
      <c r="R87" s="4"/>
      <c r="S87" s="4"/>
      <c r="T87" s="4"/>
      <c r="U87" s="4"/>
      <c r="V87" s="4"/>
      <c r="W87" s="4">
        <v>0</v>
      </c>
      <c r="X87" s="4">
        <v>1</v>
      </c>
      <c r="Y87" s="4">
        <v>0</v>
      </c>
      <c r="Z87" s="4"/>
      <c r="AA87" s="4"/>
      <c r="AB87" s="4"/>
    </row>
    <row r="88" spans="1:28" x14ac:dyDescent="0.2">
      <c r="A88" s="4">
        <v>50</v>
      </c>
      <c r="B88" s="4">
        <v>0</v>
      </c>
      <c r="C88" s="4">
        <v>0</v>
      </c>
      <c r="D88" s="4">
        <v>1</v>
      </c>
      <c r="E88" s="4">
        <v>204</v>
      </c>
      <c r="F88" s="4">
        <f>ROUND(Source!R74,O88)</f>
        <v>0</v>
      </c>
      <c r="G88" s="4" t="s">
        <v>79</v>
      </c>
      <c r="H88" s="4" t="s">
        <v>80</v>
      </c>
      <c r="I88" s="4"/>
      <c r="J88" s="4"/>
      <c r="K88" s="4">
        <v>204</v>
      </c>
      <c r="L88" s="4">
        <v>13</v>
      </c>
      <c r="M88" s="4">
        <v>3</v>
      </c>
      <c r="N88" s="4" t="s">
        <v>3</v>
      </c>
      <c r="O88" s="4">
        <v>2</v>
      </c>
      <c r="P88" s="4"/>
      <c r="Q88" s="4"/>
      <c r="R88" s="4"/>
      <c r="S88" s="4"/>
      <c r="T88" s="4"/>
      <c r="U88" s="4"/>
      <c r="V88" s="4"/>
      <c r="W88" s="4">
        <v>0</v>
      </c>
      <c r="X88" s="4">
        <v>1</v>
      </c>
      <c r="Y88" s="4">
        <v>0</v>
      </c>
      <c r="Z88" s="4"/>
      <c r="AA88" s="4"/>
      <c r="AB88" s="4"/>
    </row>
    <row r="89" spans="1:28" x14ac:dyDescent="0.2">
      <c r="A89" s="4">
        <v>50</v>
      </c>
      <c r="B89" s="4">
        <v>0</v>
      </c>
      <c r="C89" s="4">
        <v>0</v>
      </c>
      <c r="D89" s="4">
        <v>1</v>
      </c>
      <c r="E89" s="4">
        <v>205</v>
      </c>
      <c r="F89" s="4">
        <f>ROUND(Source!S74,O89)</f>
        <v>0</v>
      </c>
      <c r="G89" s="4" t="s">
        <v>81</v>
      </c>
      <c r="H89" s="4" t="s">
        <v>82</v>
      </c>
      <c r="I89" s="4"/>
      <c r="J89" s="4"/>
      <c r="K89" s="4">
        <v>205</v>
      </c>
      <c r="L89" s="4">
        <v>14</v>
      </c>
      <c r="M89" s="4">
        <v>3</v>
      </c>
      <c r="N89" s="4" t="s">
        <v>3</v>
      </c>
      <c r="O89" s="4">
        <v>2</v>
      </c>
      <c r="P89" s="4"/>
      <c r="Q89" s="4"/>
      <c r="R89" s="4"/>
      <c r="S89" s="4"/>
      <c r="T89" s="4"/>
      <c r="U89" s="4"/>
      <c r="V89" s="4"/>
      <c r="W89" s="4">
        <v>0</v>
      </c>
      <c r="X89" s="4">
        <v>1</v>
      </c>
      <c r="Y89" s="4">
        <v>0</v>
      </c>
      <c r="Z89" s="4"/>
      <c r="AA89" s="4"/>
      <c r="AB89" s="4"/>
    </row>
    <row r="90" spans="1:28" x14ac:dyDescent="0.2">
      <c r="A90" s="4">
        <v>50</v>
      </c>
      <c r="B90" s="4">
        <v>0</v>
      </c>
      <c r="C90" s="4">
        <v>0</v>
      </c>
      <c r="D90" s="4">
        <v>1</v>
      </c>
      <c r="E90" s="4">
        <v>232</v>
      </c>
      <c r="F90" s="4">
        <f>ROUND(Source!BC74,O90)</f>
        <v>0</v>
      </c>
      <c r="G90" s="4" t="s">
        <v>83</v>
      </c>
      <c r="H90" s="4" t="s">
        <v>84</v>
      </c>
      <c r="I90" s="4"/>
      <c r="J90" s="4"/>
      <c r="K90" s="4">
        <v>232</v>
      </c>
      <c r="L90" s="4">
        <v>15</v>
      </c>
      <c r="M90" s="4">
        <v>3</v>
      </c>
      <c r="N90" s="4" t="s">
        <v>3</v>
      </c>
      <c r="O90" s="4">
        <v>2</v>
      </c>
      <c r="P90" s="4"/>
      <c r="Q90" s="4"/>
      <c r="R90" s="4"/>
      <c r="S90" s="4"/>
      <c r="T90" s="4"/>
      <c r="U90" s="4"/>
      <c r="V90" s="4"/>
      <c r="W90" s="4">
        <v>0</v>
      </c>
      <c r="X90" s="4">
        <v>1</v>
      </c>
      <c r="Y90" s="4">
        <v>0</v>
      </c>
      <c r="Z90" s="4"/>
      <c r="AA90" s="4"/>
      <c r="AB90" s="4"/>
    </row>
    <row r="91" spans="1:28" x14ac:dyDescent="0.2">
      <c r="A91" s="4">
        <v>50</v>
      </c>
      <c r="B91" s="4">
        <v>0</v>
      </c>
      <c r="C91" s="4">
        <v>0</v>
      </c>
      <c r="D91" s="4">
        <v>1</v>
      </c>
      <c r="E91" s="4">
        <v>214</v>
      </c>
      <c r="F91" s="4">
        <f>ROUND(Source!AS74,O91)</f>
        <v>0</v>
      </c>
      <c r="G91" s="4" t="s">
        <v>85</v>
      </c>
      <c r="H91" s="4" t="s">
        <v>86</v>
      </c>
      <c r="I91" s="4"/>
      <c r="J91" s="4"/>
      <c r="K91" s="4">
        <v>214</v>
      </c>
      <c r="L91" s="4">
        <v>16</v>
      </c>
      <c r="M91" s="4">
        <v>3</v>
      </c>
      <c r="N91" s="4" t="s">
        <v>3</v>
      </c>
      <c r="O91" s="4">
        <v>2</v>
      </c>
      <c r="P91" s="4"/>
      <c r="Q91" s="4"/>
      <c r="R91" s="4"/>
      <c r="S91" s="4"/>
      <c r="T91" s="4"/>
      <c r="U91" s="4"/>
      <c r="V91" s="4"/>
      <c r="W91" s="4">
        <v>0</v>
      </c>
      <c r="X91" s="4">
        <v>1</v>
      </c>
      <c r="Y91" s="4">
        <v>0</v>
      </c>
      <c r="Z91" s="4"/>
      <c r="AA91" s="4"/>
      <c r="AB91" s="4"/>
    </row>
    <row r="92" spans="1:28" x14ac:dyDescent="0.2">
      <c r="A92" s="4">
        <v>50</v>
      </c>
      <c r="B92" s="4">
        <v>0</v>
      </c>
      <c r="C92" s="4">
        <v>0</v>
      </c>
      <c r="D92" s="4">
        <v>1</v>
      </c>
      <c r="E92" s="4">
        <v>215</v>
      </c>
      <c r="F92" s="4">
        <f>ROUND(Source!AT74,O92)</f>
        <v>0</v>
      </c>
      <c r="G92" s="4" t="s">
        <v>87</v>
      </c>
      <c r="H92" s="4" t="s">
        <v>88</v>
      </c>
      <c r="I92" s="4"/>
      <c r="J92" s="4"/>
      <c r="K92" s="4">
        <v>215</v>
      </c>
      <c r="L92" s="4">
        <v>17</v>
      </c>
      <c r="M92" s="4">
        <v>3</v>
      </c>
      <c r="N92" s="4" t="s">
        <v>3</v>
      </c>
      <c r="O92" s="4">
        <v>2</v>
      </c>
      <c r="P92" s="4"/>
      <c r="Q92" s="4"/>
      <c r="R92" s="4"/>
      <c r="S92" s="4"/>
      <c r="T92" s="4"/>
      <c r="U92" s="4"/>
      <c r="V92" s="4"/>
      <c r="W92" s="4">
        <v>0</v>
      </c>
      <c r="X92" s="4">
        <v>1</v>
      </c>
      <c r="Y92" s="4">
        <v>0</v>
      </c>
      <c r="Z92" s="4"/>
      <c r="AA92" s="4"/>
      <c r="AB92" s="4"/>
    </row>
    <row r="93" spans="1:28" x14ac:dyDescent="0.2">
      <c r="A93" s="4">
        <v>50</v>
      </c>
      <c r="B93" s="4">
        <v>0</v>
      </c>
      <c r="C93" s="4">
        <v>0</v>
      </c>
      <c r="D93" s="4">
        <v>1</v>
      </c>
      <c r="E93" s="4">
        <v>217</v>
      </c>
      <c r="F93" s="4">
        <f>ROUND(Source!AU74,O93)</f>
        <v>0</v>
      </c>
      <c r="G93" s="4" t="s">
        <v>89</v>
      </c>
      <c r="H93" s="4" t="s">
        <v>90</v>
      </c>
      <c r="I93" s="4"/>
      <c r="J93" s="4"/>
      <c r="K93" s="4">
        <v>217</v>
      </c>
      <c r="L93" s="4">
        <v>18</v>
      </c>
      <c r="M93" s="4">
        <v>3</v>
      </c>
      <c r="N93" s="4" t="s">
        <v>3</v>
      </c>
      <c r="O93" s="4">
        <v>2</v>
      </c>
      <c r="P93" s="4"/>
      <c r="Q93" s="4"/>
      <c r="R93" s="4"/>
      <c r="S93" s="4"/>
      <c r="T93" s="4"/>
      <c r="U93" s="4"/>
      <c r="V93" s="4"/>
      <c r="W93" s="4">
        <v>0</v>
      </c>
      <c r="X93" s="4">
        <v>1</v>
      </c>
      <c r="Y93" s="4">
        <v>0</v>
      </c>
      <c r="Z93" s="4"/>
      <c r="AA93" s="4"/>
      <c r="AB93" s="4"/>
    </row>
    <row r="94" spans="1:28" x14ac:dyDescent="0.2">
      <c r="A94" s="4">
        <v>50</v>
      </c>
      <c r="B94" s="4">
        <v>0</v>
      </c>
      <c r="C94" s="4">
        <v>0</v>
      </c>
      <c r="D94" s="4">
        <v>1</v>
      </c>
      <c r="E94" s="4">
        <v>230</v>
      </c>
      <c r="F94" s="4">
        <f>ROUND(Source!BA74,O94)</f>
        <v>0</v>
      </c>
      <c r="G94" s="4" t="s">
        <v>91</v>
      </c>
      <c r="H94" s="4" t="s">
        <v>92</v>
      </c>
      <c r="I94" s="4"/>
      <c r="J94" s="4"/>
      <c r="K94" s="4">
        <v>230</v>
      </c>
      <c r="L94" s="4">
        <v>19</v>
      </c>
      <c r="M94" s="4">
        <v>3</v>
      </c>
      <c r="N94" s="4" t="s">
        <v>3</v>
      </c>
      <c r="O94" s="4">
        <v>2</v>
      </c>
      <c r="P94" s="4"/>
      <c r="Q94" s="4"/>
      <c r="R94" s="4"/>
      <c r="S94" s="4"/>
      <c r="T94" s="4"/>
      <c r="U94" s="4"/>
      <c r="V94" s="4"/>
      <c r="W94" s="4">
        <v>0</v>
      </c>
      <c r="X94" s="4">
        <v>1</v>
      </c>
      <c r="Y94" s="4">
        <v>0</v>
      </c>
      <c r="Z94" s="4"/>
      <c r="AA94" s="4"/>
      <c r="AB94" s="4"/>
    </row>
    <row r="95" spans="1:28" x14ac:dyDescent="0.2">
      <c r="A95" s="4">
        <v>50</v>
      </c>
      <c r="B95" s="4">
        <v>0</v>
      </c>
      <c r="C95" s="4">
        <v>0</v>
      </c>
      <c r="D95" s="4">
        <v>1</v>
      </c>
      <c r="E95" s="4">
        <v>206</v>
      </c>
      <c r="F95" s="4">
        <f>ROUND(Source!T74,O95)</f>
        <v>0</v>
      </c>
      <c r="G95" s="4" t="s">
        <v>93</v>
      </c>
      <c r="H95" s="4" t="s">
        <v>94</v>
      </c>
      <c r="I95" s="4"/>
      <c r="J95" s="4"/>
      <c r="K95" s="4">
        <v>206</v>
      </c>
      <c r="L95" s="4">
        <v>20</v>
      </c>
      <c r="M95" s="4">
        <v>3</v>
      </c>
      <c r="N95" s="4" t="s">
        <v>3</v>
      </c>
      <c r="O95" s="4">
        <v>2</v>
      </c>
      <c r="P95" s="4"/>
      <c r="Q95" s="4"/>
      <c r="R95" s="4"/>
      <c r="S95" s="4"/>
      <c r="T95" s="4"/>
      <c r="U95" s="4"/>
      <c r="V95" s="4"/>
      <c r="W95" s="4">
        <v>0</v>
      </c>
      <c r="X95" s="4">
        <v>1</v>
      </c>
      <c r="Y95" s="4">
        <v>0</v>
      </c>
      <c r="Z95" s="4"/>
      <c r="AA95" s="4"/>
      <c r="AB95" s="4"/>
    </row>
    <row r="96" spans="1:28" x14ac:dyDescent="0.2">
      <c r="A96" s="4">
        <v>50</v>
      </c>
      <c r="B96" s="4">
        <v>0</v>
      </c>
      <c r="C96" s="4">
        <v>0</v>
      </c>
      <c r="D96" s="4">
        <v>1</v>
      </c>
      <c r="E96" s="4">
        <v>207</v>
      </c>
      <c r="F96" s="4">
        <f>ROUND(Source!U74,O96)</f>
        <v>0</v>
      </c>
      <c r="G96" s="4" t="s">
        <v>95</v>
      </c>
      <c r="H96" s="4" t="s">
        <v>96</v>
      </c>
      <c r="I96" s="4"/>
      <c r="J96" s="4"/>
      <c r="K96" s="4">
        <v>207</v>
      </c>
      <c r="L96" s="4">
        <v>21</v>
      </c>
      <c r="M96" s="4">
        <v>3</v>
      </c>
      <c r="N96" s="4" t="s">
        <v>3</v>
      </c>
      <c r="O96" s="4">
        <v>7</v>
      </c>
      <c r="P96" s="4"/>
      <c r="Q96" s="4"/>
      <c r="R96" s="4"/>
      <c r="S96" s="4"/>
      <c r="T96" s="4"/>
      <c r="U96" s="4"/>
      <c r="V96" s="4"/>
      <c r="W96" s="4">
        <v>0</v>
      </c>
      <c r="X96" s="4">
        <v>1</v>
      </c>
      <c r="Y96" s="4">
        <v>0</v>
      </c>
      <c r="Z96" s="4"/>
      <c r="AA96" s="4"/>
      <c r="AB96" s="4"/>
    </row>
    <row r="97" spans="1:245" x14ac:dyDescent="0.2">
      <c r="A97" s="4">
        <v>50</v>
      </c>
      <c r="B97" s="4">
        <v>0</v>
      </c>
      <c r="C97" s="4">
        <v>0</v>
      </c>
      <c r="D97" s="4">
        <v>1</v>
      </c>
      <c r="E97" s="4">
        <v>208</v>
      </c>
      <c r="F97" s="4">
        <f>ROUND(Source!V74,O97)</f>
        <v>0</v>
      </c>
      <c r="G97" s="4" t="s">
        <v>97</v>
      </c>
      <c r="H97" s="4" t="s">
        <v>98</v>
      </c>
      <c r="I97" s="4"/>
      <c r="J97" s="4"/>
      <c r="K97" s="4">
        <v>208</v>
      </c>
      <c r="L97" s="4">
        <v>22</v>
      </c>
      <c r="M97" s="4">
        <v>3</v>
      </c>
      <c r="N97" s="4" t="s">
        <v>3</v>
      </c>
      <c r="O97" s="4">
        <v>7</v>
      </c>
      <c r="P97" s="4"/>
      <c r="Q97" s="4"/>
      <c r="R97" s="4"/>
      <c r="S97" s="4"/>
      <c r="T97" s="4"/>
      <c r="U97" s="4"/>
      <c r="V97" s="4"/>
      <c r="W97" s="4">
        <v>0</v>
      </c>
      <c r="X97" s="4">
        <v>1</v>
      </c>
      <c r="Y97" s="4">
        <v>0</v>
      </c>
      <c r="Z97" s="4"/>
      <c r="AA97" s="4"/>
      <c r="AB97" s="4"/>
    </row>
    <row r="98" spans="1:245" x14ac:dyDescent="0.2">
      <c r="A98" s="4">
        <v>50</v>
      </c>
      <c r="B98" s="4">
        <v>0</v>
      </c>
      <c r="C98" s="4">
        <v>0</v>
      </c>
      <c r="D98" s="4">
        <v>1</v>
      </c>
      <c r="E98" s="4">
        <v>209</v>
      </c>
      <c r="F98" s="4">
        <f>ROUND(Source!W74,O98)</f>
        <v>0</v>
      </c>
      <c r="G98" s="4" t="s">
        <v>99</v>
      </c>
      <c r="H98" s="4" t="s">
        <v>100</v>
      </c>
      <c r="I98" s="4"/>
      <c r="J98" s="4"/>
      <c r="K98" s="4">
        <v>209</v>
      </c>
      <c r="L98" s="4">
        <v>23</v>
      </c>
      <c r="M98" s="4">
        <v>3</v>
      </c>
      <c r="N98" s="4" t="s">
        <v>3</v>
      </c>
      <c r="O98" s="4">
        <v>2</v>
      </c>
      <c r="P98" s="4"/>
      <c r="Q98" s="4"/>
      <c r="R98" s="4"/>
      <c r="S98" s="4"/>
      <c r="T98" s="4"/>
      <c r="U98" s="4"/>
      <c r="V98" s="4"/>
      <c r="W98" s="4">
        <v>0</v>
      </c>
      <c r="X98" s="4">
        <v>1</v>
      </c>
      <c r="Y98" s="4">
        <v>0</v>
      </c>
      <c r="Z98" s="4"/>
      <c r="AA98" s="4"/>
      <c r="AB98" s="4"/>
    </row>
    <row r="99" spans="1:245" x14ac:dyDescent="0.2">
      <c r="A99" s="4">
        <v>50</v>
      </c>
      <c r="B99" s="4">
        <v>0</v>
      </c>
      <c r="C99" s="4">
        <v>0</v>
      </c>
      <c r="D99" s="4">
        <v>1</v>
      </c>
      <c r="E99" s="4">
        <v>233</v>
      </c>
      <c r="F99" s="4">
        <f>ROUND(Source!BD74,O99)</f>
        <v>0</v>
      </c>
      <c r="G99" s="4" t="s">
        <v>101</v>
      </c>
      <c r="H99" s="4" t="s">
        <v>102</v>
      </c>
      <c r="I99" s="4"/>
      <c r="J99" s="4"/>
      <c r="K99" s="4">
        <v>233</v>
      </c>
      <c r="L99" s="4">
        <v>24</v>
      </c>
      <c r="M99" s="4">
        <v>3</v>
      </c>
      <c r="N99" s="4" t="s">
        <v>3</v>
      </c>
      <c r="O99" s="4">
        <v>2</v>
      </c>
      <c r="P99" s="4"/>
      <c r="Q99" s="4"/>
      <c r="R99" s="4"/>
      <c r="S99" s="4"/>
      <c r="T99" s="4"/>
      <c r="U99" s="4"/>
      <c r="V99" s="4"/>
      <c r="W99" s="4">
        <v>0</v>
      </c>
      <c r="X99" s="4">
        <v>1</v>
      </c>
      <c r="Y99" s="4">
        <v>0</v>
      </c>
      <c r="Z99" s="4"/>
      <c r="AA99" s="4"/>
      <c r="AB99" s="4"/>
    </row>
    <row r="100" spans="1:245" x14ac:dyDescent="0.2">
      <c r="A100" s="4">
        <v>50</v>
      </c>
      <c r="B100" s="4">
        <v>0</v>
      </c>
      <c r="C100" s="4">
        <v>0</v>
      </c>
      <c r="D100" s="4">
        <v>1</v>
      </c>
      <c r="E100" s="4">
        <v>210</v>
      </c>
      <c r="F100" s="4">
        <f>ROUND(Source!X74,O100)</f>
        <v>0</v>
      </c>
      <c r="G100" s="4" t="s">
        <v>103</v>
      </c>
      <c r="H100" s="4" t="s">
        <v>104</v>
      </c>
      <c r="I100" s="4"/>
      <c r="J100" s="4"/>
      <c r="K100" s="4">
        <v>210</v>
      </c>
      <c r="L100" s="4">
        <v>25</v>
      </c>
      <c r="M100" s="4">
        <v>3</v>
      </c>
      <c r="N100" s="4" t="s">
        <v>3</v>
      </c>
      <c r="O100" s="4">
        <v>2</v>
      </c>
      <c r="P100" s="4"/>
      <c r="Q100" s="4"/>
      <c r="R100" s="4"/>
      <c r="S100" s="4"/>
      <c r="T100" s="4"/>
      <c r="U100" s="4"/>
      <c r="V100" s="4"/>
      <c r="W100" s="4">
        <v>0</v>
      </c>
      <c r="X100" s="4">
        <v>1</v>
      </c>
      <c r="Y100" s="4">
        <v>0</v>
      </c>
      <c r="Z100" s="4"/>
      <c r="AA100" s="4"/>
      <c r="AB100" s="4"/>
    </row>
    <row r="101" spans="1:245" x14ac:dyDescent="0.2">
      <c r="A101" s="4">
        <v>50</v>
      </c>
      <c r="B101" s="4">
        <v>0</v>
      </c>
      <c r="C101" s="4">
        <v>0</v>
      </c>
      <c r="D101" s="4">
        <v>1</v>
      </c>
      <c r="E101" s="4">
        <v>211</v>
      </c>
      <c r="F101" s="4">
        <f>ROUND(Source!Y74,O101)</f>
        <v>0</v>
      </c>
      <c r="G101" s="4" t="s">
        <v>105</v>
      </c>
      <c r="H101" s="4" t="s">
        <v>106</v>
      </c>
      <c r="I101" s="4"/>
      <c r="J101" s="4"/>
      <c r="K101" s="4">
        <v>211</v>
      </c>
      <c r="L101" s="4">
        <v>26</v>
      </c>
      <c r="M101" s="4">
        <v>3</v>
      </c>
      <c r="N101" s="4" t="s">
        <v>3</v>
      </c>
      <c r="O101" s="4">
        <v>2</v>
      </c>
      <c r="P101" s="4"/>
      <c r="Q101" s="4"/>
      <c r="R101" s="4"/>
      <c r="S101" s="4"/>
      <c r="T101" s="4"/>
      <c r="U101" s="4"/>
      <c r="V101" s="4"/>
      <c r="W101" s="4">
        <v>0</v>
      </c>
      <c r="X101" s="4">
        <v>1</v>
      </c>
      <c r="Y101" s="4">
        <v>0</v>
      </c>
      <c r="Z101" s="4"/>
      <c r="AA101" s="4"/>
      <c r="AB101" s="4"/>
    </row>
    <row r="102" spans="1:245" x14ac:dyDescent="0.2">
      <c r="A102" s="4">
        <v>50</v>
      </c>
      <c r="B102" s="4">
        <v>0</v>
      </c>
      <c r="C102" s="4">
        <v>0</v>
      </c>
      <c r="D102" s="4">
        <v>1</v>
      </c>
      <c r="E102" s="4">
        <v>224</v>
      </c>
      <c r="F102" s="4">
        <f>ROUND(Source!AR74,O102)</f>
        <v>0</v>
      </c>
      <c r="G102" s="4" t="s">
        <v>107</v>
      </c>
      <c r="H102" s="4" t="s">
        <v>108</v>
      </c>
      <c r="I102" s="4"/>
      <c r="J102" s="4"/>
      <c r="K102" s="4">
        <v>224</v>
      </c>
      <c r="L102" s="4">
        <v>27</v>
      </c>
      <c r="M102" s="4">
        <v>3</v>
      </c>
      <c r="N102" s="4" t="s">
        <v>3</v>
      </c>
      <c r="O102" s="4">
        <v>2</v>
      </c>
      <c r="P102" s="4"/>
      <c r="Q102" s="4"/>
      <c r="R102" s="4"/>
      <c r="S102" s="4"/>
      <c r="T102" s="4"/>
      <c r="U102" s="4"/>
      <c r="V102" s="4"/>
      <c r="W102" s="4">
        <v>0</v>
      </c>
      <c r="X102" s="4">
        <v>1</v>
      </c>
      <c r="Y102" s="4">
        <v>0</v>
      </c>
      <c r="Z102" s="4"/>
      <c r="AA102" s="4"/>
      <c r="AB102" s="4"/>
    </row>
    <row r="104" spans="1:245" x14ac:dyDescent="0.2">
      <c r="A104" s="1">
        <v>4</v>
      </c>
      <c r="B104" s="1">
        <v>0</v>
      </c>
      <c r="C104" s="1"/>
      <c r="D104" s="1">
        <f>ROW(A117)</f>
        <v>117</v>
      </c>
      <c r="E104" s="1"/>
      <c r="F104" s="1" t="s">
        <v>3</v>
      </c>
      <c r="G104" s="1" t="s">
        <v>115</v>
      </c>
      <c r="H104" s="1" t="s">
        <v>3</v>
      </c>
      <c r="I104" s="1">
        <v>0</v>
      </c>
      <c r="J104" s="1"/>
      <c r="K104" s="1">
        <v>-1</v>
      </c>
      <c r="L104" s="1"/>
      <c r="M104" s="1" t="s">
        <v>3</v>
      </c>
      <c r="N104" s="1"/>
      <c r="O104" s="1"/>
      <c r="P104" s="1"/>
      <c r="Q104" s="1"/>
      <c r="R104" s="1"/>
      <c r="S104" s="1">
        <v>0</v>
      </c>
      <c r="T104" s="1"/>
      <c r="U104" s="1" t="s">
        <v>3</v>
      </c>
      <c r="V104" s="1">
        <v>0</v>
      </c>
      <c r="W104" s="1"/>
      <c r="X104" s="1"/>
      <c r="Y104" s="1"/>
      <c r="Z104" s="1"/>
      <c r="AA104" s="1"/>
      <c r="AB104" s="1" t="s">
        <v>3</v>
      </c>
      <c r="AC104" s="1" t="s">
        <v>3</v>
      </c>
      <c r="AD104" s="1" t="s">
        <v>3</v>
      </c>
      <c r="AE104" s="1" t="s">
        <v>3</v>
      </c>
      <c r="AF104" s="1" t="s">
        <v>3</v>
      </c>
      <c r="AG104" s="1" t="s">
        <v>3</v>
      </c>
      <c r="AH104" s="1"/>
      <c r="AI104" s="1"/>
      <c r="AJ104" s="1"/>
      <c r="AK104" s="1"/>
      <c r="AL104" s="1"/>
      <c r="AM104" s="1"/>
      <c r="AN104" s="1"/>
      <c r="AO104" s="1"/>
      <c r="AP104" s="1" t="s">
        <v>3</v>
      </c>
      <c r="AQ104" s="1" t="s">
        <v>3</v>
      </c>
      <c r="AR104" s="1" t="s">
        <v>3</v>
      </c>
      <c r="AS104" s="1"/>
      <c r="AT104" s="1"/>
      <c r="AU104" s="1"/>
      <c r="AV104" s="1"/>
      <c r="AW104" s="1"/>
      <c r="AX104" s="1"/>
      <c r="AY104" s="1"/>
      <c r="AZ104" s="1" t="s">
        <v>3</v>
      </c>
      <c r="BA104" s="1"/>
      <c r="BB104" s="1" t="s">
        <v>3</v>
      </c>
      <c r="BC104" s="1" t="s">
        <v>3</v>
      </c>
      <c r="BD104" s="1" t="s">
        <v>3</v>
      </c>
      <c r="BE104" s="1" t="s">
        <v>3</v>
      </c>
      <c r="BF104" s="1" t="s">
        <v>3</v>
      </c>
      <c r="BG104" s="1" t="s">
        <v>3</v>
      </c>
      <c r="BH104" s="1" t="s">
        <v>3</v>
      </c>
      <c r="BI104" s="1" t="s">
        <v>3</v>
      </c>
      <c r="BJ104" s="1" t="s">
        <v>3</v>
      </c>
      <c r="BK104" s="1" t="s">
        <v>3</v>
      </c>
      <c r="BL104" s="1" t="s">
        <v>3</v>
      </c>
      <c r="BM104" s="1" t="s">
        <v>3</v>
      </c>
      <c r="BN104" s="1" t="s">
        <v>3</v>
      </c>
      <c r="BO104" s="1" t="s">
        <v>3</v>
      </c>
      <c r="BP104" s="1" t="s">
        <v>3</v>
      </c>
      <c r="BQ104" s="1"/>
      <c r="BR104" s="1"/>
      <c r="BS104" s="1"/>
      <c r="BT104" s="1"/>
      <c r="BU104" s="1"/>
      <c r="BV104" s="1"/>
      <c r="BW104" s="1"/>
      <c r="BX104" s="1">
        <v>0</v>
      </c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>
        <v>0</v>
      </c>
    </row>
    <row r="106" spans="1:245" x14ac:dyDescent="0.2">
      <c r="A106" s="2">
        <v>52</v>
      </c>
      <c r="B106" s="2">
        <f t="shared" ref="B106:G106" si="32">B117</f>
        <v>0</v>
      </c>
      <c r="C106" s="2">
        <f t="shared" si="32"/>
        <v>4</v>
      </c>
      <c r="D106" s="2">
        <f t="shared" si="32"/>
        <v>104</v>
      </c>
      <c r="E106" s="2">
        <f t="shared" si="32"/>
        <v>0</v>
      </c>
      <c r="F106" s="2" t="str">
        <f t="shared" si="32"/>
        <v/>
      </c>
      <c r="G106" s="2" t="str">
        <f t="shared" si="32"/>
        <v>Помещение 32 (кабинет №201)</v>
      </c>
      <c r="H106" s="2"/>
      <c r="I106" s="2"/>
      <c r="J106" s="2"/>
      <c r="K106" s="2"/>
      <c r="L106" s="2"/>
      <c r="M106" s="2"/>
      <c r="N106" s="2"/>
      <c r="O106" s="2">
        <f t="shared" ref="O106:AT106" si="33">O117</f>
        <v>0</v>
      </c>
      <c r="P106" s="2">
        <f t="shared" si="33"/>
        <v>0</v>
      </c>
      <c r="Q106" s="2">
        <f t="shared" si="33"/>
        <v>0</v>
      </c>
      <c r="R106" s="2">
        <f t="shared" si="33"/>
        <v>0</v>
      </c>
      <c r="S106" s="2">
        <f t="shared" si="33"/>
        <v>0</v>
      </c>
      <c r="T106" s="2">
        <f t="shared" si="33"/>
        <v>0</v>
      </c>
      <c r="U106" s="2">
        <f t="shared" si="33"/>
        <v>0</v>
      </c>
      <c r="V106" s="2">
        <f t="shared" si="33"/>
        <v>0</v>
      </c>
      <c r="W106" s="2">
        <f t="shared" si="33"/>
        <v>0</v>
      </c>
      <c r="X106" s="2">
        <f t="shared" si="33"/>
        <v>0</v>
      </c>
      <c r="Y106" s="2">
        <f t="shared" si="33"/>
        <v>0</v>
      </c>
      <c r="Z106" s="2">
        <f t="shared" si="33"/>
        <v>0</v>
      </c>
      <c r="AA106" s="2">
        <f t="shared" si="33"/>
        <v>0</v>
      </c>
      <c r="AB106" s="2">
        <f t="shared" si="33"/>
        <v>0</v>
      </c>
      <c r="AC106" s="2">
        <f t="shared" si="33"/>
        <v>0</v>
      </c>
      <c r="AD106" s="2">
        <f t="shared" si="33"/>
        <v>0</v>
      </c>
      <c r="AE106" s="2">
        <f t="shared" si="33"/>
        <v>0</v>
      </c>
      <c r="AF106" s="2">
        <f t="shared" si="33"/>
        <v>0</v>
      </c>
      <c r="AG106" s="2">
        <f t="shared" si="33"/>
        <v>0</v>
      </c>
      <c r="AH106" s="2">
        <f t="shared" si="33"/>
        <v>0</v>
      </c>
      <c r="AI106" s="2">
        <f t="shared" si="33"/>
        <v>0</v>
      </c>
      <c r="AJ106" s="2">
        <f t="shared" si="33"/>
        <v>0</v>
      </c>
      <c r="AK106" s="2">
        <f t="shared" si="33"/>
        <v>0</v>
      </c>
      <c r="AL106" s="2">
        <f t="shared" si="33"/>
        <v>0</v>
      </c>
      <c r="AM106" s="2">
        <f t="shared" si="33"/>
        <v>0</v>
      </c>
      <c r="AN106" s="2">
        <f t="shared" si="33"/>
        <v>0</v>
      </c>
      <c r="AO106" s="2">
        <f t="shared" si="33"/>
        <v>0</v>
      </c>
      <c r="AP106" s="2">
        <f t="shared" si="33"/>
        <v>0</v>
      </c>
      <c r="AQ106" s="2">
        <f t="shared" si="33"/>
        <v>0</v>
      </c>
      <c r="AR106" s="2">
        <f t="shared" si="33"/>
        <v>0</v>
      </c>
      <c r="AS106" s="2">
        <f t="shared" si="33"/>
        <v>0</v>
      </c>
      <c r="AT106" s="2">
        <f t="shared" si="33"/>
        <v>0</v>
      </c>
      <c r="AU106" s="2">
        <f t="shared" ref="AU106:BZ106" si="34">AU117</f>
        <v>0</v>
      </c>
      <c r="AV106" s="2">
        <f t="shared" si="34"/>
        <v>0</v>
      </c>
      <c r="AW106" s="2">
        <f t="shared" si="34"/>
        <v>0</v>
      </c>
      <c r="AX106" s="2">
        <f t="shared" si="34"/>
        <v>0</v>
      </c>
      <c r="AY106" s="2">
        <f t="shared" si="34"/>
        <v>0</v>
      </c>
      <c r="AZ106" s="2">
        <f t="shared" si="34"/>
        <v>0</v>
      </c>
      <c r="BA106" s="2">
        <f t="shared" si="34"/>
        <v>0</v>
      </c>
      <c r="BB106" s="2">
        <f t="shared" si="34"/>
        <v>0</v>
      </c>
      <c r="BC106" s="2">
        <f t="shared" si="34"/>
        <v>0</v>
      </c>
      <c r="BD106" s="2">
        <f t="shared" si="34"/>
        <v>0</v>
      </c>
      <c r="BE106" s="2">
        <f t="shared" si="34"/>
        <v>0</v>
      </c>
      <c r="BF106" s="2">
        <f t="shared" si="34"/>
        <v>0</v>
      </c>
      <c r="BG106" s="2">
        <f t="shared" si="34"/>
        <v>0</v>
      </c>
      <c r="BH106" s="2">
        <f t="shared" si="34"/>
        <v>0</v>
      </c>
      <c r="BI106" s="2">
        <f t="shared" si="34"/>
        <v>0</v>
      </c>
      <c r="BJ106" s="2">
        <f t="shared" si="34"/>
        <v>0</v>
      </c>
      <c r="BK106" s="2">
        <f t="shared" si="34"/>
        <v>0</v>
      </c>
      <c r="BL106" s="2">
        <f t="shared" si="34"/>
        <v>0</v>
      </c>
      <c r="BM106" s="2">
        <f t="shared" si="34"/>
        <v>0</v>
      </c>
      <c r="BN106" s="2">
        <f t="shared" si="34"/>
        <v>0</v>
      </c>
      <c r="BO106" s="2">
        <f t="shared" si="34"/>
        <v>0</v>
      </c>
      <c r="BP106" s="2">
        <f t="shared" si="34"/>
        <v>0</v>
      </c>
      <c r="BQ106" s="2">
        <f t="shared" si="34"/>
        <v>0</v>
      </c>
      <c r="BR106" s="2">
        <f t="shared" si="34"/>
        <v>0</v>
      </c>
      <c r="BS106" s="2">
        <f t="shared" si="34"/>
        <v>0</v>
      </c>
      <c r="BT106" s="2">
        <f t="shared" si="34"/>
        <v>0</v>
      </c>
      <c r="BU106" s="2">
        <f t="shared" si="34"/>
        <v>0</v>
      </c>
      <c r="BV106" s="2">
        <f t="shared" si="34"/>
        <v>0</v>
      </c>
      <c r="BW106" s="2">
        <f t="shared" si="34"/>
        <v>0</v>
      </c>
      <c r="BX106" s="2">
        <f t="shared" si="34"/>
        <v>0</v>
      </c>
      <c r="BY106" s="2">
        <f t="shared" si="34"/>
        <v>0</v>
      </c>
      <c r="BZ106" s="2">
        <f t="shared" si="34"/>
        <v>0</v>
      </c>
      <c r="CA106" s="2">
        <f t="shared" ref="CA106:DF106" si="35">CA117</f>
        <v>0</v>
      </c>
      <c r="CB106" s="2">
        <f t="shared" si="35"/>
        <v>0</v>
      </c>
      <c r="CC106" s="2">
        <f t="shared" si="35"/>
        <v>0</v>
      </c>
      <c r="CD106" s="2">
        <f t="shared" si="35"/>
        <v>0</v>
      </c>
      <c r="CE106" s="2">
        <f t="shared" si="35"/>
        <v>0</v>
      </c>
      <c r="CF106" s="2">
        <f t="shared" si="35"/>
        <v>0</v>
      </c>
      <c r="CG106" s="2">
        <f t="shared" si="35"/>
        <v>0</v>
      </c>
      <c r="CH106" s="2">
        <f t="shared" si="35"/>
        <v>0</v>
      </c>
      <c r="CI106" s="2">
        <f t="shared" si="35"/>
        <v>0</v>
      </c>
      <c r="CJ106" s="2">
        <f t="shared" si="35"/>
        <v>0</v>
      </c>
      <c r="CK106" s="2">
        <f t="shared" si="35"/>
        <v>0</v>
      </c>
      <c r="CL106" s="2">
        <f t="shared" si="35"/>
        <v>0</v>
      </c>
      <c r="CM106" s="2">
        <f t="shared" si="35"/>
        <v>0</v>
      </c>
      <c r="CN106" s="2">
        <f t="shared" si="35"/>
        <v>0</v>
      </c>
      <c r="CO106" s="2">
        <f t="shared" si="35"/>
        <v>0</v>
      </c>
      <c r="CP106" s="2">
        <f t="shared" si="35"/>
        <v>0</v>
      </c>
      <c r="CQ106" s="2">
        <f t="shared" si="35"/>
        <v>0</v>
      </c>
      <c r="CR106" s="2">
        <f t="shared" si="35"/>
        <v>0</v>
      </c>
      <c r="CS106" s="2">
        <f t="shared" si="35"/>
        <v>0</v>
      </c>
      <c r="CT106" s="2">
        <f t="shared" si="35"/>
        <v>0</v>
      </c>
      <c r="CU106" s="2">
        <f t="shared" si="35"/>
        <v>0</v>
      </c>
      <c r="CV106" s="2">
        <f t="shared" si="35"/>
        <v>0</v>
      </c>
      <c r="CW106" s="2">
        <f t="shared" si="35"/>
        <v>0</v>
      </c>
      <c r="CX106" s="2">
        <f t="shared" si="35"/>
        <v>0</v>
      </c>
      <c r="CY106" s="2">
        <f t="shared" si="35"/>
        <v>0</v>
      </c>
      <c r="CZ106" s="2">
        <f t="shared" si="35"/>
        <v>0</v>
      </c>
      <c r="DA106" s="2">
        <f t="shared" si="35"/>
        <v>0</v>
      </c>
      <c r="DB106" s="2">
        <f t="shared" si="35"/>
        <v>0</v>
      </c>
      <c r="DC106" s="2">
        <f t="shared" si="35"/>
        <v>0</v>
      </c>
      <c r="DD106" s="2">
        <f t="shared" si="35"/>
        <v>0</v>
      </c>
      <c r="DE106" s="2">
        <f t="shared" si="35"/>
        <v>0</v>
      </c>
      <c r="DF106" s="2">
        <f t="shared" si="35"/>
        <v>0</v>
      </c>
      <c r="DG106" s="3">
        <f t="shared" ref="DG106:EL106" si="36">DG117</f>
        <v>0</v>
      </c>
      <c r="DH106" s="3">
        <f t="shared" si="36"/>
        <v>0</v>
      </c>
      <c r="DI106" s="3">
        <f t="shared" si="36"/>
        <v>0</v>
      </c>
      <c r="DJ106" s="3">
        <f t="shared" si="36"/>
        <v>0</v>
      </c>
      <c r="DK106" s="3">
        <f t="shared" si="36"/>
        <v>0</v>
      </c>
      <c r="DL106" s="3">
        <f t="shared" si="36"/>
        <v>0</v>
      </c>
      <c r="DM106" s="3">
        <f t="shared" si="36"/>
        <v>0</v>
      </c>
      <c r="DN106" s="3">
        <f t="shared" si="36"/>
        <v>0</v>
      </c>
      <c r="DO106" s="3">
        <f t="shared" si="36"/>
        <v>0</v>
      </c>
      <c r="DP106" s="3">
        <f t="shared" si="36"/>
        <v>0</v>
      </c>
      <c r="DQ106" s="3">
        <f t="shared" si="36"/>
        <v>0</v>
      </c>
      <c r="DR106" s="3">
        <f t="shared" si="36"/>
        <v>0</v>
      </c>
      <c r="DS106" s="3">
        <f t="shared" si="36"/>
        <v>0</v>
      </c>
      <c r="DT106" s="3">
        <f t="shared" si="36"/>
        <v>0</v>
      </c>
      <c r="DU106" s="3">
        <f t="shared" si="36"/>
        <v>0</v>
      </c>
      <c r="DV106" s="3">
        <f t="shared" si="36"/>
        <v>0</v>
      </c>
      <c r="DW106" s="3">
        <f t="shared" si="36"/>
        <v>0</v>
      </c>
      <c r="DX106" s="3">
        <f t="shared" si="36"/>
        <v>0</v>
      </c>
      <c r="DY106" s="3">
        <f t="shared" si="36"/>
        <v>0</v>
      </c>
      <c r="DZ106" s="3">
        <f t="shared" si="36"/>
        <v>0</v>
      </c>
      <c r="EA106" s="3">
        <f t="shared" si="36"/>
        <v>0</v>
      </c>
      <c r="EB106" s="3">
        <f t="shared" si="36"/>
        <v>0</v>
      </c>
      <c r="EC106" s="3">
        <f t="shared" si="36"/>
        <v>0</v>
      </c>
      <c r="ED106" s="3">
        <f t="shared" si="36"/>
        <v>0</v>
      </c>
      <c r="EE106" s="3">
        <f t="shared" si="36"/>
        <v>0</v>
      </c>
      <c r="EF106" s="3">
        <f t="shared" si="36"/>
        <v>0</v>
      </c>
      <c r="EG106" s="3">
        <f t="shared" si="36"/>
        <v>0</v>
      </c>
      <c r="EH106" s="3">
        <f t="shared" si="36"/>
        <v>0</v>
      </c>
      <c r="EI106" s="3">
        <f t="shared" si="36"/>
        <v>0</v>
      </c>
      <c r="EJ106" s="3">
        <f t="shared" si="36"/>
        <v>0</v>
      </c>
      <c r="EK106" s="3">
        <f t="shared" si="36"/>
        <v>0</v>
      </c>
      <c r="EL106" s="3">
        <f t="shared" si="36"/>
        <v>0</v>
      </c>
      <c r="EM106" s="3">
        <f t="shared" ref="EM106:FR106" si="37">EM117</f>
        <v>0</v>
      </c>
      <c r="EN106" s="3">
        <f t="shared" si="37"/>
        <v>0</v>
      </c>
      <c r="EO106" s="3">
        <f t="shared" si="37"/>
        <v>0</v>
      </c>
      <c r="EP106" s="3">
        <f t="shared" si="37"/>
        <v>0</v>
      </c>
      <c r="EQ106" s="3">
        <f t="shared" si="37"/>
        <v>0</v>
      </c>
      <c r="ER106" s="3">
        <f t="shared" si="37"/>
        <v>0</v>
      </c>
      <c r="ES106" s="3">
        <f t="shared" si="37"/>
        <v>0</v>
      </c>
      <c r="ET106" s="3">
        <f t="shared" si="37"/>
        <v>0</v>
      </c>
      <c r="EU106" s="3">
        <f t="shared" si="37"/>
        <v>0</v>
      </c>
      <c r="EV106" s="3">
        <f t="shared" si="37"/>
        <v>0</v>
      </c>
      <c r="EW106" s="3">
        <f t="shared" si="37"/>
        <v>0</v>
      </c>
      <c r="EX106" s="3">
        <f t="shared" si="37"/>
        <v>0</v>
      </c>
      <c r="EY106" s="3">
        <f t="shared" si="37"/>
        <v>0</v>
      </c>
      <c r="EZ106" s="3">
        <f t="shared" si="37"/>
        <v>0</v>
      </c>
      <c r="FA106" s="3">
        <f t="shared" si="37"/>
        <v>0</v>
      </c>
      <c r="FB106" s="3">
        <f t="shared" si="37"/>
        <v>0</v>
      </c>
      <c r="FC106" s="3">
        <f t="shared" si="37"/>
        <v>0</v>
      </c>
      <c r="FD106" s="3">
        <f t="shared" si="37"/>
        <v>0</v>
      </c>
      <c r="FE106" s="3">
        <f t="shared" si="37"/>
        <v>0</v>
      </c>
      <c r="FF106" s="3">
        <f t="shared" si="37"/>
        <v>0</v>
      </c>
      <c r="FG106" s="3">
        <f t="shared" si="37"/>
        <v>0</v>
      </c>
      <c r="FH106" s="3">
        <f t="shared" si="37"/>
        <v>0</v>
      </c>
      <c r="FI106" s="3">
        <f t="shared" si="37"/>
        <v>0</v>
      </c>
      <c r="FJ106" s="3">
        <f t="shared" si="37"/>
        <v>0</v>
      </c>
      <c r="FK106" s="3">
        <f t="shared" si="37"/>
        <v>0</v>
      </c>
      <c r="FL106" s="3">
        <f t="shared" si="37"/>
        <v>0</v>
      </c>
      <c r="FM106" s="3">
        <f t="shared" si="37"/>
        <v>0</v>
      </c>
      <c r="FN106" s="3">
        <f t="shared" si="37"/>
        <v>0</v>
      </c>
      <c r="FO106" s="3">
        <f t="shared" si="37"/>
        <v>0</v>
      </c>
      <c r="FP106" s="3">
        <f t="shared" si="37"/>
        <v>0</v>
      </c>
      <c r="FQ106" s="3">
        <f t="shared" si="37"/>
        <v>0</v>
      </c>
      <c r="FR106" s="3">
        <f t="shared" si="37"/>
        <v>0</v>
      </c>
      <c r="FS106" s="3">
        <f t="shared" ref="FS106:GX106" si="38">FS117</f>
        <v>0</v>
      </c>
      <c r="FT106" s="3">
        <f t="shared" si="38"/>
        <v>0</v>
      </c>
      <c r="FU106" s="3">
        <f t="shared" si="38"/>
        <v>0</v>
      </c>
      <c r="FV106" s="3">
        <f t="shared" si="38"/>
        <v>0</v>
      </c>
      <c r="FW106" s="3">
        <f t="shared" si="38"/>
        <v>0</v>
      </c>
      <c r="FX106" s="3">
        <f t="shared" si="38"/>
        <v>0</v>
      </c>
      <c r="FY106" s="3">
        <f t="shared" si="38"/>
        <v>0</v>
      </c>
      <c r="FZ106" s="3">
        <f t="shared" si="38"/>
        <v>0</v>
      </c>
      <c r="GA106" s="3">
        <f t="shared" si="38"/>
        <v>0</v>
      </c>
      <c r="GB106" s="3">
        <f t="shared" si="38"/>
        <v>0</v>
      </c>
      <c r="GC106" s="3">
        <f t="shared" si="38"/>
        <v>0</v>
      </c>
      <c r="GD106" s="3">
        <f t="shared" si="38"/>
        <v>0</v>
      </c>
      <c r="GE106" s="3">
        <f t="shared" si="38"/>
        <v>0</v>
      </c>
      <c r="GF106" s="3">
        <f t="shared" si="38"/>
        <v>0</v>
      </c>
      <c r="GG106" s="3">
        <f t="shared" si="38"/>
        <v>0</v>
      </c>
      <c r="GH106" s="3">
        <f t="shared" si="38"/>
        <v>0</v>
      </c>
      <c r="GI106" s="3">
        <f t="shared" si="38"/>
        <v>0</v>
      </c>
      <c r="GJ106" s="3">
        <f t="shared" si="38"/>
        <v>0</v>
      </c>
      <c r="GK106" s="3">
        <f t="shared" si="38"/>
        <v>0</v>
      </c>
      <c r="GL106" s="3">
        <f t="shared" si="38"/>
        <v>0</v>
      </c>
      <c r="GM106" s="3">
        <f t="shared" si="38"/>
        <v>0</v>
      </c>
      <c r="GN106" s="3">
        <f t="shared" si="38"/>
        <v>0</v>
      </c>
      <c r="GO106" s="3">
        <f t="shared" si="38"/>
        <v>0</v>
      </c>
      <c r="GP106" s="3">
        <f t="shared" si="38"/>
        <v>0</v>
      </c>
      <c r="GQ106" s="3">
        <f t="shared" si="38"/>
        <v>0</v>
      </c>
      <c r="GR106" s="3">
        <f t="shared" si="38"/>
        <v>0</v>
      </c>
      <c r="GS106" s="3">
        <f t="shared" si="38"/>
        <v>0</v>
      </c>
      <c r="GT106" s="3">
        <f t="shared" si="38"/>
        <v>0</v>
      </c>
      <c r="GU106" s="3">
        <f t="shared" si="38"/>
        <v>0</v>
      </c>
      <c r="GV106" s="3">
        <f t="shared" si="38"/>
        <v>0</v>
      </c>
      <c r="GW106" s="3">
        <f t="shared" si="38"/>
        <v>0</v>
      </c>
      <c r="GX106" s="3">
        <f t="shared" si="38"/>
        <v>0</v>
      </c>
    </row>
    <row r="108" spans="1:245" x14ac:dyDescent="0.2">
      <c r="A108">
        <v>17</v>
      </c>
      <c r="B108">
        <v>0</v>
      </c>
      <c r="C108">
        <f>ROW(SmtRes!A14)</f>
        <v>14</v>
      </c>
      <c r="D108">
        <f>ROW(EtalonRes!A14)</f>
        <v>14</v>
      </c>
      <c r="E108" t="s">
        <v>116</v>
      </c>
      <c r="F108" t="s">
        <v>117</v>
      </c>
      <c r="G108" t="s">
        <v>118</v>
      </c>
      <c r="H108" t="s">
        <v>119</v>
      </c>
      <c r="I108">
        <f>ROUND(1/100,7)</f>
        <v>0.01</v>
      </c>
      <c r="J108">
        <v>0</v>
      </c>
      <c r="K108">
        <f>ROUND(1/100,7)</f>
        <v>0.01</v>
      </c>
      <c r="O108">
        <f t="shared" ref="O108:O115" si="39">ROUND(CP108,2)</f>
        <v>164.27</v>
      </c>
      <c r="P108">
        <f>SUMIF(SmtRes!AQ13:'SmtRes'!AQ14,"=1",SmtRes!DF13:'SmtRes'!DF14)</f>
        <v>0</v>
      </c>
      <c r="Q108">
        <f>SUMIF(SmtRes!AQ13:'SmtRes'!AQ14,"=1",SmtRes!DG13:'SmtRes'!DG14)</f>
        <v>0</v>
      </c>
      <c r="R108">
        <f>SUMIF(SmtRes!AQ13:'SmtRes'!AQ14,"=1",SmtRes!DH13:'SmtRes'!DH14)</f>
        <v>0</v>
      </c>
      <c r="S108">
        <f>SUMIF(SmtRes!AQ13:'SmtRes'!AQ14,"=1",SmtRes!DI13:'SmtRes'!DI14)</f>
        <v>164.27</v>
      </c>
      <c r="T108">
        <f t="shared" ref="T108:T115" si="40">ROUND(CU108*I108,2)</f>
        <v>0</v>
      </c>
      <c r="U108">
        <f>SUMIF(SmtRes!AQ13:'SmtRes'!AQ14,"=1",SmtRes!CV13:'SmtRes'!CV14)</f>
        <v>0.24099999999999999</v>
      </c>
      <c r="V108">
        <f>SUMIF(SmtRes!AQ13:'SmtRes'!AQ14,"=1",SmtRes!CW13:'SmtRes'!CW14)</f>
        <v>0</v>
      </c>
      <c r="W108">
        <f t="shared" ref="W108:W115" si="41">ROUND(CX108*I108,2)</f>
        <v>0</v>
      </c>
      <c r="X108">
        <f t="shared" ref="X108:Y115" si="42">ROUND(CY108,2)</f>
        <v>149.49</v>
      </c>
      <c r="Y108">
        <f t="shared" si="42"/>
        <v>78.849999999999994</v>
      </c>
      <c r="AA108">
        <v>61549534</v>
      </c>
      <c r="AB108">
        <f t="shared" ref="AB108:AB115" si="43">ROUND((AC108+AD108+AF108),6)</f>
        <v>16427.282999999999</v>
      </c>
      <c r="AC108">
        <f>ROUND((0),6)</f>
        <v>0</v>
      </c>
      <c r="AD108">
        <f>ROUND((((0)-(0))+AE108),6)</f>
        <v>0</v>
      </c>
      <c r="AE108">
        <f>ROUND((0),6)</f>
        <v>0</v>
      </c>
      <c r="AF108">
        <f>ROUND((SUM(SmtRes!BT13:'SmtRes'!BT14)),6)</f>
        <v>16427.282999999999</v>
      </c>
      <c r="AG108">
        <f t="shared" ref="AG108:AG115" si="44">ROUND((AP108),6)</f>
        <v>0</v>
      </c>
      <c r="AH108">
        <f>(SUM(SmtRes!BU13:'SmtRes'!BU14))</f>
        <v>24.1</v>
      </c>
      <c r="AI108">
        <f>(0)</f>
        <v>0</v>
      </c>
      <c r="AJ108">
        <f t="shared" ref="AJ108:AJ115" si="45">(AS108)</f>
        <v>0</v>
      </c>
      <c r="AK108">
        <v>16427.282999999999</v>
      </c>
      <c r="AL108">
        <v>0</v>
      </c>
      <c r="AM108">
        <v>0</v>
      </c>
      <c r="AN108">
        <v>0</v>
      </c>
      <c r="AO108">
        <v>16427.282999999999</v>
      </c>
      <c r="AP108">
        <v>0</v>
      </c>
      <c r="AQ108">
        <v>24.1</v>
      </c>
      <c r="AR108">
        <v>0</v>
      </c>
      <c r="AS108">
        <v>0</v>
      </c>
      <c r="AT108">
        <v>91</v>
      </c>
      <c r="AU108">
        <v>48</v>
      </c>
      <c r="AV108">
        <v>1</v>
      </c>
      <c r="AW108">
        <v>1</v>
      </c>
      <c r="AZ108">
        <v>1</v>
      </c>
      <c r="BA108">
        <v>1</v>
      </c>
      <c r="BB108">
        <v>1</v>
      </c>
      <c r="BC108">
        <v>1</v>
      </c>
      <c r="BD108" t="s">
        <v>3</v>
      </c>
      <c r="BE108" t="s">
        <v>3</v>
      </c>
      <c r="BF108" t="s">
        <v>3</v>
      </c>
      <c r="BG108" t="s">
        <v>3</v>
      </c>
      <c r="BH108">
        <v>0</v>
      </c>
      <c r="BI108">
        <v>1</v>
      </c>
      <c r="BJ108" t="s">
        <v>120</v>
      </c>
      <c r="BM108">
        <v>67001</v>
      </c>
      <c r="BN108">
        <v>0</v>
      </c>
      <c r="BO108" t="s">
        <v>3</v>
      </c>
      <c r="BP108">
        <v>0</v>
      </c>
      <c r="BQ108">
        <v>6</v>
      </c>
      <c r="BR108">
        <v>0</v>
      </c>
      <c r="BS108">
        <v>1</v>
      </c>
      <c r="BT108">
        <v>1</v>
      </c>
      <c r="BU108">
        <v>1</v>
      </c>
      <c r="BV108">
        <v>1</v>
      </c>
      <c r="BW108">
        <v>1</v>
      </c>
      <c r="BX108">
        <v>1</v>
      </c>
      <c r="BY108" t="s">
        <v>3</v>
      </c>
      <c r="BZ108">
        <v>91</v>
      </c>
      <c r="CA108">
        <v>48</v>
      </c>
      <c r="CB108" t="s">
        <v>3</v>
      </c>
      <c r="CE108">
        <v>0</v>
      </c>
      <c r="CF108">
        <v>0</v>
      </c>
      <c r="CG108">
        <v>0</v>
      </c>
      <c r="CM108">
        <v>0</v>
      </c>
      <c r="CN108" t="s">
        <v>3</v>
      </c>
      <c r="CO108">
        <v>0</v>
      </c>
      <c r="CP108">
        <f t="shared" ref="CP108:CP115" si="46">(P108+Q108+S108+R108)</f>
        <v>164.27</v>
      </c>
      <c r="CQ108">
        <f>SUMIF(SmtRes!AQ13:'SmtRes'!AQ14,"=1",SmtRes!AA13:'SmtRes'!AA14)</f>
        <v>0</v>
      </c>
      <c r="CR108">
        <f>SUMIF(SmtRes!AQ13:'SmtRes'!AQ14,"=1",SmtRes!AB13:'SmtRes'!AB14)</f>
        <v>0</v>
      </c>
      <c r="CS108">
        <f>SUMIF(SmtRes!AQ13:'SmtRes'!AQ14,"=1",SmtRes!AC13:'SmtRes'!AC14)</f>
        <v>0</v>
      </c>
      <c r="CT108">
        <f>SUMIF(SmtRes!AQ13:'SmtRes'!AQ14,"=1",SmtRes!AD13:'SmtRes'!AD14)</f>
        <v>681.63</v>
      </c>
      <c r="CU108">
        <f t="shared" ref="CU108:CU115" si="47">AG108</f>
        <v>0</v>
      </c>
      <c r="CV108">
        <f>SUMIF(SmtRes!AQ13:'SmtRes'!AQ14,"=1",SmtRes!BU13:'SmtRes'!BU14)</f>
        <v>24.1</v>
      </c>
      <c r="CW108">
        <f>SUMIF(SmtRes!AQ13:'SmtRes'!AQ14,"=1",SmtRes!BV13:'SmtRes'!BV14)</f>
        <v>0</v>
      </c>
      <c r="CX108">
        <f t="shared" ref="CX108:CX115" si="48">AJ108</f>
        <v>0</v>
      </c>
      <c r="CY108">
        <f t="shared" ref="CY108:CY115" si="49">(((S108+R108)*AT108)/100)</f>
        <v>149.48570000000001</v>
      </c>
      <c r="CZ108">
        <f t="shared" ref="CZ108:CZ115" si="50">(((S108+R108)*AU108)/100)</f>
        <v>78.849600000000009</v>
      </c>
      <c r="DC108" t="s">
        <v>3</v>
      </c>
      <c r="DD108" t="s">
        <v>3</v>
      </c>
      <c r="DE108" t="s">
        <v>3</v>
      </c>
      <c r="DF108" t="s">
        <v>3</v>
      </c>
      <c r="DG108" t="s">
        <v>3</v>
      </c>
      <c r="DH108" t="s">
        <v>3</v>
      </c>
      <c r="DI108" t="s">
        <v>3</v>
      </c>
      <c r="DJ108" t="s">
        <v>3</v>
      </c>
      <c r="DK108" t="s">
        <v>3</v>
      </c>
      <c r="DL108" t="s">
        <v>3</v>
      </c>
      <c r="DM108" t="s">
        <v>3</v>
      </c>
      <c r="DN108">
        <v>0</v>
      </c>
      <c r="DO108">
        <v>0</v>
      </c>
      <c r="DP108">
        <v>1</v>
      </c>
      <c r="DQ108">
        <v>1</v>
      </c>
      <c r="DU108">
        <v>1013</v>
      </c>
      <c r="DV108" t="s">
        <v>119</v>
      </c>
      <c r="DW108" t="s">
        <v>119</v>
      </c>
      <c r="DX108">
        <v>1</v>
      </c>
      <c r="DZ108" t="s">
        <v>3</v>
      </c>
      <c r="EA108" t="s">
        <v>3</v>
      </c>
      <c r="EB108" t="s">
        <v>3</v>
      </c>
      <c r="EC108" t="s">
        <v>3</v>
      </c>
      <c r="EE108">
        <v>60216862</v>
      </c>
      <c r="EF108">
        <v>6</v>
      </c>
      <c r="EG108" t="s">
        <v>33</v>
      </c>
      <c r="EH108">
        <v>101</v>
      </c>
      <c r="EI108" t="s">
        <v>121</v>
      </c>
      <c r="EJ108">
        <v>1</v>
      </c>
      <c r="EK108">
        <v>67001</v>
      </c>
      <c r="EL108" t="s">
        <v>121</v>
      </c>
      <c r="EM108" t="s">
        <v>122</v>
      </c>
      <c r="EO108" t="s">
        <v>3</v>
      </c>
      <c r="EQ108">
        <v>0</v>
      </c>
      <c r="ER108">
        <v>0</v>
      </c>
      <c r="ES108">
        <v>0</v>
      </c>
      <c r="ET108">
        <v>0</v>
      </c>
      <c r="EU108">
        <v>0</v>
      </c>
      <c r="EV108">
        <v>0</v>
      </c>
      <c r="EW108">
        <v>24.1</v>
      </c>
      <c r="EX108">
        <v>0</v>
      </c>
      <c r="EY108">
        <v>0</v>
      </c>
      <c r="FQ108">
        <v>0</v>
      </c>
      <c r="FR108">
        <v>0</v>
      </c>
      <c r="FS108">
        <v>0</v>
      </c>
      <c r="FX108">
        <v>91</v>
      </c>
      <c r="FY108">
        <v>48</v>
      </c>
      <c r="GA108" t="s">
        <v>3</v>
      </c>
      <c r="GD108">
        <v>1</v>
      </c>
      <c r="GF108">
        <v>1908611330</v>
      </c>
      <c r="GG108">
        <v>2</v>
      </c>
      <c r="GH108">
        <v>1</v>
      </c>
      <c r="GI108">
        <v>-2</v>
      </c>
      <c r="GJ108">
        <v>0</v>
      </c>
      <c r="GK108">
        <v>0</v>
      </c>
      <c r="GL108">
        <f t="shared" ref="GL108:GL115" si="51">ROUND(IF(AND(BH108=3,BI108=3,FS108&lt;&gt;0),P108,0),2)</f>
        <v>0</v>
      </c>
      <c r="GM108">
        <f t="shared" ref="GM108:GM115" si="52">ROUND(O108+X108+Y108,2)+GX108</f>
        <v>392.61</v>
      </c>
      <c r="GN108">
        <f t="shared" ref="GN108:GN115" si="53">IF(OR(BI108=0,BI108=1),GM108-GX108,0)</f>
        <v>392.61</v>
      </c>
      <c r="GO108">
        <f t="shared" ref="GO108:GO115" si="54">IF(BI108=2,GM108-GX108,0)</f>
        <v>0</v>
      </c>
      <c r="GP108">
        <f t="shared" ref="GP108:GP115" si="55">IF(BI108=4,GM108-GX108,0)</f>
        <v>0</v>
      </c>
      <c r="GR108">
        <v>0</v>
      </c>
      <c r="GS108">
        <v>3</v>
      </c>
      <c r="GT108">
        <v>0</v>
      </c>
      <c r="GU108" t="s">
        <v>3</v>
      </c>
      <c r="GV108">
        <f t="shared" ref="GV108:GV115" si="56">ROUND((GT108),6)</f>
        <v>0</v>
      </c>
      <c r="GW108">
        <v>1</v>
      </c>
      <c r="GX108">
        <f t="shared" ref="GX108:GX115" si="57">ROUND(HC108*I108,2)</f>
        <v>0</v>
      </c>
      <c r="HA108">
        <v>0</v>
      </c>
      <c r="HB108">
        <v>0</v>
      </c>
      <c r="HC108">
        <f t="shared" ref="HC108:HC115" si="58">GV108*GW108</f>
        <v>0</v>
      </c>
      <c r="HE108" t="s">
        <v>3</v>
      </c>
      <c r="HF108" t="s">
        <v>3</v>
      </c>
      <c r="HM108" t="s">
        <v>3</v>
      </c>
      <c r="HN108" t="s">
        <v>123</v>
      </c>
      <c r="HO108" t="s">
        <v>124</v>
      </c>
      <c r="HP108" t="s">
        <v>121</v>
      </c>
      <c r="HQ108" t="s">
        <v>121</v>
      </c>
      <c r="HS108">
        <v>0</v>
      </c>
      <c r="IK108">
        <v>0</v>
      </c>
    </row>
    <row r="109" spans="1:245" x14ac:dyDescent="0.2">
      <c r="A109">
        <v>18</v>
      </c>
      <c r="B109">
        <v>0</v>
      </c>
      <c r="C109">
        <v>14</v>
      </c>
      <c r="E109" t="s">
        <v>125</v>
      </c>
      <c r="F109" t="s">
        <v>126</v>
      </c>
      <c r="G109" t="s">
        <v>127</v>
      </c>
      <c r="H109" t="s">
        <v>128</v>
      </c>
      <c r="I109">
        <f>I108*J109</f>
        <v>1</v>
      </c>
      <c r="J109">
        <v>100</v>
      </c>
      <c r="K109">
        <v>100</v>
      </c>
      <c r="O109">
        <f t="shared" si="39"/>
        <v>439.61</v>
      </c>
      <c r="P109">
        <f>ROUND(CQ109*I109,2)</f>
        <v>439.61</v>
      </c>
      <c r="Q109">
        <f>ROUND(CR109*I109,2)</f>
        <v>0</v>
      </c>
      <c r="R109">
        <f>ROUND(CS109*I109,2)</f>
        <v>0</v>
      </c>
      <c r="S109">
        <f>ROUND(CT109*I109,2)</f>
        <v>0</v>
      </c>
      <c r="T109">
        <f t="shared" si="40"/>
        <v>0</v>
      </c>
      <c r="U109">
        <f>ROUND(CV109*I109,7)</f>
        <v>0</v>
      </c>
      <c r="V109">
        <f>ROUND(CW109*I109,7)</f>
        <v>0</v>
      </c>
      <c r="W109">
        <f t="shared" si="41"/>
        <v>0</v>
      </c>
      <c r="X109">
        <f t="shared" si="42"/>
        <v>0</v>
      </c>
      <c r="Y109">
        <f t="shared" si="42"/>
        <v>0</v>
      </c>
      <c r="AA109">
        <v>61549534</v>
      </c>
      <c r="AB109">
        <f t="shared" si="43"/>
        <v>230.16</v>
      </c>
      <c r="AC109">
        <f>ROUND((ES109),6)</f>
        <v>230.16</v>
      </c>
      <c r="AD109">
        <f>ROUND((((ET109)-(EU109))+AE109),6)</f>
        <v>0</v>
      </c>
      <c r="AE109">
        <f>ROUND((EU109),6)</f>
        <v>0</v>
      </c>
      <c r="AF109">
        <f>ROUND((EV109),6)</f>
        <v>0</v>
      </c>
      <c r="AG109">
        <f t="shared" si="44"/>
        <v>0</v>
      </c>
      <c r="AH109">
        <f>(EW109)</f>
        <v>0</v>
      </c>
      <c r="AI109">
        <f>(EX109)</f>
        <v>0</v>
      </c>
      <c r="AJ109">
        <f t="shared" si="45"/>
        <v>0</v>
      </c>
      <c r="AK109">
        <v>230.16</v>
      </c>
      <c r="AL109">
        <v>230.16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91</v>
      </c>
      <c r="AU109">
        <v>48</v>
      </c>
      <c r="AV109">
        <v>1</v>
      </c>
      <c r="AW109">
        <v>1</v>
      </c>
      <c r="AZ109">
        <v>1</v>
      </c>
      <c r="BA109">
        <v>1</v>
      </c>
      <c r="BB109">
        <v>1</v>
      </c>
      <c r="BC109">
        <v>1.91</v>
      </c>
      <c r="BD109" t="s">
        <v>3</v>
      </c>
      <c r="BE109" t="s">
        <v>3</v>
      </c>
      <c r="BF109" t="s">
        <v>3</v>
      </c>
      <c r="BG109" t="s">
        <v>3</v>
      </c>
      <c r="BH109">
        <v>3</v>
      </c>
      <c r="BI109">
        <v>1</v>
      </c>
      <c r="BJ109" t="s">
        <v>129</v>
      </c>
      <c r="BM109">
        <v>67001</v>
      </c>
      <c r="BN109">
        <v>0</v>
      </c>
      <c r="BO109" t="s">
        <v>126</v>
      </c>
      <c r="BP109">
        <v>1</v>
      </c>
      <c r="BQ109">
        <v>6</v>
      </c>
      <c r="BR109">
        <v>0</v>
      </c>
      <c r="BS109">
        <v>1</v>
      </c>
      <c r="BT109">
        <v>1</v>
      </c>
      <c r="BU109">
        <v>1</v>
      </c>
      <c r="BV109">
        <v>1</v>
      </c>
      <c r="BW109">
        <v>1</v>
      </c>
      <c r="BX109">
        <v>1</v>
      </c>
      <c r="BY109" t="s">
        <v>3</v>
      </c>
      <c r="BZ109">
        <v>91</v>
      </c>
      <c r="CA109">
        <v>48</v>
      </c>
      <c r="CB109" t="s">
        <v>3</v>
      </c>
      <c r="CE109">
        <v>0</v>
      </c>
      <c r="CF109">
        <v>0</v>
      </c>
      <c r="CG109">
        <v>0</v>
      </c>
      <c r="CM109">
        <v>0</v>
      </c>
      <c r="CN109" t="s">
        <v>3</v>
      </c>
      <c r="CO109">
        <v>0</v>
      </c>
      <c r="CP109">
        <f t="shared" si="46"/>
        <v>439.61</v>
      </c>
      <c r="CQ109">
        <f>ROUND(AL109*BC109,2)</f>
        <v>439.61</v>
      </c>
      <c r="CR109">
        <f>ROUND(AM109*BB109,2)</f>
        <v>0</v>
      </c>
      <c r="CS109">
        <f>ROUND(AN109*BS109,2)</f>
        <v>0</v>
      </c>
      <c r="CT109">
        <f>ROUND(AO109*BA109,2)</f>
        <v>0</v>
      </c>
      <c r="CU109">
        <f t="shared" si="47"/>
        <v>0</v>
      </c>
      <c r="CV109">
        <f>AH109</f>
        <v>0</v>
      </c>
      <c r="CW109">
        <f>AI109</f>
        <v>0</v>
      </c>
      <c r="CX109">
        <f t="shared" si="48"/>
        <v>0</v>
      </c>
      <c r="CY109">
        <f t="shared" si="49"/>
        <v>0</v>
      </c>
      <c r="CZ109">
        <f t="shared" si="50"/>
        <v>0</v>
      </c>
      <c r="DC109" t="s">
        <v>3</v>
      </c>
      <c r="DD109" t="s">
        <v>3</v>
      </c>
      <c r="DE109" t="s">
        <v>3</v>
      </c>
      <c r="DF109" t="s">
        <v>3</v>
      </c>
      <c r="DG109" t="s">
        <v>3</v>
      </c>
      <c r="DH109" t="s">
        <v>3</v>
      </c>
      <c r="DI109" t="s">
        <v>3</v>
      </c>
      <c r="DJ109" t="s">
        <v>3</v>
      </c>
      <c r="DK109" t="s">
        <v>3</v>
      </c>
      <c r="DL109" t="s">
        <v>3</v>
      </c>
      <c r="DM109" t="s">
        <v>3</v>
      </c>
      <c r="DN109">
        <v>0</v>
      </c>
      <c r="DO109">
        <v>0</v>
      </c>
      <c r="DP109">
        <v>1</v>
      </c>
      <c r="DQ109">
        <v>1</v>
      </c>
      <c r="DU109">
        <v>1013</v>
      </c>
      <c r="DV109" t="s">
        <v>128</v>
      </c>
      <c r="DW109" t="s">
        <v>128</v>
      </c>
      <c r="DX109">
        <v>1</v>
      </c>
      <c r="DZ109" t="s">
        <v>3</v>
      </c>
      <c r="EA109" t="s">
        <v>3</v>
      </c>
      <c r="EB109" t="s">
        <v>3</v>
      </c>
      <c r="EC109" t="s">
        <v>3</v>
      </c>
      <c r="EE109">
        <v>60216862</v>
      </c>
      <c r="EF109">
        <v>6</v>
      </c>
      <c r="EG109" t="s">
        <v>33</v>
      </c>
      <c r="EH109">
        <v>101</v>
      </c>
      <c r="EI109" t="s">
        <v>121</v>
      </c>
      <c r="EJ109">
        <v>1</v>
      </c>
      <c r="EK109">
        <v>67001</v>
      </c>
      <c r="EL109" t="s">
        <v>121</v>
      </c>
      <c r="EM109" t="s">
        <v>122</v>
      </c>
      <c r="EO109" t="s">
        <v>3</v>
      </c>
      <c r="EQ109">
        <v>0</v>
      </c>
      <c r="ER109">
        <v>230.16</v>
      </c>
      <c r="ES109">
        <v>230.16</v>
      </c>
      <c r="ET109">
        <v>0</v>
      </c>
      <c r="EU109">
        <v>0</v>
      </c>
      <c r="EV109">
        <v>0</v>
      </c>
      <c r="EW109">
        <v>0</v>
      </c>
      <c r="EX109">
        <v>0</v>
      </c>
      <c r="FQ109">
        <v>0</v>
      </c>
      <c r="FR109">
        <v>0</v>
      </c>
      <c r="FS109">
        <v>0</v>
      </c>
      <c r="FX109">
        <v>91</v>
      </c>
      <c r="FY109">
        <v>48</v>
      </c>
      <c r="GA109" t="s">
        <v>3</v>
      </c>
      <c r="GD109">
        <v>1</v>
      </c>
      <c r="GF109">
        <v>651079227</v>
      </c>
      <c r="GG109">
        <v>2</v>
      </c>
      <c r="GH109">
        <v>1</v>
      </c>
      <c r="GI109">
        <v>3</v>
      </c>
      <c r="GJ109">
        <v>0</v>
      </c>
      <c r="GK109">
        <v>0</v>
      </c>
      <c r="GL109">
        <f t="shared" si="51"/>
        <v>0</v>
      </c>
      <c r="GM109">
        <f t="shared" si="52"/>
        <v>439.61</v>
      </c>
      <c r="GN109">
        <f t="shared" si="53"/>
        <v>439.61</v>
      </c>
      <c r="GO109">
        <f t="shared" si="54"/>
        <v>0</v>
      </c>
      <c r="GP109">
        <f t="shared" si="55"/>
        <v>0</v>
      </c>
      <c r="GR109">
        <v>0</v>
      </c>
      <c r="GS109">
        <v>3</v>
      </c>
      <c r="GT109">
        <v>0</v>
      </c>
      <c r="GU109" t="s">
        <v>3</v>
      </c>
      <c r="GV109">
        <f t="shared" si="56"/>
        <v>0</v>
      </c>
      <c r="GW109">
        <v>1</v>
      </c>
      <c r="GX109">
        <f t="shared" si="57"/>
        <v>0</v>
      </c>
      <c r="HA109">
        <v>0</v>
      </c>
      <c r="HB109">
        <v>0</v>
      </c>
      <c r="HC109">
        <f t="shared" si="58"/>
        <v>0</v>
      </c>
      <c r="HE109" t="s">
        <v>3</v>
      </c>
      <c r="HF109" t="s">
        <v>3</v>
      </c>
      <c r="HM109" t="s">
        <v>3</v>
      </c>
      <c r="HN109" t="s">
        <v>123</v>
      </c>
      <c r="HO109" t="s">
        <v>124</v>
      </c>
      <c r="HP109" t="s">
        <v>121</v>
      </c>
      <c r="HQ109" t="s">
        <v>121</v>
      </c>
      <c r="HS109">
        <v>0</v>
      </c>
      <c r="IK109">
        <v>0</v>
      </c>
    </row>
    <row r="110" spans="1:245" x14ac:dyDescent="0.2">
      <c r="A110">
        <v>17</v>
      </c>
      <c r="B110">
        <v>0</v>
      </c>
      <c r="C110">
        <f>ROW(SmtRes!A21)</f>
        <v>21</v>
      </c>
      <c r="D110">
        <f>ROW(EtalonRes!A21)</f>
        <v>21</v>
      </c>
      <c r="E110" t="s">
        <v>130</v>
      </c>
      <c r="F110" t="s">
        <v>131</v>
      </c>
      <c r="G110" t="s">
        <v>132</v>
      </c>
      <c r="H110" t="s">
        <v>133</v>
      </c>
      <c r="I110">
        <f>ROUND(6/100,7)</f>
        <v>0.06</v>
      </c>
      <c r="J110">
        <v>0</v>
      </c>
      <c r="K110">
        <f>ROUND(6/100,7)</f>
        <v>0.06</v>
      </c>
      <c r="O110">
        <f t="shared" si="39"/>
        <v>893.48</v>
      </c>
      <c r="P110">
        <f>SUMIF(SmtRes!AQ15:'SmtRes'!AQ21,"=1",SmtRes!DF15:'SmtRes'!DF21)</f>
        <v>22.18</v>
      </c>
      <c r="Q110">
        <f>SUMIF(SmtRes!AQ15:'SmtRes'!AQ21,"=1",SmtRes!DG15:'SmtRes'!DG21)</f>
        <v>0.03</v>
      </c>
      <c r="R110">
        <f>SUMIF(SmtRes!AQ15:'SmtRes'!AQ21,"=1",SmtRes!DH15:'SmtRes'!DH21)</f>
        <v>0.38</v>
      </c>
      <c r="S110">
        <f>SUMIF(SmtRes!AQ15:'SmtRes'!AQ21,"=1",SmtRes!DI15:'SmtRes'!DI21)</f>
        <v>870.89</v>
      </c>
      <c r="T110">
        <f t="shared" si="40"/>
        <v>0</v>
      </c>
      <c r="U110">
        <f>SUMIF(SmtRes!AQ15:'SmtRes'!AQ21,"=1",SmtRes!CV15:'SmtRes'!CV21)</f>
        <v>1.2198</v>
      </c>
      <c r="V110">
        <f>SUMIF(SmtRes!AQ15:'SmtRes'!AQ21,"=1",SmtRes!CW15:'SmtRes'!CW21)</f>
        <v>5.9999999999999995E-4</v>
      </c>
      <c r="W110">
        <f t="shared" si="41"/>
        <v>0</v>
      </c>
      <c r="X110">
        <f t="shared" si="42"/>
        <v>845.13</v>
      </c>
      <c r="Y110">
        <f t="shared" si="42"/>
        <v>444.35</v>
      </c>
      <c r="AA110">
        <v>61549534</v>
      </c>
      <c r="AB110">
        <f t="shared" si="43"/>
        <v>14814.353256</v>
      </c>
      <c r="AC110">
        <f>ROUND((SUM(SmtRes!BQ15:'SmtRes'!BQ21)),6)</f>
        <v>299.17325599999998</v>
      </c>
      <c r="AD110">
        <f>ROUND((((SUM(SmtRes!BR15:'SmtRes'!BR21))-(SUM(SmtRes!BS15:'SmtRes'!BS21)))+AE110),6)</f>
        <v>0.37319999999999998</v>
      </c>
      <c r="AE110">
        <f>ROUND((SUM(SmtRes!BS15:'SmtRes'!BS21)),6)</f>
        <v>6.4122000000000003</v>
      </c>
      <c r="AF110">
        <f>ROUND((SUM(SmtRes!BT15:'SmtRes'!BT21)),6)</f>
        <v>14514.8068</v>
      </c>
      <c r="AG110">
        <f t="shared" si="44"/>
        <v>0</v>
      </c>
      <c r="AH110">
        <f>(SUM(SmtRes!BU15:'SmtRes'!BU21))</f>
        <v>20.329999999999998</v>
      </c>
      <c r="AI110">
        <f>(SUM(SmtRes!BV15:'SmtRes'!BV21))</f>
        <v>0.01</v>
      </c>
      <c r="AJ110">
        <f t="shared" si="45"/>
        <v>0</v>
      </c>
      <c r="AK110">
        <v>14820.765456000001</v>
      </c>
      <c r="AL110">
        <v>299.17325599999998</v>
      </c>
      <c r="AM110">
        <v>0.37320000000000003</v>
      </c>
      <c r="AN110">
        <v>6.4122000000000003</v>
      </c>
      <c r="AO110">
        <v>14514.8068</v>
      </c>
      <c r="AP110">
        <v>0</v>
      </c>
      <c r="AQ110">
        <v>20.329999999999998</v>
      </c>
      <c r="AR110">
        <v>0.01</v>
      </c>
      <c r="AS110">
        <v>0</v>
      </c>
      <c r="AT110">
        <v>97</v>
      </c>
      <c r="AU110">
        <v>51</v>
      </c>
      <c r="AV110">
        <v>1</v>
      </c>
      <c r="AW110">
        <v>1</v>
      </c>
      <c r="AZ110">
        <v>1</v>
      </c>
      <c r="BA110">
        <v>1</v>
      </c>
      <c r="BB110">
        <v>1</v>
      </c>
      <c r="BC110">
        <v>1</v>
      </c>
      <c r="BD110" t="s">
        <v>3</v>
      </c>
      <c r="BE110" t="s">
        <v>3</v>
      </c>
      <c r="BF110" t="s">
        <v>3</v>
      </c>
      <c r="BG110" t="s">
        <v>3</v>
      </c>
      <c r="BH110">
        <v>0</v>
      </c>
      <c r="BI110">
        <v>2</v>
      </c>
      <c r="BJ110" t="s">
        <v>134</v>
      </c>
      <c r="BM110">
        <v>108001</v>
      </c>
      <c r="BN110">
        <v>0</v>
      </c>
      <c r="BO110" t="s">
        <v>3</v>
      </c>
      <c r="BP110">
        <v>0</v>
      </c>
      <c r="BQ110">
        <v>3</v>
      </c>
      <c r="BR110">
        <v>0</v>
      </c>
      <c r="BS110">
        <v>1</v>
      </c>
      <c r="BT110">
        <v>1</v>
      </c>
      <c r="BU110">
        <v>1</v>
      </c>
      <c r="BV110">
        <v>1</v>
      </c>
      <c r="BW110">
        <v>1</v>
      </c>
      <c r="BX110">
        <v>1</v>
      </c>
      <c r="BY110" t="s">
        <v>3</v>
      </c>
      <c r="BZ110">
        <v>97</v>
      </c>
      <c r="CA110">
        <v>51</v>
      </c>
      <c r="CB110" t="s">
        <v>3</v>
      </c>
      <c r="CE110">
        <v>0</v>
      </c>
      <c r="CF110">
        <v>0</v>
      </c>
      <c r="CG110">
        <v>0</v>
      </c>
      <c r="CM110">
        <v>0</v>
      </c>
      <c r="CN110" t="s">
        <v>3</v>
      </c>
      <c r="CO110">
        <v>0</v>
      </c>
      <c r="CP110">
        <f t="shared" si="46"/>
        <v>893.48</v>
      </c>
      <c r="CQ110">
        <f>SUMIF(SmtRes!AQ15:'SmtRes'!AQ21,"=1",SmtRes!AA15:'SmtRes'!AA21)</f>
        <v>128299.93</v>
      </c>
      <c r="CR110">
        <f>SUMIF(SmtRes!AQ15:'SmtRes'!AQ21,"=1",SmtRes!AB15:'SmtRes'!AB21)</f>
        <v>57.47</v>
      </c>
      <c r="CS110">
        <f>SUMIF(SmtRes!AQ15:'SmtRes'!AQ21,"=1",SmtRes!AC15:'SmtRes'!AC21)</f>
        <v>641.22</v>
      </c>
      <c r="CT110">
        <f>SUMIF(SmtRes!AQ15:'SmtRes'!AQ21,"=1",SmtRes!AD15:'SmtRes'!AD21)</f>
        <v>713.96</v>
      </c>
      <c r="CU110">
        <f t="shared" si="47"/>
        <v>0</v>
      </c>
      <c r="CV110">
        <f>SUMIF(SmtRes!AQ15:'SmtRes'!AQ21,"=1",SmtRes!BU15:'SmtRes'!BU21)</f>
        <v>20.329999999999998</v>
      </c>
      <c r="CW110">
        <f>SUMIF(SmtRes!AQ15:'SmtRes'!AQ21,"=1",SmtRes!BV15:'SmtRes'!BV21)</f>
        <v>0.01</v>
      </c>
      <c r="CX110">
        <f t="shared" si="48"/>
        <v>0</v>
      </c>
      <c r="CY110">
        <f t="shared" si="49"/>
        <v>845.13189999999997</v>
      </c>
      <c r="CZ110">
        <f t="shared" si="50"/>
        <v>444.34769999999997</v>
      </c>
      <c r="DC110" t="s">
        <v>3</v>
      </c>
      <c r="DD110" t="s">
        <v>3</v>
      </c>
      <c r="DE110" t="s">
        <v>3</v>
      </c>
      <c r="DF110" t="s">
        <v>3</v>
      </c>
      <c r="DG110" t="s">
        <v>3</v>
      </c>
      <c r="DH110" t="s">
        <v>3</v>
      </c>
      <c r="DI110" t="s">
        <v>3</v>
      </c>
      <c r="DJ110" t="s">
        <v>3</v>
      </c>
      <c r="DK110" t="s">
        <v>3</v>
      </c>
      <c r="DL110" t="s">
        <v>3</v>
      </c>
      <c r="DM110" t="s">
        <v>3</v>
      </c>
      <c r="DN110">
        <v>0</v>
      </c>
      <c r="DO110">
        <v>0</v>
      </c>
      <c r="DP110">
        <v>1</v>
      </c>
      <c r="DQ110">
        <v>1</v>
      </c>
      <c r="DU110">
        <v>1003</v>
      </c>
      <c r="DV110" t="s">
        <v>133</v>
      </c>
      <c r="DW110" t="s">
        <v>133</v>
      </c>
      <c r="DX110">
        <v>100</v>
      </c>
      <c r="DZ110" t="s">
        <v>3</v>
      </c>
      <c r="EA110" t="s">
        <v>3</v>
      </c>
      <c r="EB110" t="s">
        <v>3</v>
      </c>
      <c r="EC110" t="s">
        <v>3</v>
      </c>
      <c r="EE110">
        <v>60216615</v>
      </c>
      <c r="EF110">
        <v>3</v>
      </c>
      <c r="EG110" t="s">
        <v>135</v>
      </c>
      <c r="EH110">
        <v>0</v>
      </c>
      <c r="EI110" t="s">
        <v>3</v>
      </c>
      <c r="EJ110">
        <v>2</v>
      </c>
      <c r="EK110">
        <v>108001</v>
      </c>
      <c r="EL110" t="s">
        <v>136</v>
      </c>
      <c r="EM110" t="s">
        <v>137</v>
      </c>
      <c r="EO110" t="s">
        <v>3</v>
      </c>
      <c r="EQ110">
        <v>0</v>
      </c>
      <c r="ER110">
        <v>0</v>
      </c>
      <c r="ES110">
        <v>0</v>
      </c>
      <c r="ET110">
        <v>0</v>
      </c>
      <c r="EU110">
        <v>0</v>
      </c>
      <c r="EV110">
        <v>0</v>
      </c>
      <c r="EW110">
        <v>20.329999999999998</v>
      </c>
      <c r="EX110">
        <v>0.01</v>
      </c>
      <c r="EY110">
        <v>0</v>
      </c>
      <c r="FQ110">
        <v>0</v>
      </c>
      <c r="FR110">
        <v>0</v>
      </c>
      <c r="FS110">
        <v>0</v>
      </c>
      <c r="FX110">
        <v>97</v>
      </c>
      <c r="FY110">
        <v>51</v>
      </c>
      <c r="GA110" t="s">
        <v>3</v>
      </c>
      <c r="GD110">
        <v>1</v>
      </c>
      <c r="GF110">
        <v>838210438</v>
      </c>
      <c r="GG110">
        <v>2</v>
      </c>
      <c r="GH110">
        <v>1</v>
      </c>
      <c r="GI110">
        <v>-2</v>
      </c>
      <c r="GJ110">
        <v>0</v>
      </c>
      <c r="GK110">
        <v>0</v>
      </c>
      <c r="GL110">
        <f t="shared" si="51"/>
        <v>0</v>
      </c>
      <c r="GM110">
        <f t="shared" si="52"/>
        <v>2182.96</v>
      </c>
      <c r="GN110">
        <f t="shared" si="53"/>
        <v>0</v>
      </c>
      <c r="GO110">
        <f t="shared" si="54"/>
        <v>2182.96</v>
      </c>
      <c r="GP110">
        <f t="shared" si="55"/>
        <v>0</v>
      </c>
      <c r="GR110">
        <v>0</v>
      </c>
      <c r="GS110">
        <v>3</v>
      </c>
      <c r="GT110">
        <v>0</v>
      </c>
      <c r="GU110" t="s">
        <v>3</v>
      </c>
      <c r="GV110">
        <f t="shared" si="56"/>
        <v>0</v>
      </c>
      <c r="GW110">
        <v>1</v>
      </c>
      <c r="GX110">
        <f t="shared" si="57"/>
        <v>0</v>
      </c>
      <c r="HA110">
        <v>0</v>
      </c>
      <c r="HB110">
        <v>0</v>
      </c>
      <c r="HC110">
        <f t="shared" si="58"/>
        <v>0</v>
      </c>
      <c r="HE110" t="s">
        <v>3</v>
      </c>
      <c r="HF110" t="s">
        <v>3</v>
      </c>
      <c r="HM110" t="s">
        <v>3</v>
      </c>
      <c r="HN110" t="s">
        <v>138</v>
      </c>
      <c r="HO110" t="s">
        <v>139</v>
      </c>
      <c r="HP110" t="s">
        <v>136</v>
      </c>
      <c r="HQ110" t="s">
        <v>136</v>
      </c>
      <c r="HS110">
        <v>0</v>
      </c>
      <c r="IK110">
        <v>0</v>
      </c>
    </row>
    <row r="111" spans="1:245" x14ac:dyDescent="0.2">
      <c r="A111">
        <v>18</v>
      </c>
      <c r="B111">
        <v>0</v>
      </c>
      <c r="C111">
        <v>21</v>
      </c>
      <c r="E111" t="s">
        <v>140</v>
      </c>
      <c r="F111" t="s">
        <v>141</v>
      </c>
      <c r="G111" t="s">
        <v>142</v>
      </c>
      <c r="H111" t="s">
        <v>133</v>
      </c>
      <c r="I111">
        <f>I110*J111</f>
        <v>0.06</v>
      </c>
      <c r="J111">
        <v>1</v>
      </c>
      <c r="K111">
        <v>1</v>
      </c>
      <c r="O111">
        <f t="shared" si="39"/>
        <v>1457.2</v>
      </c>
      <c r="P111">
        <f>ROUND(CQ111*I111,2)</f>
        <v>1457.2</v>
      </c>
      <c r="Q111">
        <f>ROUND(CR111*I111,2)</f>
        <v>0</v>
      </c>
      <c r="R111">
        <f>ROUND(CS111*I111,2)</f>
        <v>0</v>
      </c>
      <c r="S111">
        <f>ROUND(CT111*I111,2)</f>
        <v>0</v>
      </c>
      <c r="T111">
        <f t="shared" si="40"/>
        <v>0</v>
      </c>
      <c r="U111">
        <f>ROUND(CV111*I111,7)</f>
        <v>0</v>
      </c>
      <c r="V111">
        <f>ROUND(CW111*I111,7)</f>
        <v>0</v>
      </c>
      <c r="W111">
        <f t="shared" si="41"/>
        <v>0</v>
      </c>
      <c r="X111">
        <f t="shared" si="42"/>
        <v>0</v>
      </c>
      <c r="Y111">
        <f t="shared" si="42"/>
        <v>0</v>
      </c>
      <c r="AA111">
        <v>61549534</v>
      </c>
      <c r="AB111">
        <f t="shared" si="43"/>
        <v>19586.009999999998</v>
      </c>
      <c r="AC111">
        <f>ROUND((ES111),6)</f>
        <v>19586.009999999998</v>
      </c>
      <c r="AD111">
        <f>ROUND((((ET111)-(EU111))+AE111),6)</f>
        <v>0</v>
      </c>
      <c r="AE111">
        <f>ROUND((EU111),6)</f>
        <v>0</v>
      </c>
      <c r="AF111">
        <f>ROUND((EV111),6)</f>
        <v>0</v>
      </c>
      <c r="AG111">
        <f t="shared" si="44"/>
        <v>0</v>
      </c>
      <c r="AH111">
        <f>(EW111)</f>
        <v>0</v>
      </c>
      <c r="AI111">
        <f>(EX111)</f>
        <v>0</v>
      </c>
      <c r="AJ111">
        <f t="shared" si="45"/>
        <v>0</v>
      </c>
      <c r="AK111">
        <v>19586.009999999998</v>
      </c>
      <c r="AL111">
        <v>19586.009999999998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97</v>
      </c>
      <c r="AU111">
        <v>51</v>
      </c>
      <c r="AV111">
        <v>1</v>
      </c>
      <c r="AW111">
        <v>1</v>
      </c>
      <c r="AZ111">
        <v>1</v>
      </c>
      <c r="BA111">
        <v>1</v>
      </c>
      <c r="BB111">
        <v>1</v>
      </c>
      <c r="BC111">
        <v>1.24</v>
      </c>
      <c r="BD111" t="s">
        <v>3</v>
      </c>
      <c r="BE111" t="s">
        <v>3</v>
      </c>
      <c r="BF111" t="s">
        <v>3</v>
      </c>
      <c r="BG111" t="s">
        <v>3</v>
      </c>
      <c r="BH111">
        <v>3</v>
      </c>
      <c r="BI111">
        <v>2</v>
      </c>
      <c r="BJ111" t="s">
        <v>143</v>
      </c>
      <c r="BM111">
        <v>108001</v>
      </c>
      <c r="BN111">
        <v>0</v>
      </c>
      <c r="BO111" t="s">
        <v>141</v>
      </c>
      <c r="BP111">
        <v>1</v>
      </c>
      <c r="BQ111">
        <v>3</v>
      </c>
      <c r="BR111">
        <v>0</v>
      </c>
      <c r="BS111">
        <v>1</v>
      </c>
      <c r="BT111">
        <v>1</v>
      </c>
      <c r="BU111">
        <v>1</v>
      </c>
      <c r="BV111">
        <v>1</v>
      </c>
      <c r="BW111">
        <v>1</v>
      </c>
      <c r="BX111">
        <v>1</v>
      </c>
      <c r="BY111" t="s">
        <v>3</v>
      </c>
      <c r="BZ111">
        <v>97</v>
      </c>
      <c r="CA111">
        <v>51</v>
      </c>
      <c r="CB111" t="s">
        <v>3</v>
      </c>
      <c r="CE111">
        <v>0</v>
      </c>
      <c r="CF111">
        <v>0</v>
      </c>
      <c r="CG111">
        <v>0</v>
      </c>
      <c r="CM111">
        <v>0</v>
      </c>
      <c r="CN111" t="s">
        <v>3</v>
      </c>
      <c r="CO111">
        <v>0</v>
      </c>
      <c r="CP111">
        <f t="shared" si="46"/>
        <v>1457.2</v>
      </c>
      <c r="CQ111">
        <f>ROUND(AL111*BC111,2)</f>
        <v>24286.65</v>
      </c>
      <c r="CR111">
        <f>ROUND(AM111*BB111,2)</f>
        <v>0</v>
      </c>
      <c r="CS111">
        <f>ROUND(AN111*BS111,2)</f>
        <v>0</v>
      </c>
      <c r="CT111">
        <f>ROUND(AO111*BA111,2)</f>
        <v>0</v>
      </c>
      <c r="CU111">
        <f t="shared" si="47"/>
        <v>0</v>
      </c>
      <c r="CV111">
        <f>AH111</f>
        <v>0</v>
      </c>
      <c r="CW111">
        <f>AI111</f>
        <v>0</v>
      </c>
      <c r="CX111">
        <f t="shared" si="48"/>
        <v>0</v>
      </c>
      <c r="CY111">
        <f t="shared" si="49"/>
        <v>0</v>
      </c>
      <c r="CZ111">
        <f t="shared" si="50"/>
        <v>0</v>
      </c>
      <c r="DC111" t="s">
        <v>3</v>
      </c>
      <c r="DD111" t="s">
        <v>3</v>
      </c>
      <c r="DE111" t="s">
        <v>3</v>
      </c>
      <c r="DF111" t="s">
        <v>3</v>
      </c>
      <c r="DG111" t="s">
        <v>3</v>
      </c>
      <c r="DH111" t="s">
        <v>3</v>
      </c>
      <c r="DI111" t="s">
        <v>3</v>
      </c>
      <c r="DJ111" t="s">
        <v>3</v>
      </c>
      <c r="DK111" t="s">
        <v>3</v>
      </c>
      <c r="DL111" t="s">
        <v>3</v>
      </c>
      <c r="DM111" t="s">
        <v>3</v>
      </c>
      <c r="DN111">
        <v>0</v>
      </c>
      <c r="DO111">
        <v>0</v>
      </c>
      <c r="DP111">
        <v>1</v>
      </c>
      <c r="DQ111">
        <v>1</v>
      </c>
      <c r="DU111">
        <v>1003</v>
      </c>
      <c r="DV111" t="s">
        <v>133</v>
      </c>
      <c r="DW111" t="s">
        <v>133</v>
      </c>
      <c r="DX111">
        <v>100</v>
      </c>
      <c r="DZ111" t="s">
        <v>3</v>
      </c>
      <c r="EA111" t="s">
        <v>3</v>
      </c>
      <c r="EB111" t="s">
        <v>3</v>
      </c>
      <c r="EC111" t="s">
        <v>3</v>
      </c>
      <c r="EE111">
        <v>60216615</v>
      </c>
      <c r="EF111">
        <v>3</v>
      </c>
      <c r="EG111" t="s">
        <v>135</v>
      </c>
      <c r="EH111">
        <v>0</v>
      </c>
      <c r="EI111" t="s">
        <v>3</v>
      </c>
      <c r="EJ111">
        <v>2</v>
      </c>
      <c r="EK111">
        <v>108001</v>
      </c>
      <c r="EL111" t="s">
        <v>136</v>
      </c>
      <c r="EM111" t="s">
        <v>137</v>
      </c>
      <c r="EO111" t="s">
        <v>3</v>
      </c>
      <c r="EQ111">
        <v>0</v>
      </c>
      <c r="ER111">
        <v>19586.009999999998</v>
      </c>
      <c r="ES111">
        <v>19586.009999999998</v>
      </c>
      <c r="ET111">
        <v>0</v>
      </c>
      <c r="EU111">
        <v>0</v>
      </c>
      <c r="EV111">
        <v>0</v>
      </c>
      <c r="EW111">
        <v>0</v>
      </c>
      <c r="EX111">
        <v>0</v>
      </c>
      <c r="FQ111">
        <v>0</v>
      </c>
      <c r="FR111">
        <v>0</v>
      </c>
      <c r="FS111">
        <v>0</v>
      </c>
      <c r="FX111">
        <v>97</v>
      </c>
      <c r="FY111">
        <v>51</v>
      </c>
      <c r="GA111" t="s">
        <v>3</v>
      </c>
      <c r="GD111">
        <v>1</v>
      </c>
      <c r="GF111">
        <v>1929499894</v>
      </c>
      <c r="GG111">
        <v>2</v>
      </c>
      <c r="GH111">
        <v>1</v>
      </c>
      <c r="GI111">
        <v>2</v>
      </c>
      <c r="GJ111">
        <v>0</v>
      </c>
      <c r="GK111">
        <v>0</v>
      </c>
      <c r="GL111">
        <f t="shared" si="51"/>
        <v>0</v>
      </c>
      <c r="GM111">
        <f t="shared" si="52"/>
        <v>1457.2</v>
      </c>
      <c r="GN111">
        <f t="shared" si="53"/>
        <v>0</v>
      </c>
      <c r="GO111">
        <f t="shared" si="54"/>
        <v>1457.2</v>
      </c>
      <c r="GP111">
        <f t="shared" si="55"/>
        <v>0</v>
      </c>
      <c r="GR111">
        <v>0</v>
      </c>
      <c r="GS111">
        <v>3</v>
      </c>
      <c r="GT111">
        <v>0</v>
      </c>
      <c r="GU111" t="s">
        <v>3</v>
      </c>
      <c r="GV111">
        <f t="shared" si="56"/>
        <v>0</v>
      </c>
      <c r="GW111">
        <v>1</v>
      </c>
      <c r="GX111">
        <f t="shared" si="57"/>
        <v>0</v>
      </c>
      <c r="HA111">
        <v>0</v>
      </c>
      <c r="HB111">
        <v>0</v>
      </c>
      <c r="HC111">
        <f t="shared" si="58"/>
        <v>0</v>
      </c>
      <c r="HE111" t="s">
        <v>3</v>
      </c>
      <c r="HF111" t="s">
        <v>3</v>
      </c>
      <c r="HM111" t="s">
        <v>3</v>
      </c>
      <c r="HN111" t="s">
        <v>138</v>
      </c>
      <c r="HO111" t="s">
        <v>139</v>
      </c>
      <c r="HP111" t="s">
        <v>136</v>
      </c>
      <c r="HQ111" t="s">
        <v>136</v>
      </c>
      <c r="HS111">
        <v>0</v>
      </c>
      <c r="IK111">
        <v>0</v>
      </c>
    </row>
    <row r="112" spans="1:245" x14ac:dyDescent="0.2">
      <c r="A112">
        <v>17</v>
      </c>
      <c r="B112">
        <v>0</v>
      </c>
      <c r="C112">
        <f>ROW(SmtRes!A32)</f>
        <v>32</v>
      </c>
      <c r="D112">
        <f>ROW(EtalonRes!A32)</f>
        <v>32</v>
      </c>
      <c r="E112" t="s">
        <v>144</v>
      </c>
      <c r="F112" t="s">
        <v>145</v>
      </c>
      <c r="G112" t="s">
        <v>146</v>
      </c>
      <c r="H112" t="s">
        <v>133</v>
      </c>
      <c r="I112">
        <f>ROUND(17/100,7)</f>
        <v>0.17</v>
      </c>
      <c r="J112">
        <v>0</v>
      </c>
      <c r="K112">
        <f>ROUND(17/100,7)</f>
        <v>0.17</v>
      </c>
      <c r="O112">
        <f t="shared" si="39"/>
        <v>1612.48</v>
      </c>
      <c r="P112">
        <f>SUMIF(SmtRes!AQ22:'SmtRes'!AQ32,"=1",SmtRes!DF22:'SmtRes'!DF32)</f>
        <v>64.429999999999993</v>
      </c>
      <c r="Q112">
        <f>SUMIF(SmtRes!AQ22:'SmtRes'!AQ32,"=1",SmtRes!DG22:'SmtRes'!DG32)</f>
        <v>50.49</v>
      </c>
      <c r="R112">
        <f>SUMIF(SmtRes!AQ22:'SmtRes'!AQ32,"=1",SmtRes!DH22:'SmtRes'!DH32)</f>
        <v>28.759999999999998</v>
      </c>
      <c r="S112">
        <f>SUMIF(SmtRes!AQ22:'SmtRes'!AQ32,"=1",SmtRes!DI22:'SmtRes'!DI32)</f>
        <v>1468.8</v>
      </c>
      <c r="T112">
        <f t="shared" si="40"/>
        <v>0</v>
      </c>
      <c r="U112">
        <f>SUMIF(SmtRes!AQ22:'SmtRes'!AQ32,"=1",SmtRes!CV22:'SmtRes'!CV32)</f>
        <v>2.0808</v>
      </c>
      <c r="V112">
        <f>SUMIF(SmtRes!AQ22:'SmtRes'!AQ32,"=1",SmtRes!CW22:'SmtRes'!CW32)</f>
        <v>3.4000000000000002E-2</v>
      </c>
      <c r="W112">
        <f t="shared" si="41"/>
        <v>0</v>
      </c>
      <c r="X112">
        <f t="shared" si="42"/>
        <v>1452.63</v>
      </c>
      <c r="Y112">
        <f t="shared" si="42"/>
        <v>763.76</v>
      </c>
      <c r="AA112">
        <v>61549534</v>
      </c>
      <c r="AB112">
        <f t="shared" si="43"/>
        <v>9366.5674479999998</v>
      </c>
      <c r="AC112">
        <f>ROUND((SUM(SmtRes!BQ22:'SmtRes'!BQ32)),6)</f>
        <v>429.63064800000001</v>
      </c>
      <c r="AD112">
        <f>ROUND((((SUM(SmtRes!BR22:'SmtRes'!BR32))-(SUM(SmtRes!BS22:'SmtRes'!BS32)))+AE112),6)</f>
        <v>296.96559999999999</v>
      </c>
      <c r="AE112">
        <f>ROUND((SUM(SmtRes!BS22:'SmtRes'!BS32)),6)</f>
        <v>169.196</v>
      </c>
      <c r="AF112">
        <f>ROUND((SUM(SmtRes!BT22:'SmtRes'!BT32)),6)</f>
        <v>8639.9712</v>
      </c>
      <c r="AG112">
        <f t="shared" si="44"/>
        <v>0</v>
      </c>
      <c r="AH112">
        <f>(SUM(SmtRes!BU22:'SmtRes'!BU32))</f>
        <v>12.24</v>
      </c>
      <c r="AI112">
        <f>(SUM(SmtRes!BV22:'SmtRes'!BV32))</f>
        <v>0.2</v>
      </c>
      <c r="AJ112">
        <f t="shared" si="45"/>
        <v>0</v>
      </c>
      <c r="AK112">
        <v>9535.7634479999997</v>
      </c>
      <c r="AL112">
        <v>429.63064800000001</v>
      </c>
      <c r="AM112">
        <v>296.96559999999999</v>
      </c>
      <c r="AN112">
        <v>169.196</v>
      </c>
      <c r="AO112">
        <v>8639.9712</v>
      </c>
      <c r="AP112">
        <v>0</v>
      </c>
      <c r="AQ112">
        <v>12.24</v>
      </c>
      <c r="AR112">
        <v>0.2</v>
      </c>
      <c r="AS112">
        <v>0</v>
      </c>
      <c r="AT112">
        <v>97</v>
      </c>
      <c r="AU112">
        <v>51</v>
      </c>
      <c r="AV112">
        <v>1</v>
      </c>
      <c r="AW112">
        <v>1</v>
      </c>
      <c r="AZ112">
        <v>1</v>
      </c>
      <c r="BA112">
        <v>1</v>
      </c>
      <c r="BB112">
        <v>1</v>
      </c>
      <c r="BC112">
        <v>1</v>
      </c>
      <c r="BD112" t="s">
        <v>3</v>
      </c>
      <c r="BE112" t="s">
        <v>3</v>
      </c>
      <c r="BF112" t="s">
        <v>3</v>
      </c>
      <c r="BG112" t="s">
        <v>3</v>
      </c>
      <c r="BH112">
        <v>0</v>
      </c>
      <c r="BI112">
        <v>2</v>
      </c>
      <c r="BJ112" t="s">
        <v>147</v>
      </c>
      <c r="BM112">
        <v>108001</v>
      </c>
      <c r="BN112">
        <v>0</v>
      </c>
      <c r="BO112" t="s">
        <v>3</v>
      </c>
      <c r="BP112">
        <v>0</v>
      </c>
      <c r="BQ112">
        <v>3</v>
      </c>
      <c r="BR112">
        <v>0</v>
      </c>
      <c r="BS112">
        <v>1</v>
      </c>
      <c r="BT112">
        <v>1</v>
      </c>
      <c r="BU112">
        <v>1</v>
      </c>
      <c r="BV112">
        <v>1</v>
      </c>
      <c r="BW112">
        <v>1</v>
      </c>
      <c r="BX112">
        <v>1</v>
      </c>
      <c r="BY112" t="s">
        <v>3</v>
      </c>
      <c r="BZ112">
        <v>97</v>
      </c>
      <c r="CA112">
        <v>51</v>
      </c>
      <c r="CB112" t="s">
        <v>3</v>
      </c>
      <c r="CE112">
        <v>0</v>
      </c>
      <c r="CF112">
        <v>0</v>
      </c>
      <c r="CG112">
        <v>0</v>
      </c>
      <c r="CM112">
        <v>0</v>
      </c>
      <c r="CN112" t="s">
        <v>3</v>
      </c>
      <c r="CO112">
        <v>0</v>
      </c>
      <c r="CP112">
        <f t="shared" si="46"/>
        <v>1612.48</v>
      </c>
      <c r="CQ112">
        <f>SUMIF(SmtRes!AQ22:'SmtRes'!AQ32,"=1",SmtRes!AA22:'SmtRes'!AA32)</f>
        <v>302.87</v>
      </c>
      <c r="CR112">
        <f>SUMIF(SmtRes!AQ22:'SmtRes'!AQ32,"=1",SmtRes!AB22:'SmtRes'!AB32)</f>
        <v>2305.1000000000004</v>
      </c>
      <c r="CS112">
        <f>SUMIF(SmtRes!AQ22:'SmtRes'!AQ32,"=1",SmtRes!AC22:'SmtRes'!AC32)</f>
        <v>1691.96</v>
      </c>
      <c r="CT112">
        <f>SUMIF(SmtRes!AQ22:'SmtRes'!AQ32,"=1",SmtRes!AD22:'SmtRes'!AD32)</f>
        <v>705.88</v>
      </c>
      <c r="CU112">
        <f t="shared" si="47"/>
        <v>0</v>
      </c>
      <c r="CV112">
        <f>SUMIF(SmtRes!AQ22:'SmtRes'!AQ32,"=1",SmtRes!BU22:'SmtRes'!BU32)</f>
        <v>12.24</v>
      </c>
      <c r="CW112">
        <f>SUMIF(SmtRes!AQ22:'SmtRes'!AQ32,"=1",SmtRes!BV22:'SmtRes'!BV32)</f>
        <v>0.2</v>
      </c>
      <c r="CX112">
        <f t="shared" si="48"/>
        <v>0</v>
      </c>
      <c r="CY112">
        <f t="shared" si="49"/>
        <v>1452.6332</v>
      </c>
      <c r="CZ112">
        <f t="shared" si="50"/>
        <v>763.75559999999996</v>
      </c>
      <c r="DC112" t="s">
        <v>3</v>
      </c>
      <c r="DD112" t="s">
        <v>3</v>
      </c>
      <c r="DE112" t="s">
        <v>3</v>
      </c>
      <c r="DF112" t="s">
        <v>3</v>
      </c>
      <c r="DG112" t="s">
        <v>3</v>
      </c>
      <c r="DH112" t="s">
        <v>3</v>
      </c>
      <c r="DI112" t="s">
        <v>3</v>
      </c>
      <c r="DJ112" t="s">
        <v>3</v>
      </c>
      <c r="DK112" t="s">
        <v>3</v>
      </c>
      <c r="DL112" t="s">
        <v>3</v>
      </c>
      <c r="DM112" t="s">
        <v>3</v>
      </c>
      <c r="DN112">
        <v>0</v>
      </c>
      <c r="DO112">
        <v>0</v>
      </c>
      <c r="DP112">
        <v>1</v>
      </c>
      <c r="DQ112">
        <v>1</v>
      </c>
      <c r="DU112">
        <v>1003</v>
      </c>
      <c r="DV112" t="s">
        <v>133</v>
      </c>
      <c r="DW112" t="s">
        <v>133</v>
      </c>
      <c r="DX112">
        <v>100</v>
      </c>
      <c r="DZ112" t="s">
        <v>3</v>
      </c>
      <c r="EA112" t="s">
        <v>3</v>
      </c>
      <c r="EB112" t="s">
        <v>3</v>
      </c>
      <c r="EC112" t="s">
        <v>3</v>
      </c>
      <c r="EE112">
        <v>60216615</v>
      </c>
      <c r="EF112">
        <v>3</v>
      </c>
      <c r="EG112" t="s">
        <v>135</v>
      </c>
      <c r="EH112">
        <v>0</v>
      </c>
      <c r="EI112" t="s">
        <v>3</v>
      </c>
      <c r="EJ112">
        <v>2</v>
      </c>
      <c r="EK112">
        <v>108001</v>
      </c>
      <c r="EL112" t="s">
        <v>136</v>
      </c>
      <c r="EM112" t="s">
        <v>137</v>
      </c>
      <c r="EO112" t="s">
        <v>3</v>
      </c>
      <c r="EQ112">
        <v>0</v>
      </c>
      <c r="ER112">
        <v>0</v>
      </c>
      <c r="ES112">
        <v>0</v>
      </c>
      <c r="ET112">
        <v>0</v>
      </c>
      <c r="EU112">
        <v>0</v>
      </c>
      <c r="EV112">
        <v>0</v>
      </c>
      <c r="EW112">
        <v>12.24</v>
      </c>
      <c r="EX112">
        <v>0.2</v>
      </c>
      <c r="EY112">
        <v>0</v>
      </c>
      <c r="FQ112">
        <v>0</v>
      </c>
      <c r="FR112">
        <v>0</v>
      </c>
      <c r="FS112">
        <v>0</v>
      </c>
      <c r="FX112">
        <v>97</v>
      </c>
      <c r="FY112">
        <v>51</v>
      </c>
      <c r="GA112" t="s">
        <v>3</v>
      </c>
      <c r="GD112">
        <v>1</v>
      </c>
      <c r="GF112">
        <v>448129612</v>
      </c>
      <c r="GG112">
        <v>2</v>
      </c>
      <c r="GH112">
        <v>1</v>
      </c>
      <c r="GI112">
        <v>-2</v>
      </c>
      <c r="GJ112">
        <v>0</v>
      </c>
      <c r="GK112">
        <v>0</v>
      </c>
      <c r="GL112">
        <f t="shared" si="51"/>
        <v>0</v>
      </c>
      <c r="GM112">
        <f t="shared" si="52"/>
        <v>3828.87</v>
      </c>
      <c r="GN112">
        <f t="shared" si="53"/>
        <v>0</v>
      </c>
      <c r="GO112">
        <f t="shared" si="54"/>
        <v>3828.87</v>
      </c>
      <c r="GP112">
        <f t="shared" si="55"/>
        <v>0</v>
      </c>
      <c r="GR112">
        <v>0</v>
      </c>
      <c r="GS112">
        <v>3</v>
      </c>
      <c r="GT112">
        <v>0</v>
      </c>
      <c r="GU112" t="s">
        <v>3</v>
      </c>
      <c r="GV112">
        <f t="shared" si="56"/>
        <v>0</v>
      </c>
      <c r="GW112">
        <v>1</v>
      </c>
      <c r="GX112">
        <f t="shared" si="57"/>
        <v>0</v>
      </c>
      <c r="HA112">
        <v>0</v>
      </c>
      <c r="HB112">
        <v>0</v>
      </c>
      <c r="HC112">
        <f t="shared" si="58"/>
        <v>0</v>
      </c>
      <c r="HE112" t="s">
        <v>3</v>
      </c>
      <c r="HF112" t="s">
        <v>3</v>
      </c>
      <c r="HM112" t="s">
        <v>3</v>
      </c>
      <c r="HN112" t="s">
        <v>138</v>
      </c>
      <c r="HO112" t="s">
        <v>139</v>
      </c>
      <c r="HP112" t="s">
        <v>136</v>
      </c>
      <c r="HQ112" t="s">
        <v>136</v>
      </c>
      <c r="HS112">
        <v>0</v>
      </c>
      <c r="IK112">
        <v>0</v>
      </c>
    </row>
    <row r="113" spans="1:245" x14ac:dyDescent="0.2">
      <c r="A113">
        <v>18</v>
      </c>
      <c r="B113">
        <v>0</v>
      </c>
      <c r="C113">
        <v>32</v>
      </c>
      <c r="E113" t="s">
        <v>148</v>
      </c>
      <c r="F113" t="s">
        <v>149</v>
      </c>
      <c r="G113" t="s">
        <v>150</v>
      </c>
      <c r="H113" t="s">
        <v>151</v>
      </c>
      <c r="I113">
        <f>I112*J113</f>
        <v>1.7850000000000001E-2</v>
      </c>
      <c r="J113">
        <v>0.105</v>
      </c>
      <c r="K113">
        <v>0.105</v>
      </c>
      <c r="O113">
        <f t="shared" si="39"/>
        <v>1760.54</v>
      </c>
      <c r="P113">
        <f>ROUND(CQ113*I113,2)</f>
        <v>1760.54</v>
      </c>
      <c r="Q113">
        <f>ROUND(CR113*I113,2)</f>
        <v>0</v>
      </c>
      <c r="R113">
        <f>ROUND(CS113*I113,2)</f>
        <v>0</v>
      </c>
      <c r="S113">
        <f>ROUND(CT113*I113,2)</f>
        <v>0</v>
      </c>
      <c r="T113">
        <f t="shared" si="40"/>
        <v>0</v>
      </c>
      <c r="U113">
        <f>ROUND(CV113*I113,7)</f>
        <v>0</v>
      </c>
      <c r="V113">
        <f>ROUND(CW113*I113,7)</f>
        <v>0</v>
      </c>
      <c r="W113">
        <f t="shared" si="41"/>
        <v>0</v>
      </c>
      <c r="X113">
        <f t="shared" si="42"/>
        <v>0</v>
      </c>
      <c r="Y113">
        <f t="shared" si="42"/>
        <v>0</v>
      </c>
      <c r="AA113">
        <v>61549534</v>
      </c>
      <c r="AB113">
        <f t="shared" si="43"/>
        <v>70449.91</v>
      </c>
      <c r="AC113">
        <f>ROUND((ES113),6)</f>
        <v>70449.91</v>
      </c>
      <c r="AD113">
        <f>ROUND((((ET113)-(EU113))+AE113),6)</f>
        <v>0</v>
      </c>
      <c r="AE113">
        <f>ROUND((EU113),6)</f>
        <v>0</v>
      </c>
      <c r="AF113">
        <f>ROUND((EV113),6)</f>
        <v>0</v>
      </c>
      <c r="AG113">
        <f t="shared" si="44"/>
        <v>0</v>
      </c>
      <c r="AH113">
        <f>(EW113)</f>
        <v>0</v>
      </c>
      <c r="AI113">
        <f>(EX113)</f>
        <v>0</v>
      </c>
      <c r="AJ113">
        <f t="shared" si="45"/>
        <v>0</v>
      </c>
      <c r="AK113">
        <v>70449.91</v>
      </c>
      <c r="AL113">
        <v>70449.91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  <c r="AS113">
        <v>0</v>
      </c>
      <c r="AT113">
        <v>97</v>
      </c>
      <c r="AU113">
        <v>51</v>
      </c>
      <c r="AV113">
        <v>1</v>
      </c>
      <c r="AW113">
        <v>1</v>
      </c>
      <c r="AZ113">
        <v>1</v>
      </c>
      <c r="BA113">
        <v>1</v>
      </c>
      <c r="BB113">
        <v>1</v>
      </c>
      <c r="BC113">
        <v>1.4</v>
      </c>
      <c r="BD113" t="s">
        <v>3</v>
      </c>
      <c r="BE113" t="s">
        <v>3</v>
      </c>
      <c r="BF113" t="s">
        <v>3</v>
      </c>
      <c r="BG113" t="s">
        <v>3</v>
      </c>
      <c r="BH113">
        <v>3</v>
      </c>
      <c r="BI113">
        <v>2</v>
      </c>
      <c r="BJ113" t="s">
        <v>152</v>
      </c>
      <c r="BM113">
        <v>108001</v>
      </c>
      <c r="BN113">
        <v>0</v>
      </c>
      <c r="BO113" t="s">
        <v>3</v>
      </c>
      <c r="BP113">
        <v>0</v>
      </c>
      <c r="BQ113">
        <v>3</v>
      </c>
      <c r="BR113">
        <v>0</v>
      </c>
      <c r="BS113">
        <v>1</v>
      </c>
      <c r="BT113">
        <v>1</v>
      </c>
      <c r="BU113">
        <v>1</v>
      </c>
      <c r="BV113">
        <v>1</v>
      </c>
      <c r="BW113">
        <v>1</v>
      </c>
      <c r="BX113">
        <v>1</v>
      </c>
      <c r="BY113" t="s">
        <v>3</v>
      </c>
      <c r="BZ113">
        <v>97</v>
      </c>
      <c r="CA113">
        <v>51</v>
      </c>
      <c r="CB113" t="s">
        <v>3</v>
      </c>
      <c r="CE113">
        <v>0</v>
      </c>
      <c r="CF113">
        <v>0</v>
      </c>
      <c r="CG113">
        <v>0</v>
      </c>
      <c r="CM113">
        <v>0</v>
      </c>
      <c r="CN113" t="s">
        <v>3</v>
      </c>
      <c r="CO113">
        <v>0</v>
      </c>
      <c r="CP113">
        <f t="shared" si="46"/>
        <v>1760.54</v>
      </c>
      <c r="CQ113">
        <f>ROUND(AL113*BC113,2)</f>
        <v>98629.87</v>
      </c>
      <c r="CR113">
        <f>ROUND(AM113*BB113,2)</f>
        <v>0</v>
      </c>
      <c r="CS113">
        <f>ROUND(AN113*BS113,2)</f>
        <v>0</v>
      </c>
      <c r="CT113">
        <f>ROUND(AO113*BA113,2)</f>
        <v>0</v>
      </c>
      <c r="CU113">
        <f t="shared" si="47"/>
        <v>0</v>
      </c>
      <c r="CV113">
        <f>AH113</f>
        <v>0</v>
      </c>
      <c r="CW113">
        <f>AI113</f>
        <v>0</v>
      </c>
      <c r="CX113">
        <f t="shared" si="48"/>
        <v>0</v>
      </c>
      <c r="CY113">
        <f t="shared" si="49"/>
        <v>0</v>
      </c>
      <c r="CZ113">
        <f t="shared" si="50"/>
        <v>0</v>
      </c>
      <c r="DC113" t="s">
        <v>3</v>
      </c>
      <c r="DD113" t="s">
        <v>3</v>
      </c>
      <c r="DE113" t="s">
        <v>3</v>
      </c>
      <c r="DF113" t="s">
        <v>3</v>
      </c>
      <c r="DG113" t="s">
        <v>3</v>
      </c>
      <c r="DH113" t="s">
        <v>3</v>
      </c>
      <c r="DI113" t="s">
        <v>3</v>
      </c>
      <c r="DJ113" t="s">
        <v>3</v>
      </c>
      <c r="DK113" t="s">
        <v>3</v>
      </c>
      <c r="DL113" t="s">
        <v>3</v>
      </c>
      <c r="DM113" t="s">
        <v>3</v>
      </c>
      <c r="DN113">
        <v>0</v>
      </c>
      <c r="DO113">
        <v>0</v>
      </c>
      <c r="DP113">
        <v>1</v>
      </c>
      <c r="DQ113">
        <v>1</v>
      </c>
      <c r="DU113">
        <v>1013</v>
      </c>
      <c r="DV113" t="s">
        <v>151</v>
      </c>
      <c r="DW113" t="s">
        <v>153</v>
      </c>
      <c r="DX113">
        <v>1</v>
      </c>
      <c r="DZ113" t="s">
        <v>3</v>
      </c>
      <c r="EA113" t="s">
        <v>3</v>
      </c>
      <c r="EB113" t="s">
        <v>3</v>
      </c>
      <c r="EC113" t="s">
        <v>3</v>
      </c>
      <c r="EE113">
        <v>60216615</v>
      </c>
      <c r="EF113">
        <v>3</v>
      </c>
      <c r="EG113" t="s">
        <v>135</v>
      </c>
      <c r="EH113">
        <v>0</v>
      </c>
      <c r="EI113" t="s">
        <v>3</v>
      </c>
      <c r="EJ113">
        <v>2</v>
      </c>
      <c r="EK113">
        <v>108001</v>
      </c>
      <c r="EL113" t="s">
        <v>136</v>
      </c>
      <c r="EM113" t="s">
        <v>137</v>
      </c>
      <c r="EO113" t="s">
        <v>3</v>
      </c>
      <c r="EQ113">
        <v>0</v>
      </c>
      <c r="ER113">
        <v>70449.91</v>
      </c>
      <c r="ES113">
        <v>70449.91</v>
      </c>
      <c r="ET113">
        <v>0</v>
      </c>
      <c r="EU113">
        <v>0</v>
      </c>
      <c r="EV113">
        <v>0</v>
      </c>
      <c r="EW113">
        <v>0</v>
      </c>
      <c r="EX113">
        <v>0</v>
      </c>
      <c r="EZ113">
        <v>5</v>
      </c>
      <c r="FC113">
        <v>0</v>
      </c>
      <c r="FD113">
        <v>18</v>
      </c>
      <c r="FF113">
        <v>70449.91</v>
      </c>
      <c r="FQ113">
        <v>0</v>
      </c>
      <c r="FR113">
        <v>0</v>
      </c>
      <c r="FS113">
        <v>0</v>
      </c>
      <c r="FX113">
        <v>97</v>
      </c>
      <c r="FY113">
        <v>51</v>
      </c>
      <c r="GA113" t="s">
        <v>154</v>
      </c>
      <c r="GD113">
        <v>1</v>
      </c>
      <c r="GE113">
        <v>72551.44</v>
      </c>
      <c r="GF113">
        <v>1901007357</v>
      </c>
      <c r="GG113">
        <v>2</v>
      </c>
      <c r="GH113">
        <v>3</v>
      </c>
      <c r="GI113">
        <v>3</v>
      </c>
      <c r="GJ113">
        <v>0</v>
      </c>
      <c r="GK113">
        <v>0</v>
      </c>
      <c r="GL113">
        <f t="shared" si="51"/>
        <v>0</v>
      </c>
      <c r="GM113">
        <f t="shared" si="52"/>
        <v>1760.54</v>
      </c>
      <c r="GN113">
        <f t="shared" si="53"/>
        <v>0</v>
      </c>
      <c r="GO113">
        <f t="shared" si="54"/>
        <v>1760.54</v>
      </c>
      <c r="GP113">
        <f t="shared" si="55"/>
        <v>0</v>
      </c>
      <c r="GR113">
        <v>3</v>
      </c>
      <c r="GS113">
        <v>1</v>
      </c>
      <c r="GT113">
        <v>0</v>
      </c>
      <c r="GU113" t="s">
        <v>3</v>
      </c>
      <c r="GV113">
        <f t="shared" si="56"/>
        <v>0</v>
      </c>
      <c r="GW113">
        <v>1</v>
      </c>
      <c r="GX113">
        <f t="shared" si="57"/>
        <v>0</v>
      </c>
      <c r="HA113">
        <v>0</v>
      </c>
      <c r="HB113">
        <v>0</v>
      </c>
      <c r="HC113">
        <f t="shared" si="58"/>
        <v>0</v>
      </c>
      <c r="HE113" t="s">
        <v>155</v>
      </c>
      <c r="HF113" t="s">
        <v>155</v>
      </c>
      <c r="HM113" t="s">
        <v>3</v>
      </c>
      <c r="HN113" t="s">
        <v>138</v>
      </c>
      <c r="HO113" t="s">
        <v>139</v>
      </c>
      <c r="HP113" t="s">
        <v>136</v>
      </c>
      <c r="HQ113" t="s">
        <v>136</v>
      </c>
      <c r="HS113">
        <v>0</v>
      </c>
      <c r="IK113">
        <v>0</v>
      </c>
    </row>
    <row r="114" spans="1:245" x14ac:dyDescent="0.2">
      <c r="A114">
        <v>17</v>
      </c>
      <c r="B114">
        <v>0</v>
      </c>
      <c r="C114">
        <f>ROW(SmtRes!A40)</f>
        <v>40</v>
      </c>
      <c r="D114">
        <f>ROW(EtalonRes!A40)</f>
        <v>40</v>
      </c>
      <c r="E114" t="s">
        <v>156</v>
      </c>
      <c r="F114" t="s">
        <v>157</v>
      </c>
      <c r="G114" t="s">
        <v>158</v>
      </c>
      <c r="H114" t="s">
        <v>133</v>
      </c>
      <c r="I114">
        <f>ROUND(5/100,7)</f>
        <v>0.05</v>
      </c>
      <c r="J114">
        <v>0</v>
      </c>
      <c r="K114">
        <f>ROUND(5/100,7)</f>
        <v>0.05</v>
      </c>
      <c r="O114">
        <f t="shared" si="39"/>
        <v>528.59</v>
      </c>
      <c r="P114">
        <f>SUMIF(SmtRes!AQ33:'SmtRes'!AQ40,"=1",SmtRes!DF33:'SmtRes'!DF40)</f>
        <v>8.2800000000000011</v>
      </c>
      <c r="Q114">
        <f>SUMIF(SmtRes!AQ33:'SmtRes'!AQ40,"=1",SmtRes!DG33:'SmtRes'!DG40)</f>
        <v>0.32</v>
      </c>
      <c r="R114">
        <f>SUMIF(SmtRes!AQ33:'SmtRes'!AQ40,"=1",SmtRes!DH33:'SmtRes'!DH40)</f>
        <v>0.36</v>
      </c>
      <c r="S114">
        <f>SUMIF(SmtRes!AQ33:'SmtRes'!AQ40,"=1",SmtRes!DI33:'SmtRes'!DI40)</f>
        <v>519.63</v>
      </c>
      <c r="T114">
        <f t="shared" si="40"/>
        <v>0</v>
      </c>
      <c r="U114">
        <f>SUMIF(SmtRes!AQ33:'SmtRes'!AQ40,"=1",SmtRes!CV33:'SmtRes'!CV40)</f>
        <v>0.78</v>
      </c>
      <c r="V114">
        <f>SUMIF(SmtRes!AQ33:'SmtRes'!AQ40,"=1",SmtRes!CW33:'SmtRes'!CW40)</f>
        <v>5.0000000000000001E-4</v>
      </c>
      <c r="W114">
        <f t="shared" si="41"/>
        <v>0</v>
      </c>
      <c r="X114">
        <f t="shared" si="42"/>
        <v>504.39</v>
      </c>
      <c r="Y114">
        <f t="shared" si="42"/>
        <v>265.19</v>
      </c>
      <c r="AA114">
        <v>61549534</v>
      </c>
      <c r="AB114">
        <f t="shared" si="43"/>
        <v>10538.154399999999</v>
      </c>
      <c r="AC114">
        <f>ROUND((SUM(SmtRes!BQ33:'SmtRes'!BQ40)),6)</f>
        <v>139.35820000000001</v>
      </c>
      <c r="AD114">
        <f>ROUND((((SUM(SmtRes!BR33:'SmtRes'!BR40))-(SUM(SmtRes!BS33:'SmtRes'!BS40)))+AE114),6)</f>
        <v>6.4329000000000001</v>
      </c>
      <c r="AE114">
        <f>ROUND((SUM(SmtRes!BS33:'SmtRes'!BS40)),6)</f>
        <v>7.2205000000000004</v>
      </c>
      <c r="AF114">
        <f>ROUND((SUM(SmtRes!BT33:'SmtRes'!BT40)),6)</f>
        <v>10392.363300000001</v>
      </c>
      <c r="AG114">
        <f t="shared" si="44"/>
        <v>0</v>
      </c>
      <c r="AH114">
        <f>(SUM(SmtRes!BU33:'SmtRes'!BU40))</f>
        <v>15.6</v>
      </c>
      <c r="AI114">
        <f>(SUM(SmtRes!BV33:'SmtRes'!BV40))</f>
        <v>0.01</v>
      </c>
      <c r="AJ114">
        <f t="shared" si="45"/>
        <v>0</v>
      </c>
      <c r="AK114">
        <v>10545.374900000001</v>
      </c>
      <c r="AL114">
        <v>139.35820000000001</v>
      </c>
      <c r="AM114">
        <v>6.4329000000000001</v>
      </c>
      <c r="AN114">
        <v>7.2204999999999995</v>
      </c>
      <c r="AO114">
        <v>10392.363300000001</v>
      </c>
      <c r="AP114">
        <v>0</v>
      </c>
      <c r="AQ114">
        <v>15.6</v>
      </c>
      <c r="AR114">
        <v>0.01</v>
      </c>
      <c r="AS114">
        <v>0</v>
      </c>
      <c r="AT114">
        <v>97</v>
      </c>
      <c r="AU114">
        <v>51</v>
      </c>
      <c r="AV114">
        <v>1</v>
      </c>
      <c r="AW114">
        <v>1</v>
      </c>
      <c r="AZ114">
        <v>1</v>
      </c>
      <c r="BA114">
        <v>1</v>
      </c>
      <c r="BB114">
        <v>1</v>
      </c>
      <c r="BC114">
        <v>1</v>
      </c>
      <c r="BD114" t="s">
        <v>3</v>
      </c>
      <c r="BE114" t="s">
        <v>3</v>
      </c>
      <c r="BF114" t="s">
        <v>3</v>
      </c>
      <c r="BG114" t="s">
        <v>3</v>
      </c>
      <c r="BH114">
        <v>0</v>
      </c>
      <c r="BI114">
        <v>2</v>
      </c>
      <c r="BJ114" t="s">
        <v>159</v>
      </c>
      <c r="BM114">
        <v>108001</v>
      </c>
      <c r="BN114">
        <v>0</v>
      </c>
      <c r="BO114" t="s">
        <v>3</v>
      </c>
      <c r="BP114">
        <v>0</v>
      </c>
      <c r="BQ114">
        <v>3</v>
      </c>
      <c r="BR114">
        <v>0</v>
      </c>
      <c r="BS114">
        <v>1</v>
      </c>
      <c r="BT114">
        <v>1</v>
      </c>
      <c r="BU114">
        <v>1</v>
      </c>
      <c r="BV114">
        <v>1</v>
      </c>
      <c r="BW114">
        <v>1</v>
      </c>
      <c r="BX114">
        <v>1</v>
      </c>
      <c r="BY114" t="s">
        <v>3</v>
      </c>
      <c r="BZ114">
        <v>97</v>
      </c>
      <c r="CA114">
        <v>51</v>
      </c>
      <c r="CB114" t="s">
        <v>3</v>
      </c>
      <c r="CE114">
        <v>0</v>
      </c>
      <c r="CF114">
        <v>0</v>
      </c>
      <c r="CG114">
        <v>0</v>
      </c>
      <c r="CM114">
        <v>0</v>
      </c>
      <c r="CN114" t="s">
        <v>3</v>
      </c>
      <c r="CO114">
        <v>0</v>
      </c>
      <c r="CP114">
        <f t="shared" si="46"/>
        <v>528.59</v>
      </c>
      <c r="CQ114">
        <f>SUMIF(SmtRes!AQ33:'SmtRes'!AQ40,"=1",SmtRes!AA33:'SmtRes'!AA40)</f>
        <v>71.680000000000007</v>
      </c>
      <c r="CR114">
        <f>SUMIF(SmtRes!AQ33:'SmtRes'!AQ40,"=1",SmtRes!AB33:'SmtRes'!AB40)</f>
        <v>643.29</v>
      </c>
      <c r="CS114">
        <f>SUMIF(SmtRes!AQ33:'SmtRes'!AQ40,"=1",SmtRes!AC33:'SmtRes'!AC40)</f>
        <v>722.05</v>
      </c>
      <c r="CT114">
        <f>SUMIF(SmtRes!AQ33:'SmtRes'!AQ40,"=1",SmtRes!AD33:'SmtRes'!AD40)</f>
        <v>1950.61</v>
      </c>
      <c r="CU114">
        <f t="shared" si="47"/>
        <v>0</v>
      </c>
      <c r="CV114">
        <f>SUMIF(SmtRes!AQ33:'SmtRes'!AQ40,"=1",SmtRes!BU33:'SmtRes'!BU40)</f>
        <v>15.6</v>
      </c>
      <c r="CW114">
        <f>SUMIF(SmtRes!AQ33:'SmtRes'!AQ40,"=1",SmtRes!BV33:'SmtRes'!BV40)</f>
        <v>0.01</v>
      </c>
      <c r="CX114">
        <f t="shared" si="48"/>
        <v>0</v>
      </c>
      <c r="CY114">
        <f t="shared" si="49"/>
        <v>504.39029999999997</v>
      </c>
      <c r="CZ114">
        <f t="shared" si="50"/>
        <v>265.19490000000002</v>
      </c>
      <c r="DC114" t="s">
        <v>3</v>
      </c>
      <c r="DD114" t="s">
        <v>3</v>
      </c>
      <c r="DE114" t="s">
        <v>3</v>
      </c>
      <c r="DF114" t="s">
        <v>3</v>
      </c>
      <c r="DG114" t="s">
        <v>3</v>
      </c>
      <c r="DH114" t="s">
        <v>3</v>
      </c>
      <c r="DI114" t="s">
        <v>3</v>
      </c>
      <c r="DJ114" t="s">
        <v>3</v>
      </c>
      <c r="DK114" t="s">
        <v>3</v>
      </c>
      <c r="DL114" t="s">
        <v>3</v>
      </c>
      <c r="DM114" t="s">
        <v>3</v>
      </c>
      <c r="DN114">
        <v>0</v>
      </c>
      <c r="DO114">
        <v>0</v>
      </c>
      <c r="DP114">
        <v>1</v>
      </c>
      <c r="DQ114">
        <v>1</v>
      </c>
      <c r="DU114">
        <v>1003</v>
      </c>
      <c r="DV114" t="s">
        <v>133</v>
      </c>
      <c r="DW114" t="s">
        <v>133</v>
      </c>
      <c r="DX114">
        <v>100</v>
      </c>
      <c r="DZ114" t="s">
        <v>3</v>
      </c>
      <c r="EA114" t="s">
        <v>3</v>
      </c>
      <c r="EB114" t="s">
        <v>3</v>
      </c>
      <c r="EC114" t="s">
        <v>3</v>
      </c>
      <c r="EE114">
        <v>60216615</v>
      </c>
      <c r="EF114">
        <v>3</v>
      </c>
      <c r="EG114" t="s">
        <v>135</v>
      </c>
      <c r="EH114">
        <v>0</v>
      </c>
      <c r="EI114" t="s">
        <v>3</v>
      </c>
      <c r="EJ114">
        <v>2</v>
      </c>
      <c r="EK114">
        <v>108001</v>
      </c>
      <c r="EL114" t="s">
        <v>136</v>
      </c>
      <c r="EM114" t="s">
        <v>137</v>
      </c>
      <c r="EO114" t="s">
        <v>3</v>
      </c>
      <c r="EQ114">
        <v>0</v>
      </c>
      <c r="ER114">
        <v>0</v>
      </c>
      <c r="ES114">
        <v>0</v>
      </c>
      <c r="ET114">
        <v>0</v>
      </c>
      <c r="EU114">
        <v>0</v>
      </c>
      <c r="EV114">
        <v>0</v>
      </c>
      <c r="EW114">
        <v>15.6</v>
      </c>
      <c r="EX114">
        <v>0.01</v>
      </c>
      <c r="EY114">
        <v>0</v>
      </c>
      <c r="FQ114">
        <v>0</v>
      </c>
      <c r="FR114">
        <v>0</v>
      </c>
      <c r="FS114">
        <v>0</v>
      </c>
      <c r="FX114">
        <v>97</v>
      </c>
      <c r="FY114">
        <v>51</v>
      </c>
      <c r="GA114" t="s">
        <v>3</v>
      </c>
      <c r="GD114">
        <v>1</v>
      </c>
      <c r="GF114">
        <v>2026347101</v>
      </c>
      <c r="GG114">
        <v>2</v>
      </c>
      <c r="GH114">
        <v>1</v>
      </c>
      <c r="GI114">
        <v>-2</v>
      </c>
      <c r="GJ114">
        <v>0</v>
      </c>
      <c r="GK114">
        <v>0</v>
      </c>
      <c r="GL114">
        <f t="shared" si="51"/>
        <v>0</v>
      </c>
      <c r="GM114">
        <f t="shared" si="52"/>
        <v>1298.17</v>
      </c>
      <c r="GN114">
        <f t="shared" si="53"/>
        <v>0</v>
      </c>
      <c r="GO114">
        <f t="shared" si="54"/>
        <v>1298.17</v>
      </c>
      <c r="GP114">
        <f t="shared" si="55"/>
        <v>0</v>
      </c>
      <c r="GR114">
        <v>0</v>
      </c>
      <c r="GS114">
        <v>3</v>
      </c>
      <c r="GT114">
        <v>0</v>
      </c>
      <c r="GU114" t="s">
        <v>3</v>
      </c>
      <c r="GV114">
        <f t="shared" si="56"/>
        <v>0</v>
      </c>
      <c r="GW114">
        <v>1</v>
      </c>
      <c r="GX114">
        <f t="shared" si="57"/>
        <v>0</v>
      </c>
      <c r="HA114">
        <v>0</v>
      </c>
      <c r="HB114">
        <v>0</v>
      </c>
      <c r="HC114">
        <f t="shared" si="58"/>
        <v>0</v>
      </c>
      <c r="HE114" t="s">
        <v>3</v>
      </c>
      <c r="HF114" t="s">
        <v>3</v>
      </c>
      <c r="HM114" t="s">
        <v>3</v>
      </c>
      <c r="HN114" t="s">
        <v>138</v>
      </c>
      <c r="HO114" t="s">
        <v>139</v>
      </c>
      <c r="HP114" t="s">
        <v>136</v>
      </c>
      <c r="HQ114" t="s">
        <v>136</v>
      </c>
      <c r="HS114">
        <v>0</v>
      </c>
      <c r="IK114">
        <v>0</v>
      </c>
    </row>
    <row r="115" spans="1:245" x14ac:dyDescent="0.2">
      <c r="A115">
        <v>18</v>
      </c>
      <c r="B115">
        <v>0</v>
      </c>
      <c r="C115">
        <v>40</v>
      </c>
      <c r="E115" t="s">
        <v>160</v>
      </c>
      <c r="F115" t="s">
        <v>161</v>
      </c>
      <c r="G115" t="s">
        <v>162</v>
      </c>
      <c r="H115" t="s">
        <v>163</v>
      </c>
      <c r="I115">
        <f>I114*J115</f>
        <v>5.25</v>
      </c>
      <c r="J115">
        <v>105</v>
      </c>
      <c r="K115">
        <v>105</v>
      </c>
      <c r="O115">
        <f t="shared" si="39"/>
        <v>86.68</v>
      </c>
      <c r="P115">
        <f>ROUND(CQ115*I115,2)</f>
        <v>86.68</v>
      </c>
      <c r="Q115">
        <f>ROUND(CR115*I115,2)</f>
        <v>0</v>
      </c>
      <c r="R115">
        <f>ROUND(CS115*I115,2)</f>
        <v>0</v>
      </c>
      <c r="S115">
        <f>ROUND(CT115*I115,2)</f>
        <v>0</v>
      </c>
      <c r="T115">
        <f t="shared" si="40"/>
        <v>0</v>
      </c>
      <c r="U115">
        <f>ROUND(CV115*I115,7)</f>
        <v>0</v>
      </c>
      <c r="V115">
        <f>ROUND(CW115*I115,7)</f>
        <v>0</v>
      </c>
      <c r="W115">
        <f t="shared" si="41"/>
        <v>0</v>
      </c>
      <c r="X115">
        <f t="shared" si="42"/>
        <v>0</v>
      </c>
      <c r="Y115">
        <f t="shared" si="42"/>
        <v>0</v>
      </c>
      <c r="AA115">
        <v>61549534</v>
      </c>
      <c r="AB115">
        <f t="shared" si="43"/>
        <v>11.79</v>
      </c>
      <c r="AC115">
        <f>ROUND((ES115),6)</f>
        <v>11.79</v>
      </c>
      <c r="AD115">
        <f>ROUND((((ET115)-(EU115))+AE115),6)</f>
        <v>0</v>
      </c>
      <c r="AE115">
        <f>ROUND((EU115),6)</f>
        <v>0</v>
      </c>
      <c r="AF115">
        <f>ROUND((EV115),6)</f>
        <v>0</v>
      </c>
      <c r="AG115">
        <f t="shared" si="44"/>
        <v>0</v>
      </c>
      <c r="AH115">
        <f>(EW115)</f>
        <v>0</v>
      </c>
      <c r="AI115">
        <f>(EX115)</f>
        <v>0</v>
      </c>
      <c r="AJ115">
        <f t="shared" si="45"/>
        <v>0</v>
      </c>
      <c r="AK115">
        <v>11.79</v>
      </c>
      <c r="AL115">
        <v>11.79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97</v>
      </c>
      <c r="AU115">
        <v>51</v>
      </c>
      <c r="AV115">
        <v>1</v>
      </c>
      <c r="AW115">
        <v>1</v>
      </c>
      <c r="AZ115">
        <v>1</v>
      </c>
      <c r="BA115">
        <v>1</v>
      </c>
      <c r="BB115">
        <v>1</v>
      </c>
      <c r="BC115">
        <v>1.4</v>
      </c>
      <c r="BD115" t="s">
        <v>3</v>
      </c>
      <c r="BE115" t="s">
        <v>3</v>
      </c>
      <c r="BF115" t="s">
        <v>3</v>
      </c>
      <c r="BG115" t="s">
        <v>3</v>
      </c>
      <c r="BH115">
        <v>3</v>
      </c>
      <c r="BI115">
        <v>2</v>
      </c>
      <c r="BJ115" t="s">
        <v>164</v>
      </c>
      <c r="BM115">
        <v>108001</v>
      </c>
      <c r="BN115">
        <v>0</v>
      </c>
      <c r="BO115" t="s">
        <v>3</v>
      </c>
      <c r="BP115">
        <v>0</v>
      </c>
      <c r="BQ115">
        <v>3</v>
      </c>
      <c r="BR115">
        <v>0</v>
      </c>
      <c r="BS115">
        <v>1</v>
      </c>
      <c r="BT115">
        <v>1</v>
      </c>
      <c r="BU115">
        <v>1</v>
      </c>
      <c r="BV115">
        <v>1</v>
      </c>
      <c r="BW115">
        <v>1</v>
      </c>
      <c r="BX115">
        <v>1</v>
      </c>
      <c r="BY115" t="s">
        <v>3</v>
      </c>
      <c r="BZ115">
        <v>97</v>
      </c>
      <c r="CA115">
        <v>51</v>
      </c>
      <c r="CB115" t="s">
        <v>3</v>
      </c>
      <c r="CE115">
        <v>0</v>
      </c>
      <c r="CF115">
        <v>0</v>
      </c>
      <c r="CG115">
        <v>0</v>
      </c>
      <c r="CM115">
        <v>0</v>
      </c>
      <c r="CN115" t="s">
        <v>3</v>
      </c>
      <c r="CO115">
        <v>0</v>
      </c>
      <c r="CP115">
        <f t="shared" si="46"/>
        <v>86.68</v>
      </c>
      <c r="CQ115">
        <f>ROUND(AL115*BC115,2)</f>
        <v>16.510000000000002</v>
      </c>
      <c r="CR115">
        <f>ROUND(AM115*BB115,2)</f>
        <v>0</v>
      </c>
      <c r="CS115">
        <f>ROUND(AN115*BS115,2)</f>
        <v>0</v>
      </c>
      <c r="CT115">
        <f>ROUND(AO115*BA115,2)</f>
        <v>0</v>
      </c>
      <c r="CU115">
        <f t="shared" si="47"/>
        <v>0</v>
      </c>
      <c r="CV115">
        <f>AH115</f>
        <v>0</v>
      </c>
      <c r="CW115">
        <f>AI115</f>
        <v>0</v>
      </c>
      <c r="CX115">
        <f t="shared" si="48"/>
        <v>0</v>
      </c>
      <c r="CY115">
        <f t="shared" si="49"/>
        <v>0</v>
      </c>
      <c r="CZ115">
        <f t="shared" si="50"/>
        <v>0</v>
      </c>
      <c r="DC115" t="s">
        <v>3</v>
      </c>
      <c r="DD115" t="s">
        <v>3</v>
      </c>
      <c r="DE115" t="s">
        <v>3</v>
      </c>
      <c r="DF115" t="s">
        <v>3</v>
      </c>
      <c r="DG115" t="s">
        <v>3</v>
      </c>
      <c r="DH115" t="s">
        <v>3</v>
      </c>
      <c r="DI115" t="s">
        <v>3</v>
      </c>
      <c r="DJ115" t="s">
        <v>3</v>
      </c>
      <c r="DK115" t="s">
        <v>3</v>
      </c>
      <c r="DL115" t="s">
        <v>3</v>
      </c>
      <c r="DM115" t="s">
        <v>3</v>
      </c>
      <c r="DN115">
        <v>0</v>
      </c>
      <c r="DO115">
        <v>0</v>
      </c>
      <c r="DP115">
        <v>1</v>
      </c>
      <c r="DQ115">
        <v>1</v>
      </c>
      <c r="DU115">
        <v>1003</v>
      </c>
      <c r="DV115" t="s">
        <v>163</v>
      </c>
      <c r="DW115" t="s">
        <v>163</v>
      </c>
      <c r="DX115">
        <v>1</v>
      </c>
      <c r="DZ115" t="s">
        <v>3</v>
      </c>
      <c r="EA115" t="s">
        <v>3</v>
      </c>
      <c r="EB115" t="s">
        <v>3</v>
      </c>
      <c r="EC115" t="s">
        <v>3</v>
      </c>
      <c r="EE115">
        <v>60216615</v>
      </c>
      <c r="EF115">
        <v>3</v>
      </c>
      <c r="EG115" t="s">
        <v>135</v>
      </c>
      <c r="EH115">
        <v>0</v>
      </c>
      <c r="EI115" t="s">
        <v>3</v>
      </c>
      <c r="EJ115">
        <v>2</v>
      </c>
      <c r="EK115">
        <v>108001</v>
      </c>
      <c r="EL115" t="s">
        <v>136</v>
      </c>
      <c r="EM115" t="s">
        <v>137</v>
      </c>
      <c r="EO115" t="s">
        <v>3</v>
      </c>
      <c r="EQ115">
        <v>0</v>
      </c>
      <c r="ER115">
        <v>11.79</v>
      </c>
      <c r="ES115">
        <v>11.79</v>
      </c>
      <c r="ET115">
        <v>0</v>
      </c>
      <c r="EU115">
        <v>0</v>
      </c>
      <c r="EV115">
        <v>0</v>
      </c>
      <c r="EW115">
        <v>0</v>
      </c>
      <c r="EX115">
        <v>0</v>
      </c>
      <c r="EZ115">
        <v>5</v>
      </c>
      <c r="FC115">
        <v>0</v>
      </c>
      <c r="FD115">
        <v>18</v>
      </c>
      <c r="FF115">
        <v>11.79</v>
      </c>
      <c r="FQ115">
        <v>0</v>
      </c>
      <c r="FR115">
        <v>0</v>
      </c>
      <c r="FS115">
        <v>0</v>
      </c>
      <c r="FX115">
        <v>97</v>
      </c>
      <c r="FY115">
        <v>51</v>
      </c>
      <c r="GA115" t="s">
        <v>165</v>
      </c>
      <c r="GD115">
        <v>1</v>
      </c>
      <c r="GE115">
        <v>12.11</v>
      </c>
      <c r="GF115">
        <v>613818176</v>
      </c>
      <c r="GG115">
        <v>2</v>
      </c>
      <c r="GH115">
        <v>3</v>
      </c>
      <c r="GI115">
        <v>3</v>
      </c>
      <c r="GJ115">
        <v>0</v>
      </c>
      <c r="GK115">
        <v>0</v>
      </c>
      <c r="GL115">
        <f t="shared" si="51"/>
        <v>0</v>
      </c>
      <c r="GM115">
        <f t="shared" si="52"/>
        <v>86.68</v>
      </c>
      <c r="GN115">
        <f t="shared" si="53"/>
        <v>0</v>
      </c>
      <c r="GO115">
        <f t="shared" si="54"/>
        <v>86.68</v>
      </c>
      <c r="GP115">
        <f t="shared" si="55"/>
        <v>0</v>
      </c>
      <c r="GR115">
        <v>3</v>
      </c>
      <c r="GS115">
        <v>1</v>
      </c>
      <c r="GT115">
        <v>0</v>
      </c>
      <c r="GU115" t="s">
        <v>3</v>
      </c>
      <c r="GV115">
        <f t="shared" si="56"/>
        <v>0</v>
      </c>
      <c r="GW115">
        <v>1</v>
      </c>
      <c r="GX115">
        <f t="shared" si="57"/>
        <v>0</v>
      </c>
      <c r="HA115">
        <v>0</v>
      </c>
      <c r="HB115">
        <v>0</v>
      </c>
      <c r="HC115">
        <f t="shared" si="58"/>
        <v>0</v>
      </c>
      <c r="HE115" t="s">
        <v>155</v>
      </c>
      <c r="HF115" t="s">
        <v>155</v>
      </c>
      <c r="HM115" t="s">
        <v>3</v>
      </c>
      <c r="HN115" t="s">
        <v>138</v>
      </c>
      <c r="HO115" t="s">
        <v>139</v>
      </c>
      <c r="HP115" t="s">
        <v>136</v>
      </c>
      <c r="HQ115" t="s">
        <v>136</v>
      </c>
      <c r="HS115">
        <v>0</v>
      </c>
      <c r="IK115">
        <v>0</v>
      </c>
    </row>
    <row r="117" spans="1:245" x14ac:dyDescent="0.2">
      <c r="A117" s="2">
        <v>51</v>
      </c>
      <c r="B117" s="2">
        <f>B104</f>
        <v>0</v>
      </c>
      <c r="C117" s="2">
        <f>A104</f>
        <v>4</v>
      </c>
      <c r="D117" s="2">
        <f>ROW(A104)</f>
        <v>104</v>
      </c>
      <c r="E117" s="2"/>
      <c r="F117" s="2" t="str">
        <f>IF(F104&lt;&gt;"",F104,"")</f>
        <v/>
      </c>
      <c r="G117" s="2" t="str">
        <f>IF(G104&lt;&gt;"",G104,"")</f>
        <v>Помещение 32 (кабинет №201)</v>
      </c>
      <c r="H117" s="2">
        <v>0</v>
      </c>
      <c r="I117" s="2"/>
      <c r="J117" s="2"/>
      <c r="K117" s="2"/>
      <c r="L117" s="2"/>
      <c r="M117" s="2"/>
      <c r="N117" s="2"/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>
        <f t="shared" ref="AO117:BD117" si="59">ROUND(BX117,2)</f>
        <v>0</v>
      </c>
      <c r="AP117" s="2">
        <f t="shared" si="59"/>
        <v>0</v>
      </c>
      <c r="AQ117" s="2">
        <f t="shared" si="59"/>
        <v>0</v>
      </c>
      <c r="AR117" s="2">
        <f t="shared" si="59"/>
        <v>0</v>
      </c>
      <c r="AS117" s="2">
        <f t="shared" si="59"/>
        <v>0</v>
      </c>
      <c r="AT117" s="2">
        <f t="shared" si="59"/>
        <v>0</v>
      </c>
      <c r="AU117" s="2">
        <f t="shared" si="59"/>
        <v>0</v>
      </c>
      <c r="AV117" s="2">
        <f t="shared" si="59"/>
        <v>0</v>
      </c>
      <c r="AW117" s="2">
        <f t="shared" si="59"/>
        <v>0</v>
      </c>
      <c r="AX117" s="2">
        <f t="shared" si="59"/>
        <v>0</v>
      </c>
      <c r="AY117" s="2">
        <f t="shared" si="59"/>
        <v>0</v>
      </c>
      <c r="AZ117" s="2">
        <f t="shared" si="59"/>
        <v>0</v>
      </c>
      <c r="BA117" s="2">
        <f t="shared" si="59"/>
        <v>0</v>
      </c>
      <c r="BB117" s="2">
        <f t="shared" si="59"/>
        <v>0</v>
      </c>
      <c r="BC117" s="2">
        <f t="shared" si="59"/>
        <v>0</v>
      </c>
      <c r="BD117" s="2">
        <f t="shared" si="59"/>
        <v>0</v>
      </c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>
        <v>0</v>
      </c>
    </row>
    <row r="119" spans="1:245" x14ac:dyDescent="0.2">
      <c r="A119" s="4">
        <v>50</v>
      </c>
      <c r="B119" s="4">
        <v>0</v>
      </c>
      <c r="C119" s="4">
        <v>0</v>
      </c>
      <c r="D119" s="4">
        <v>1</v>
      </c>
      <c r="E119" s="4">
        <v>201</v>
      </c>
      <c r="F119" s="4">
        <f>ROUND(Source!O117,O119)</f>
        <v>0</v>
      </c>
      <c r="G119" s="4" t="s">
        <v>55</v>
      </c>
      <c r="H119" s="4" t="s">
        <v>56</v>
      </c>
      <c r="I119" s="4"/>
      <c r="J119" s="4"/>
      <c r="K119" s="4">
        <v>201</v>
      </c>
      <c r="L119" s="4">
        <v>1</v>
      </c>
      <c r="M119" s="4">
        <v>3</v>
      </c>
      <c r="N119" s="4" t="s">
        <v>3</v>
      </c>
      <c r="O119" s="4">
        <v>2</v>
      </c>
      <c r="P119" s="4"/>
      <c r="Q119" s="4"/>
      <c r="R119" s="4"/>
      <c r="S119" s="4"/>
      <c r="T119" s="4"/>
      <c r="U119" s="4"/>
      <c r="V119" s="4"/>
      <c r="W119" s="4">
        <v>0</v>
      </c>
      <c r="X119" s="4">
        <v>1</v>
      </c>
      <c r="Y119" s="4">
        <v>0</v>
      </c>
      <c r="Z119" s="4"/>
      <c r="AA119" s="4"/>
      <c r="AB119" s="4"/>
    </row>
    <row r="120" spans="1:245" x14ac:dyDescent="0.2">
      <c r="A120" s="4">
        <v>50</v>
      </c>
      <c r="B120" s="4">
        <v>0</v>
      </c>
      <c r="C120" s="4">
        <v>0</v>
      </c>
      <c r="D120" s="4">
        <v>1</v>
      </c>
      <c r="E120" s="4">
        <v>202</v>
      </c>
      <c r="F120" s="4">
        <f>ROUND(Source!P117,O120)</f>
        <v>0</v>
      </c>
      <c r="G120" s="4" t="s">
        <v>57</v>
      </c>
      <c r="H120" s="4" t="s">
        <v>58</v>
      </c>
      <c r="I120" s="4"/>
      <c r="J120" s="4"/>
      <c r="K120" s="4">
        <v>202</v>
      </c>
      <c r="L120" s="4">
        <v>2</v>
      </c>
      <c r="M120" s="4">
        <v>3</v>
      </c>
      <c r="N120" s="4" t="s">
        <v>3</v>
      </c>
      <c r="O120" s="4">
        <v>2</v>
      </c>
      <c r="P120" s="4"/>
      <c r="Q120" s="4"/>
      <c r="R120" s="4"/>
      <c r="S120" s="4"/>
      <c r="T120" s="4"/>
      <c r="U120" s="4"/>
      <c r="V120" s="4"/>
      <c r="W120" s="4">
        <v>0</v>
      </c>
      <c r="X120" s="4">
        <v>1</v>
      </c>
      <c r="Y120" s="4">
        <v>0</v>
      </c>
      <c r="Z120" s="4"/>
      <c r="AA120" s="4"/>
      <c r="AB120" s="4"/>
    </row>
    <row r="121" spans="1:245" x14ac:dyDescent="0.2">
      <c r="A121" s="4">
        <v>50</v>
      </c>
      <c r="B121" s="4">
        <v>0</v>
      </c>
      <c r="C121" s="4">
        <v>0</v>
      </c>
      <c r="D121" s="4">
        <v>1</v>
      </c>
      <c r="E121" s="4">
        <v>222</v>
      </c>
      <c r="F121" s="4">
        <f>ROUND(Source!AO117,O121)</f>
        <v>0</v>
      </c>
      <c r="G121" s="4" t="s">
        <v>59</v>
      </c>
      <c r="H121" s="4" t="s">
        <v>60</v>
      </c>
      <c r="I121" s="4"/>
      <c r="J121" s="4"/>
      <c r="K121" s="4">
        <v>222</v>
      </c>
      <c r="L121" s="4">
        <v>3</v>
      </c>
      <c r="M121" s="4">
        <v>3</v>
      </c>
      <c r="N121" s="4" t="s">
        <v>3</v>
      </c>
      <c r="O121" s="4">
        <v>2</v>
      </c>
      <c r="P121" s="4"/>
      <c r="Q121" s="4"/>
      <c r="R121" s="4"/>
      <c r="S121" s="4"/>
      <c r="T121" s="4"/>
      <c r="U121" s="4"/>
      <c r="V121" s="4"/>
      <c r="W121" s="4">
        <v>0</v>
      </c>
      <c r="X121" s="4">
        <v>1</v>
      </c>
      <c r="Y121" s="4">
        <v>0</v>
      </c>
      <c r="Z121" s="4"/>
      <c r="AA121" s="4"/>
      <c r="AB121" s="4"/>
    </row>
    <row r="122" spans="1:245" x14ac:dyDescent="0.2">
      <c r="A122" s="4">
        <v>50</v>
      </c>
      <c r="B122" s="4">
        <v>0</v>
      </c>
      <c r="C122" s="4">
        <v>0</v>
      </c>
      <c r="D122" s="4">
        <v>1</v>
      </c>
      <c r="E122" s="4">
        <v>225</v>
      </c>
      <c r="F122" s="4">
        <f>ROUND(Source!AV117,O122)</f>
        <v>0</v>
      </c>
      <c r="G122" s="4" t="s">
        <v>61</v>
      </c>
      <c r="H122" s="4" t="s">
        <v>62</v>
      </c>
      <c r="I122" s="4"/>
      <c r="J122" s="4"/>
      <c r="K122" s="4">
        <v>225</v>
      </c>
      <c r="L122" s="4">
        <v>4</v>
      </c>
      <c r="M122" s="4">
        <v>3</v>
      </c>
      <c r="N122" s="4" t="s">
        <v>3</v>
      </c>
      <c r="O122" s="4">
        <v>2</v>
      </c>
      <c r="P122" s="4"/>
      <c r="Q122" s="4"/>
      <c r="R122" s="4"/>
      <c r="S122" s="4"/>
      <c r="T122" s="4"/>
      <c r="U122" s="4"/>
      <c r="V122" s="4"/>
      <c r="W122" s="4">
        <v>0</v>
      </c>
      <c r="X122" s="4">
        <v>1</v>
      </c>
      <c r="Y122" s="4">
        <v>0</v>
      </c>
      <c r="Z122" s="4"/>
      <c r="AA122" s="4"/>
      <c r="AB122" s="4"/>
    </row>
    <row r="123" spans="1:245" x14ac:dyDescent="0.2">
      <c r="A123" s="4">
        <v>50</v>
      </c>
      <c r="B123" s="4">
        <v>0</v>
      </c>
      <c r="C123" s="4">
        <v>0</v>
      </c>
      <c r="D123" s="4">
        <v>1</v>
      </c>
      <c r="E123" s="4">
        <v>226</v>
      </c>
      <c r="F123" s="4">
        <f>ROUND(Source!AW117,O123)</f>
        <v>0</v>
      </c>
      <c r="G123" s="4" t="s">
        <v>63</v>
      </c>
      <c r="H123" s="4" t="s">
        <v>64</v>
      </c>
      <c r="I123" s="4"/>
      <c r="J123" s="4"/>
      <c r="K123" s="4">
        <v>226</v>
      </c>
      <c r="L123" s="4">
        <v>5</v>
      </c>
      <c r="M123" s="4">
        <v>3</v>
      </c>
      <c r="N123" s="4" t="s">
        <v>3</v>
      </c>
      <c r="O123" s="4">
        <v>2</v>
      </c>
      <c r="P123" s="4"/>
      <c r="Q123" s="4"/>
      <c r="R123" s="4"/>
      <c r="S123" s="4"/>
      <c r="T123" s="4"/>
      <c r="U123" s="4"/>
      <c r="V123" s="4"/>
      <c r="W123" s="4">
        <v>0</v>
      </c>
      <c r="X123" s="4">
        <v>1</v>
      </c>
      <c r="Y123" s="4">
        <v>0</v>
      </c>
      <c r="Z123" s="4"/>
      <c r="AA123" s="4"/>
      <c r="AB123" s="4"/>
    </row>
    <row r="124" spans="1:245" x14ac:dyDescent="0.2">
      <c r="A124" s="4">
        <v>50</v>
      </c>
      <c r="B124" s="4">
        <v>0</v>
      </c>
      <c r="C124" s="4">
        <v>0</v>
      </c>
      <c r="D124" s="4">
        <v>1</v>
      </c>
      <c r="E124" s="4">
        <v>227</v>
      </c>
      <c r="F124" s="4">
        <f>ROUND(Source!AX117,O124)</f>
        <v>0</v>
      </c>
      <c r="G124" s="4" t="s">
        <v>65</v>
      </c>
      <c r="H124" s="4" t="s">
        <v>66</v>
      </c>
      <c r="I124" s="4"/>
      <c r="J124" s="4"/>
      <c r="K124" s="4">
        <v>227</v>
      </c>
      <c r="L124" s="4">
        <v>6</v>
      </c>
      <c r="M124" s="4">
        <v>3</v>
      </c>
      <c r="N124" s="4" t="s">
        <v>3</v>
      </c>
      <c r="O124" s="4">
        <v>2</v>
      </c>
      <c r="P124" s="4"/>
      <c r="Q124" s="4"/>
      <c r="R124" s="4"/>
      <c r="S124" s="4"/>
      <c r="T124" s="4"/>
      <c r="U124" s="4"/>
      <c r="V124" s="4"/>
      <c r="W124" s="4">
        <v>0</v>
      </c>
      <c r="X124" s="4">
        <v>1</v>
      </c>
      <c r="Y124" s="4">
        <v>0</v>
      </c>
      <c r="Z124" s="4"/>
      <c r="AA124" s="4"/>
      <c r="AB124" s="4"/>
    </row>
    <row r="125" spans="1:245" x14ac:dyDescent="0.2">
      <c r="A125" s="4">
        <v>50</v>
      </c>
      <c r="B125" s="4">
        <v>0</v>
      </c>
      <c r="C125" s="4">
        <v>0</v>
      </c>
      <c r="D125" s="4">
        <v>1</v>
      </c>
      <c r="E125" s="4">
        <v>228</v>
      </c>
      <c r="F125" s="4">
        <f>ROUND(Source!AY117,O125)</f>
        <v>0</v>
      </c>
      <c r="G125" s="4" t="s">
        <v>67</v>
      </c>
      <c r="H125" s="4" t="s">
        <v>68</v>
      </c>
      <c r="I125" s="4"/>
      <c r="J125" s="4"/>
      <c r="K125" s="4">
        <v>228</v>
      </c>
      <c r="L125" s="4">
        <v>7</v>
      </c>
      <c r="M125" s="4">
        <v>3</v>
      </c>
      <c r="N125" s="4" t="s">
        <v>3</v>
      </c>
      <c r="O125" s="4">
        <v>2</v>
      </c>
      <c r="P125" s="4"/>
      <c r="Q125" s="4"/>
      <c r="R125" s="4"/>
      <c r="S125" s="4"/>
      <c r="T125" s="4"/>
      <c r="U125" s="4"/>
      <c r="V125" s="4"/>
      <c r="W125" s="4">
        <v>0</v>
      </c>
      <c r="X125" s="4">
        <v>1</v>
      </c>
      <c r="Y125" s="4">
        <v>0</v>
      </c>
      <c r="Z125" s="4"/>
      <c r="AA125" s="4"/>
      <c r="AB125" s="4"/>
    </row>
    <row r="126" spans="1:245" x14ac:dyDescent="0.2">
      <c r="A126" s="4">
        <v>50</v>
      </c>
      <c r="B126" s="4">
        <v>0</v>
      </c>
      <c r="C126" s="4">
        <v>0</v>
      </c>
      <c r="D126" s="4">
        <v>1</v>
      </c>
      <c r="E126" s="4">
        <v>216</v>
      </c>
      <c r="F126" s="4">
        <f>ROUND(Source!AP117,O126)</f>
        <v>0</v>
      </c>
      <c r="G126" s="4" t="s">
        <v>69</v>
      </c>
      <c r="H126" s="4" t="s">
        <v>70</v>
      </c>
      <c r="I126" s="4"/>
      <c r="J126" s="4"/>
      <c r="K126" s="4">
        <v>216</v>
      </c>
      <c r="L126" s="4">
        <v>8</v>
      </c>
      <c r="M126" s="4">
        <v>3</v>
      </c>
      <c r="N126" s="4" t="s">
        <v>3</v>
      </c>
      <c r="O126" s="4">
        <v>2</v>
      </c>
      <c r="P126" s="4"/>
      <c r="Q126" s="4"/>
      <c r="R126" s="4"/>
      <c r="S126" s="4"/>
      <c r="T126" s="4"/>
      <c r="U126" s="4"/>
      <c r="V126" s="4"/>
      <c r="W126" s="4">
        <v>0</v>
      </c>
      <c r="X126" s="4">
        <v>1</v>
      </c>
      <c r="Y126" s="4">
        <v>0</v>
      </c>
      <c r="Z126" s="4"/>
      <c r="AA126" s="4"/>
      <c r="AB126" s="4"/>
    </row>
    <row r="127" spans="1:245" x14ac:dyDescent="0.2">
      <c r="A127" s="4">
        <v>50</v>
      </c>
      <c r="B127" s="4">
        <v>0</v>
      </c>
      <c r="C127" s="4">
        <v>0</v>
      </c>
      <c r="D127" s="4">
        <v>1</v>
      </c>
      <c r="E127" s="4">
        <v>223</v>
      </c>
      <c r="F127" s="4">
        <f>ROUND(Source!AQ117,O127)</f>
        <v>0</v>
      </c>
      <c r="G127" s="4" t="s">
        <v>71</v>
      </c>
      <c r="H127" s="4" t="s">
        <v>72</v>
      </c>
      <c r="I127" s="4"/>
      <c r="J127" s="4"/>
      <c r="K127" s="4">
        <v>223</v>
      </c>
      <c r="L127" s="4">
        <v>9</v>
      </c>
      <c r="M127" s="4">
        <v>3</v>
      </c>
      <c r="N127" s="4" t="s">
        <v>3</v>
      </c>
      <c r="O127" s="4">
        <v>2</v>
      </c>
      <c r="P127" s="4"/>
      <c r="Q127" s="4"/>
      <c r="R127" s="4"/>
      <c r="S127" s="4"/>
      <c r="T127" s="4"/>
      <c r="U127" s="4"/>
      <c r="V127" s="4"/>
      <c r="W127" s="4">
        <v>0</v>
      </c>
      <c r="X127" s="4">
        <v>1</v>
      </c>
      <c r="Y127" s="4">
        <v>0</v>
      </c>
      <c r="Z127" s="4"/>
      <c r="AA127" s="4"/>
      <c r="AB127" s="4"/>
    </row>
    <row r="128" spans="1:245" x14ac:dyDescent="0.2">
      <c r="A128" s="4">
        <v>50</v>
      </c>
      <c r="B128" s="4">
        <v>0</v>
      </c>
      <c r="C128" s="4">
        <v>0</v>
      </c>
      <c r="D128" s="4">
        <v>1</v>
      </c>
      <c r="E128" s="4">
        <v>229</v>
      </c>
      <c r="F128" s="4">
        <f>ROUND(Source!AZ117,O128)</f>
        <v>0</v>
      </c>
      <c r="G128" s="4" t="s">
        <v>73</v>
      </c>
      <c r="H128" s="4" t="s">
        <v>74</v>
      </c>
      <c r="I128" s="4"/>
      <c r="J128" s="4"/>
      <c r="K128" s="4">
        <v>229</v>
      </c>
      <c r="L128" s="4">
        <v>10</v>
      </c>
      <c r="M128" s="4">
        <v>3</v>
      </c>
      <c r="N128" s="4" t="s">
        <v>3</v>
      </c>
      <c r="O128" s="4">
        <v>2</v>
      </c>
      <c r="P128" s="4"/>
      <c r="Q128" s="4"/>
      <c r="R128" s="4"/>
      <c r="S128" s="4"/>
      <c r="T128" s="4"/>
      <c r="U128" s="4"/>
      <c r="V128" s="4"/>
      <c r="W128" s="4">
        <v>0</v>
      </c>
      <c r="X128" s="4">
        <v>1</v>
      </c>
      <c r="Y128" s="4">
        <v>0</v>
      </c>
      <c r="Z128" s="4"/>
      <c r="AA128" s="4"/>
      <c r="AB128" s="4"/>
    </row>
    <row r="129" spans="1:28" x14ac:dyDescent="0.2">
      <c r="A129" s="4">
        <v>50</v>
      </c>
      <c r="B129" s="4">
        <v>0</v>
      </c>
      <c r="C129" s="4">
        <v>0</v>
      </c>
      <c r="D129" s="4">
        <v>1</v>
      </c>
      <c r="E129" s="4">
        <v>203</v>
      </c>
      <c r="F129" s="4">
        <f>ROUND(Source!Q117,O129)</f>
        <v>0</v>
      </c>
      <c r="G129" s="4" t="s">
        <v>75</v>
      </c>
      <c r="H129" s="4" t="s">
        <v>76</v>
      </c>
      <c r="I129" s="4"/>
      <c r="J129" s="4"/>
      <c r="K129" s="4">
        <v>203</v>
      </c>
      <c r="L129" s="4">
        <v>11</v>
      </c>
      <c r="M129" s="4">
        <v>3</v>
      </c>
      <c r="N129" s="4" t="s">
        <v>3</v>
      </c>
      <c r="O129" s="4">
        <v>2</v>
      </c>
      <c r="P129" s="4"/>
      <c r="Q129" s="4"/>
      <c r="R129" s="4"/>
      <c r="S129" s="4"/>
      <c r="T129" s="4"/>
      <c r="U129" s="4"/>
      <c r="V129" s="4"/>
      <c r="W129" s="4">
        <v>0</v>
      </c>
      <c r="X129" s="4">
        <v>1</v>
      </c>
      <c r="Y129" s="4">
        <v>0</v>
      </c>
      <c r="Z129" s="4"/>
      <c r="AA129" s="4"/>
      <c r="AB129" s="4"/>
    </row>
    <row r="130" spans="1:28" x14ac:dyDescent="0.2">
      <c r="A130" s="4">
        <v>50</v>
      </c>
      <c r="B130" s="4">
        <v>0</v>
      </c>
      <c r="C130" s="4">
        <v>0</v>
      </c>
      <c r="D130" s="4">
        <v>1</v>
      </c>
      <c r="E130" s="4">
        <v>231</v>
      </c>
      <c r="F130" s="4">
        <f>ROUND(Source!BB117,O130)</f>
        <v>0</v>
      </c>
      <c r="G130" s="4" t="s">
        <v>77</v>
      </c>
      <c r="H130" s="4" t="s">
        <v>78</v>
      </c>
      <c r="I130" s="4"/>
      <c r="J130" s="4"/>
      <c r="K130" s="4">
        <v>231</v>
      </c>
      <c r="L130" s="4">
        <v>12</v>
      </c>
      <c r="M130" s="4">
        <v>3</v>
      </c>
      <c r="N130" s="4" t="s">
        <v>3</v>
      </c>
      <c r="O130" s="4">
        <v>2</v>
      </c>
      <c r="P130" s="4"/>
      <c r="Q130" s="4"/>
      <c r="R130" s="4"/>
      <c r="S130" s="4"/>
      <c r="T130" s="4"/>
      <c r="U130" s="4"/>
      <c r="V130" s="4"/>
      <c r="W130" s="4">
        <v>0</v>
      </c>
      <c r="X130" s="4">
        <v>1</v>
      </c>
      <c r="Y130" s="4">
        <v>0</v>
      </c>
      <c r="Z130" s="4"/>
      <c r="AA130" s="4"/>
      <c r="AB130" s="4"/>
    </row>
    <row r="131" spans="1:28" x14ac:dyDescent="0.2">
      <c r="A131" s="4">
        <v>50</v>
      </c>
      <c r="B131" s="4">
        <v>0</v>
      </c>
      <c r="C131" s="4">
        <v>0</v>
      </c>
      <c r="D131" s="4">
        <v>1</v>
      </c>
      <c r="E131" s="4">
        <v>204</v>
      </c>
      <c r="F131" s="4">
        <f>ROUND(Source!R117,O131)</f>
        <v>0</v>
      </c>
      <c r="G131" s="4" t="s">
        <v>79</v>
      </c>
      <c r="H131" s="4" t="s">
        <v>80</v>
      </c>
      <c r="I131" s="4"/>
      <c r="J131" s="4"/>
      <c r="K131" s="4">
        <v>204</v>
      </c>
      <c r="L131" s="4">
        <v>13</v>
      </c>
      <c r="M131" s="4">
        <v>3</v>
      </c>
      <c r="N131" s="4" t="s">
        <v>3</v>
      </c>
      <c r="O131" s="4">
        <v>2</v>
      </c>
      <c r="P131" s="4"/>
      <c r="Q131" s="4"/>
      <c r="R131" s="4"/>
      <c r="S131" s="4"/>
      <c r="T131" s="4"/>
      <c r="U131" s="4"/>
      <c r="V131" s="4"/>
      <c r="W131" s="4">
        <v>0</v>
      </c>
      <c r="X131" s="4">
        <v>1</v>
      </c>
      <c r="Y131" s="4">
        <v>0</v>
      </c>
      <c r="Z131" s="4"/>
      <c r="AA131" s="4"/>
      <c r="AB131" s="4"/>
    </row>
    <row r="132" spans="1:28" x14ac:dyDescent="0.2">
      <c r="A132" s="4">
        <v>50</v>
      </c>
      <c r="B132" s="4">
        <v>0</v>
      </c>
      <c r="C132" s="4">
        <v>0</v>
      </c>
      <c r="D132" s="4">
        <v>1</v>
      </c>
      <c r="E132" s="4">
        <v>205</v>
      </c>
      <c r="F132" s="4">
        <f>ROUND(Source!S117,O132)</f>
        <v>0</v>
      </c>
      <c r="G132" s="4" t="s">
        <v>81</v>
      </c>
      <c r="H132" s="4" t="s">
        <v>82</v>
      </c>
      <c r="I132" s="4"/>
      <c r="J132" s="4"/>
      <c r="K132" s="4">
        <v>205</v>
      </c>
      <c r="L132" s="4">
        <v>14</v>
      </c>
      <c r="M132" s="4">
        <v>3</v>
      </c>
      <c r="N132" s="4" t="s">
        <v>3</v>
      </c>
      <c r="O132" s="4">
        <v>2</v>
      </c>
      <c r="P132" s="4"/>
      <c r="Q132" s="4"/>
      <c r="R132" s="4"/>
      <c r="S132" s="4"/>
      <c r="T132" s="4"/>
      <c r="U132" s="4"/>
      <c r="V132" s="4"/>
      <c r="W132" s="4">
        <v>0</v>
      </c>
      <c r="X132" s="4">
        <v>1</v>
      </c>
      <c r="Y132" s="4">
        <v>0</v>
      </c>
      <c r="Z132" s="4"/>
      <c r="AA132" s="4"/>
      <c r="AB132" s="4"/>
    </row>
    <row r="133" spans="1:28" x14ac:dyDescent="0.2">
      <c r="A133" s="4">
        <v>50</v>
      </c>
      <c r="B133" s="4">
        <v>0</v>
      </c>
      <c r="C133" s="4">
        <v>0</v>
      </c>
      <c r="D133" s="4">
        <v>1</v>
      </c>
      <c r="E133" s="4">
        <v>232</v>
      </c>
      <c r="F133" s="4">
        <f>ROUND(Source!BC117,O133)</f>
        <v>0</v>
      </c>
      <c r="G133" s="4" t="s">
        <v>83</v>
      </c>
      <c r="H133" s="4" t="s">
        <v>84</v>
      </c>
      <c r="I133" s="4"/>
      <c r="J133" s="4"/>
      <c r="K133" s="4">
        <v>232</v>
      </c>
      <c r="L133" s="4">
        <v>15</v>
      </c>
      <c r="M133" s="4">
        <v>3</v>
      </c>
      <c r="N133" s="4" t="s">
        <v>3</v>
      </c>
      <c r="O133" s="4">
        <v>2</v>
      </c>
      <c r="P133" s="4"/>
      <c r="Q133" s="4"/>
      <c r="R133" s="4"/>
      <c r="S133" s="4"/>
      <c r="T133" s="4"/>
      <c r="U133" s="4"/>
      <c r="V133" s="4"/>
      <c r="W133" s="4">
        <v>0</v>
      </c>
      <c r="X133" s="4">
        <v>1</v>
      </c>
      <c r="Y133" s="4">
        <v>0</v>
      </c>
      <c r="Z133" s="4"/>
      <c r="AA133" s="4"/>
      <c r="AB133" s="4"/>
    </row>
    <row r="134" spans="1:28" x14ac:dyDescent="0.2">
      <c r="A134" s="4">
        <v>50</v>
      </c>
      <c r="B134" s="4">
        <v>0</v>
      </c>
      <c r="C134" s="4">
        <v>0</v>
      </c>
      <c r="D134" s="4">
        <v>1</v>
      </c>
      <c r="E134" s="4">
        <v>214</v>
      </c>
      <c r="F134" s="4">
        <f>ROUND(Source!AS117,O134)</f>
        <v>0</v>
      </c>
      <c r="G134" s="4" t="s">
        <v>85</v>
      </c>
      <c r="H134" s="4" t="s">
        <v>86</v>
      </c>
      <c r="I134" s="4"/>
      <c r="J134" s="4"/>
      <c r="K134" s="4">
        <v>214</v>
      </c>
      <c r="L134" s="4">
        <v>16</v>
      </c>
      <c r="M134" s="4">
        <v>3</v>
      </c>
      <c r="N134" s="4" t="s">
        <v>3</v>
      </c>
      <c r="O134" s="4">
        <v>2</v>
      </c>
      <c r="P134" s="4"/>
      <c r="Q134" s="4"/>
      <c r="R134" s="4"/>
      <c r="S134" s="4"/>
      <c r="T134" s="4"/>
      <c r="U134" s="4"/>
      <c r="V134" s="4"/>
      <c r="W134" s="4">
        <v>0</v>
      </c>
      <c r="X134" s="4">
        <v>1</v>
      </c>
      <c r="Y134" s="4">
        <v>0</v>
      </c>
      <c r="Z134" s="4"/>
      <c r="AA134" s="4"/>
      <c r="AB134" s="4"/>
    </row>
    <row r="135" spans="1:28" x14ac:dyDescent="0.2">
      <c r="A135" s="4">
        <v>50</v>
      </c>
      <c r="B135" s="4">
        <v>0</v>
      </c>
      <c r="C135" s="4">
        <v>0</v>
      </c>
      <c r="D135" s="4">
        <v>1</v>
      </c>
      <c r="E135" s="4">
        <v>215</v>
      </c>
      <c r="F135" s="4">
        <f>ROUND(Source!AT117,O135)</f>
        <v>0</v>
      </c>
      <c r="G135" s="4" t="s">
        <v>87</v>
      </c>
      <c r="H135" s="4" t="s">
        <v>88</v>
      </c>
      <c r="I135" s="4"/>
      <c r="J135" s="4"/>
      <c r="K135" s="4">
        <v>215</v>
      </c>
      <c r="L135" s="4">
        <v>17</v>
      </c>
      <c r="M135" s="4">
        <v>3</v>
      </c>
      <c r="N135" s="4" t="s">
        <v>3</v>
      </c>
      <c r="O135" s="4">
        <v>2</v>
      </c>
      <c r="P135" s="4"/>
      <c r="Q135" s="4"/>
      <c r="R135" s="4"/>
      <c r="S135" s="4"/>
      <c r="T135" s="4"/>
      <c r="U135" s="4"/>
      <c r="V135" s="4"/>
      <c r="W135" s="4">
        <v>0</v>
      </c>
      <c r="X135" s="4">
        <v>1</v>
      </c>
      <c r="Y135" s="4">
        <v>0</v>
      </c>
      <c r="Z135" s="4"/>
      <c r="AA135" s="4"/>
      <c r="AB135" s="4"/>
    </row>
    <row r="136" spans="1:28" x14ac:dyDescent="0.2">
      <c r="A136" s="4">
        <v>50</v>
      </c>
      <c r="B136" s="4">
        <v>0</v>
      </c>
      <c r="C136" s="4">
        <v>0</v>
      </c>
      <c r="D136" s="4">
        <v>1</v>
      </c>
      <c r="E136" s="4">
        <v>217</v>
      </c>
      <c r="F136" s="4">
        <f>ROUND(Source!AU117,O136)</f>
        <v>0</v>
      </c>
      <c r="G136" s="4" t="s">
        <v>89</v>
      </c>
      <c r="H136" s="4" t="s">
        <v>90</v>
      </c>
      <c r="I136" s="4"/>
      <c r="J136" s="4"/>
      <c r="K136" s="4">
        <v>217</v>
      </c>
      <c r="L136" s="4">
        <v>18</v>
      </c>
      <c r="M136" s="4">
        <v>3</v>
      </c>
      <c r="N136" s="4" t="s">
        <v>3</v>
      </c>
      <c r="O136" s="4">
        <v>2</v>
      </c>
      <c r="P136" s="4"/>
      <c r="Q136" s="4"/>
      <c r="R136" s="4"/>
      <c r="S136" s="4"/>
      <c r="T136" s="4"/>
      <c r="U136" s="4"/>
      <c r="V136" s="4"/>
      <c r="W136" s="4">
        <v>0</v>
      </c>
      <c r="X136" s="4">
        <v>1</v>
      </c>
      <c r="Y136" s="4">
        <v>0</v>
      </c>
      <c r="Z136" s="4"/>
      <c r="AA136" s="4"/>
      <c r="AB136" s="4"/>
    </row>
    <row r="137" spans="1:28" x14ac:dyDescent="0.2">
      <c r="A137" s="4">
        <v>50</v>
      </c>
      <c r="B137" s="4">
        <v>0</v>
      </c>
      <c r="C137" s="4">
        <v>0</v>
      </c>
      <c r="D137" s="4">
        <v>1</v>
      </c>
      <c r="E137" s="4">
        <v>230</v>
      </c>
      <c r="F137" s="4">
        <f>ROUND(Source!BA117,O137)</f>
        <v>0</v>
      </c>
      <c r="G137" s="4" t="s">
        <v>91</v>
      </c>
      <c r="H137" s="4" t="s">
        <v>92</v>
      </c>
      <c r="I137" s="4"/>
      <c r="J137" s="4"/>
      <c r="K137" s="4">
        <v>230</v>
      </c>
      <c r="L137" s="4">
        <v>19</v>
      </c>
      <c r="M137" s="4">
        <v>3</v>
      </c>
      <c r="N137" s="4" t="s">
        <v>3</v>
      </c>
      <c r="O137" s="4">
        <v>2</v>
      </c>
      <c r="P137" s="4"/>
      <c r="Q137" s="4"/>
      <c r="R137" s="4"/>
      <c r="S137" s="4"/>
      <c r="T137" s="4"/>
      <c r="U137" s="4"/>
      <c r="V137" s="4"/>
      <c r="W137" s="4">
        <v>0</v>
      </c>
      <c r="X137" s="4">
        <v>1</v>
      </c>
      <c r="Y137" s="4">
        <v>0</v>
      </c>
      <c r="Z137" s="4"/>
      <c r="AA137" s="4"/>
      <c r="AB137" s="4"/>
    </row>
    <row r="138" spans="1:28" x14ac:dyDescent="0.2">
      <c r="A138" s="4">
        <v>50</v>
      </c>
      <c r="B138" s="4">
        <v>0</v>
      </c>
      <c r="C138" s="4">
        <v>0</v>
      </c>
      <c r="D138" s="4">
        <v>1</v>
      </c>
      <c r="E138" s="4">
        <v>206</v>
      </c>
      <c r="F138" s="4">
        <f>ROUND(Source!T117,O138)</f>
        <v>0</v>
      </c>
      <c r="G138" s="4" t="s">
        <v>93</v>
      </c>
      <c r="H138" s="4" t="s">
        <v>94</v>
      </c>
      <c r="I138" s="4"/>
      <c r="J138" s="4"/>
      <c r="K138" s="4">
        <v>206</v>
      </c>
      <c r="L138" s="4">
        <v>20</v>
      </c>
      <c r="M138" s="4">
        <v>3</v>
      </c>
      <c r="N138" s="4" t="s">
        <v>3</v>
      </c>
      <c r="O138" s="4">
        <v>2</v>
      </c>
      <c r="P138" s="4"/>
      <c r="Q138" s="4"/>
      <c r="R138" s="4"/>
      <c r="S138" s="4"/>
      <c r="T138" s="4"/>
      <c r="U138" s="4"/>
      <c r="V138" s="4"/>
      <c r="W138" s="4">
        <v>0</v>
      </c>
      <c r="X138" s="4">
        <v>1</v>
      </c>
      <c r="Y138" s="4">
        <v>0</v>
      </c>
      <c r="Z138" s="4"/>
      <c r="AA138" s="4"/>
      <c r="AB138" s="4"/>
    </row>
    <row r="139" spans="1:28" x14ac:dyDescent="0.2">
      <c r="A139" s="4">
        <v>50</v>
      </c>
      <c r="B139" s="4">
        <v>0</v>
      </c>
      <c r="C139" s="4">
        <v>0</v>
      </c>
      <c r="D139" s="4">
        <v>1</v>
      </c>
      <c r="E139" s="4">
        <v>207</v>
      </c>
      <c r="F139" s="4">
        <f>ROUND(Source!U117,O139)</f>
        <v>0</v>
      </c>
      <c r="G139" s="4" t="s">
        <v>95</v>
      </c>
      <c r="H139" s="4" t="s">
        <v>96</v>
      </c>
      <c r="I139" s="4"/>
      <c r="J139" s="4"/>
      <c r="K139" s="4">
        <v>207</v>
      </c>
      <c r="L139" s="4">
        <v>21</v>
      </c>
      <c r="M139" s="4">
        <v>3</v>
      </c>
      <c r="N139" s="4" t="s">
        <v>3</v>
      </c>
      <c r="O139" s="4">
        <v>7</v>
      </c>
      <c r="P139" s="4"/>
      <c r="Q139" s="4"/>
      <c r="R139" s="4"/>
      <c r="S139" s="4"/>
      <c r="T139" s="4"/>
      <c r="U139" s="4"/>
      <c r="V139" s="4"/>
      <c r="W139" s="4">
        <v>0</v>
      </c>
      <c r="X139" s="4">
        <v>1</v>
      </c>
      <c r="Y139" s="4">
        <v>0</v>
      </c>
      <c r="Z139" s="4"/>
      <c r="AA139" s="4"/>
      <c r="AB139" s="4"/>
    </row>
    <row r="140" spans="1:28" x14ac:dyDescent="0.2">
      <c r="A140" s="4">
        <v>50</v>
      </c>
      <c r="B140" s="4">
        <v>0</v>
      </c>
      <c r="C140" s="4">
        <v>0</v>
      </c>
      <c r="D140" s="4">
        <v>1</v>
      </c>
      <c r="E140" s="4">
        <v>208</v>
      </c>
      <c r="F140" s="4">
        <f>ROUND(Source!V117,O140)</f>
        <v>0</v>
      </c>
      <c r="G140" s="4" t="s">
        <v>97</v>
      </c>
      <c r="H140" s="4" t="s">
        <v>98</v>
      </c>
      <c r="I140" s="4"/>
      <c r="J140" s="4"/>
      <c r="K140" s="4">
        <v>208</v>
      </c>
      <c r="L140" s="4">
        <v>22</v>
      </c>
      <c r="M140" s="4">
        <v>3</v>
      </c>
      <c r="N140" s="4" t="s">
        <v>3</v>
      </c>
      <c r="O140" s="4">
        <v>7</v>
      </c>
      <c r="P140" s="4"/>
      <c r="Q140" s="4"/>
      <c r="R140" s="4"/>
      <c r="S140" s="4"/>
      <c r="T140" s="4"/>
      <c r="U140" s="4"/>
      <c r="V140" s="4"/>
      <c r="W140" s="4">
        <v>0</v>
      </c>
      <c r="X140" s="4">
        <v>1</v>
      </c>
      <c r="Y140" s="4">
        <v>0</v>
      </c>
      <c r="Z140" s="4"/>
      <c r="AA140" s="4"/>
      <c r="AB140" s="4"/>
    </row>
    <row r="141" spans="1:28" x14ac:dyDescent="0.2">
      <c r="A141" s="4">
        <v>50</v>
      </c>
      <c r="B141" s="4">
        <v>0</v>
      </c>
      <c r="C141" s="4">
        <v>0</v>
      </c>
      <c r="D141" s="4">
        <v>1</v>
      </c>
      <c r="E141" s="4">
        <v>209</v>
      </c>
      <c r="F141" s="4">
        <f>ROUND(Source!W117,O141)</f>
        <v>0</v>
      </c>
      <c r="G141" s="4" t="s">
        <v>99</v>
      </c>
      <c r="H141" s="4" t="s">
        <v>100</v>
      </c>
      <c r="I141" s="4"/>
      <c r="J141" s="4"/>
      <c r="K141" s="4">
        <v>209</v>
      </c>
      <c r="L141" s="4">
        <v>23</v>
      </c>
      <c r="M141" s="4">
        <v>3</v>
      </c>
      <c r="N141" s="4" t="s">
        <v>3</v>
      </c>
      <c r="O141" s="4">
        <v>2</v>
      </c>
      <c r="P141" s="4"/>
      <c r="Q141" s="4"/>
      <c r="R141" s="4"/>
      <c r="S141" s="4"/>
      <c r="T141" s="4"/>
      <c r="U141" s="4"/>
      <c r="V141" s="4"/>
      <c r="W141" s="4">
        <v>0</v>
      </c>
      <c r="X141" s="4">
        <v>1</v>
      </c>
      <c r="Y141" s="4">
        <v>0</v>
      </c>
      <c r="Z141" s="4"/>
      <c r="AA141" s="4"/>
      <c r="AB141" s="4"/>
    </row>
    <row r="142" spans="1:28" x14ac:dyDescent="0.2">
      <c r="A142" s="4">
        <v>50</v>
      </c>
      <c r="B142" s="4">
        <v>0</v>
      </c>
      <c r="C142" s="4">
        <v>0</v>
      </c>
      <c r="D142" s="4">
        <v>1</v>
      </c>
      <c r="E142" s="4">
        <v>233</v>
      </c>
      <c r="F142" s="4">
        <f>ROUND(Source!BD117,O142)</f>
        <v>0</v>
      </c>
      <c r="G142" s="4" t="s">
        <v>101</v>
      </c>
      <c r="H142" s="4" t="s">
        <v>102</v>
      </c>
      <c r="I142" s="4"/>
      <c r="J142" s="4"/>
      <c r="K142" s="4">
        <v>233</v>
      </c>
      <c r="L142" s="4">
        <v>24</v>
      </c>
      <c r="M142" s="4">
        <v>3</v>
      </c>
      <c r="N142" s="4" t="s">
        <v>3</v>
      </c>
      <c r="O142" s="4">
        <v>2</v>
      </c>
      <c r="P142" s="4"/>
      <c r="Q142" s="4"/>
      <c r="R142" s="4"/>
      <c r="S142" s="4"/>
      <c r="T142" s="4"/>
      <c r="U142" s="4"/>
      <c r="V142" s="4"/>
      <c r="W142" s="4">
        <v>0</v>
      </c>
      <c r="X142" s="4">
        <v>1</v>
      </c>
      <c r="Y142" s="4">
        <v>0</v>
      </c>
      <c r="Z142" s="4"/>
      <c r="AA142" s="4"/>
      <c r="AB142" s="4"/>
    </row>
    <row r="143" spans="1:28" x14ac:dyDescent="0.2">
      <c r="A143" s="4">
        <v>50</v>
      </c>
      <c r="B143" s="4">
        <v>0</v>
      </c>
      <c r="C143" s="4">
        <v>0</v>
      </c>
      <c r="D143" s="4">
        <v>1</v>
      </c>
      <c r="E143" s="4">
        <v>210</v>
      </c>
      <c r="F143" s="4">
        <f>ROUND(Source!X117,O143)</f>
        <v>0</v>
      </c>
      <c r="G143" s="4" t="s">
        <v>103</v>
      </c>
      <c r="H143" s="4" t="s">
        <v>104</v>
      </c>
      <c r="I143" s="4"/>
      <c r="J143" s="4"/>
      <c r="K143" s="4">
        <v>210</v>
      </c>
      <c r="L143" s="4">
        <v>25</v>
      </c>
      <c r="M143" s="4">
        <v>3</v>
      </c>
      <c r="N143" s="4" t="s">
        <v>3</v>
      </c>
      <c r="O143" s="4">
        <v>2</v>
      </c>
      <c r="P143" s="4"/>
      <c r="Q143" s="4"/>
      <c r="R143" s="4"/>
      <c r="S143" s="4"/>
      <c r="T143" s="4"/>
      <c r="U143" s="4"/>
      <c r="V143" s="4"/>
      <c r="W143" s="4">
        <v>0</v>
      </c>
      <c r="X143" s="4">
        <v>1</v>
      </c>
      <c r="Y143" s="4">
        <v>0</v>
      </c>
      <c r="Z143" s="4"/>
      <c r="AA143" s="4"/>
      <c r="AB143" s="4"/>
    </row>
    <row r="144" spans="1:28" x14ac:dyDescent="0.2">
      <c r="A144" s="4">
        <v>50</v>
      </c>
      <c r="B144" s="4">
        <v>0</v>
      </c>
      <c r="C144" s="4">
        <v>0</v>
      </c>
      <c r="D144" s="4">
        <v>1</v>
      </c>
      <c r="E144" s="4">
        <v>211</v>
      </c>
      <c r="F144" s="4">
        <f>ROUND(Source!Y117,O144)</f>
        <v>0</v>
      </c>
      <c r="G144" s="4" t="s">
        <v>105</v>
      </c>
      <c r="H144" s="4" t="s">
        <v>106</v>
      </c>
      <c r="I144" s="4"/>
      <c r="J144" s="4"/>
      <c r="K144" s="4">
        <v>211</v>
      </c>
      <c r="L144" s="4">
        <v>26</v>
      </c>
      <c r="M144" s="4">
        <v>3</v>
      </c>
      <c r="N144" s="4" t="s">
        <v>3</v>
      </c>
      <c r="O144" s="4">
        <v>2</v>
      </c>
      <c r="P144" s="4"/>
      <c r="Q144" s="4"/>
      <c r="R144" s="4"/>
      <c r="S144" s="4"/>
      <c r="T144" s="4"/>
      <c r="U144" s="4"/>
      <c r="V144" s="4"/>
      <c r="W144" s="4">
        <v>0</v>
      </c>
      <c r="X144" s="4">
        <v>1</v>
      </c>
      <c r="Y144" s="4">
        <v>0</v>
      </c>
      <c r="Z144" s="4"/>
      <c r="AA144" s="4"/>
      <c r="AB144" s="4"/>
    </row>
    <row r="145" spans="1:245" x14ac:dyDescent="0.2">
      <c r="A145" s="4">
        <v>50</v>
      </c>
      <c r="B145" s="4">
        <v>0</v>
      </c>
      <c r="C145" s="4">
        <v>0</v>
      </c>
      <c r="D145" s="4">
        <v>1</v>
      </c>
      <c r="E145" s="4">
        <v>224</v>
      </c>
      <c r="F145" s="4">
        <f>ROUND(Source!AR117,O145)</f>
        <v>0</v>
      </c>
      <c r="G145" s="4" t="s">
        <v>107</v>
      </c>
      <c r="H145" s="4" t="s">
        <v>108</v>
      </c>
      <c r="I145" s="4"/>
      <c r="J145" s="4"/>
      <c r="K145" s="4">
        <v>224</v>
      </c>
      <c r="L145" s="4">
        <v>27</v>
      </c>
      <c r="M145" s="4">
        <v>3</v>
      </c>
      <c r="N145" s="4" t="s">
        <v>3</v>
      </c>
      <c r="O145" s="4">
        <v>2</v>
      </c>
      <c r="P145" s="4"/>
      <c r="Q145" s="4"/>
      <c r="R145" s="4"/>
      <c r="S145" s="4"/>
      <c r="T145" s="4"/>
      <c r="U145" s="4"/>
      <c r="V145" s="4"/>
      <c r="W145" s="4">
        <v>0</v>
      </c>
      <c r="X145" s="4">
        <v>1</v>
      </c>
      <c r="Y145" s="4">
        <v>0</v>
      </c>
      <c r="Z145" s="4"/>
      <c r="AA145" s="4"/>
      <c r="AB145" s="4"/>
    </row>
    <row r="147" spans="1:245" x14ac:dyDescent="0.2">
      <c r="A147" s="1">
        <v>4</v>
      </c>
      <c r="B147" s="1">
        <v>0</v>
      </c>
      <c r="C147" s="1"/>
      <c r="D147" s="1">
        <f>ROW(A158)</f>
        <v>158</v>
      </c>
      <c r="E147" s="1"/>
      <c r="F147" s="1" t="s">
        <v>3</v>
      </c>
      <c r="G147" s="1" t="s">
        <v>166</v>
      </c>
      <c r="H147" s="1" t="s">
        <v>3</v>
      </c>
      <c r="I147" s="1">
        <v>0</v>
      </c>
      <c r="J147" s="1"/>
      <c r="K147" s="1">
        <v>-1</v>
      </c>
      <c r="L147" s="1"/>
      <c r="M147" s="1" t="s">
        <v>3</v>
      </c>
      <c r="N147" s="1"/>
      <c r="O147" s="1"/>
      <c r="P147" s="1"/>
      <c r="Q147" s="1"/>
      <c r="R147" s="1"/>
      <c r="S147" s="1">
        <v>0</v>
      </c>
      <c r="T147" s="1"/>
      <c r="U147" s="1" t="s">
        <v>3</v>
      </c>
      <c r="V147" s="1">
        <v>0</v>
      </c>
      <c r="W147" s="1"/>
      <c r="X147" s="1"/>
      <c r="Y147" s="1"/>
      <c r="Z147" s="1"/>
      <c r="AA147" s="1"/>
      <c r="AB147" s="1" t="s">
        <v>3</v>
      </c>
      <c r="AC147" s="1" t="s">
        <v>3</v>
      </c>
      <c r="AD147" s="1" t="s">
        <v>3</v>
      </c>
      <c r="AE147" s="1" t="s">
        <v>3</v>
      </c>
      <c r="AF147" s="1" t="s">
        <v>3</v>
      </c>
      <c r="AG147" s="1" t="s">
        <v>3</v>
      </c>
      <c r="AH147" s="1"/>
      <c r="AI147" s="1"/>
      <c r="AJ147" s="1"/>
      <c r="AK147" s="1"/>
      <c r="AL147" s="1"/>
      <c r="AM147" s="1"/>
      <c r="AN147" s="1"/>
      <c r="AO147" s="1"/>
      <c r="AP147" s="1" t="s">
        <v>3</v>
      </c>
      <c r="AQ147" s="1" t="s">
        <v>3</v>
      </c>
      <c r="AR147" s="1" t="s">
        <v>3</v>
      </c>
      <c r="AS147" s="1"/>
      <c r="AT147" s="1"/>
      <c r="AU147" s="1"/>
      <c r="AV147" s="1"/>
      <c r="AW147" s="1"/>
      <c r="AX147" s="1"/>
      <c r="AY147" s="1"/>
      <c r="AZ147" s="1" t="s">
        <v>3</v>
      </c>
      <c r="BA147" s="1"/>
      <c r="BB147" s="1" t="s">
        <v>3</v>
      </c>
      <c r="BC147" s="1" t="s">
        <v>3</v>
      </c>
      <c r="BD147" s="1" t="s">
        <v>3</v>
      </c>
      <c r="BE147" s="1" t="s">
        <v>3</v>
      </c>
      <c r="BF147" s="1" t="s">
        <v>3</v>
      </c>
      <c r="BG147" s="1" t="s">
        <v>3</v>
      </c>
      <c r="BH147" s="1" t="s">
        <v>3</v>
      </c>
      <c r="BI147" s="1" t="s">
        <v>3</v>
      </c>
      <c r="BJ147" s="1" t="s">
        <v>3</v>
      </c>
      <c r="BK147" s="1" t="s">
        <v>3</v>
      </c>
      <c r="BL147" s="1" t="s">
        <v>3</v>
      </c>
      <c r="BM147" s="1" t="s">
        <v>3</v>
      </c>
      <c r="BN147" s="1" t="s">
        <v>3</v>
      </c>
      <c r="BO147" s="1" t="s">
        <v>3</v>
      </c>
      <c r="BP147" s="1" t="s">
        <v>3</v>
      </c>
      <c r="BQ147" s="1"/>
      <c r="BR147" s="1"/>
      <c r="BS147" s="1"/>
      <c r="BT147" s="1"/>
      <c r="BU147" s="1"/>
      <c r="BV147" s="1"/>
      <c r="BW147" s="1"/>
      <c r="BX147" s="1">
        <v>0</v>
      </c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>
        <v>0</v>
      </c>
    </row>
    <row r="149" spans="1:245" x14ac:dyDescent="0.2">
      <c r="A149" s="2">
        <v>52</v>
      </c>
      <c r="B149" s="2">
        <f t="shared" ref="B149:G149" si="60">B158</f>
        <v>0</v>
      </c>
      <c r="C149" s="2">
        <f t="shared" si="60"/>
        <v>4</v>
      </c>
      <c r="D149" s="2">
        <f t="shared" si="60"/>
        <v>147</v>
      </c>
      <c r="E149" s="2">
        <f t="shared" si="60"/>
        <v>0</v>
      </c>
      <c r="F149" s="2" t="str">
        <f t="shared" si="60"/>
        <v/>
      </c>
      <c r="G149" s="2" t="str">
        <f t="shared" si="60"/>
        <v>Помещение 27 (кабинет №202)</v>
      </c>
      <c r="H149" s="2"/>
      <c r="I149" s="2"/>
      <c r="J149" s="2"/>
      <c r="K149" s="2"/>
      <c r="L149" s="2"/>
      <c r="M149" s="2"/>
      <c r="N149" s="2"/>
      <c r="O149" s="2">
        <f t="shared" ref="O149:AT149" si="61">O158</f>
        <v>0</v>
      </c>
      <c r="P149" s="2">
        <f t="shared" si="61"/>
        <v>0</v>
      </c>
      <c r="Q149" s="2">
        <f t="shared" si="61"/>
        <v>0</v>
      </c>
      <c r="R149" s="2">
        <f t="shared" si="61"/>
        <v>0</v>
      </c>
      <c r="S149" s="2">
        <f t="shared" si="61"/>
        <v>0</v>
      </c>
      <c r="T149" s="2">
        <f t="shared" si="61"/>
        <v>0</v>
      </c>
      <c r="U149" s="2">
        <f t="shared" si="61"/>
        <v>0</v>
      </c>
      <c r="V149" s="2">
        <f t="shared" si="61"/>
        <v>0</v>
      </c>
      <c r="W149" s="2">
        <f t="shared" si="61"/>
        <v>0</v>
      </c>
      <c r="X149" s="2">
        <f t="shared" si="61"/>
        <v>0</v>
      </c>
      <c r="Y149" s="2">
        <f t="shared" si="61"/>
        <v>0</v>
      </c>
      <c r="Z149" s="2">
        <f t="shared" si="61"/>
        <v>0</v>
      </c>
      <c r="AA149" s="2">
        <f t="shared" si="61"/>
        <v>0</v>
      </c>
      <c r="AB149" s="2">
        <f t="shared" si="61"/>
        <v>0</v>
      </c>
      <c r="AC149" s="2">
        <f t="shared" si="61"/>
        <v>0</v>
      </c>
      <c r="AD149" s="2">
        <f t="shared" si="61"/>
        <v>0</v>
      </c>
      <c r="AE149" s="2">
        <f t="shared" si="61"/>
        <v>0</v>
      </c>
      <c r="AF149" s="2">
        <f t="shared" si="61"/>
        <v>0</v>
      </c>
      <c r="AG149" s="2">
        <f t="shared" si="61"/>
        <v>0</v>
      </c>
      <c r="AH149" s="2">
        <f t="shared" si="61"/>
        <v>0</v>
      </c>
      <c r="AI149" s="2">
        <f t="shared" si="61"/>
        <v>0</v>
      </c>
      <c r="AJ149" s="2">
        <f t="shared" si="61"/>
        <v>0</v>
      </c>
      <c r="AK149" s="2">
        <f t="shared" si="61"/>
        <v>0</v>
      </c>
      <c r="AL149" s="2">
        <f t="shared" si="61"/>
        <v>0</v>
      </c>
      <c r="AM149" s="2">
        <f t="shared" si="61"/>
        <v>0</v>
      </c>
      <c r="AN149" s="2">
        <f t="shared" si="61"/>
        <v>0</v>
      </c>
      <c r="AO149" s="2">
        <f t="shared" si="61"/>
        <v>0</v>
      </c>
      <c r="AP149" s="2">
        <f t="shared" si="61"/>
        <v>0</v>
      </c>
      <c r="AQ149" s="2">
        <f t="shared" si="61"/>
        <v>0</v>
      </c>
      <c r="AR149" s="2">
        <f t="shared" si="61"/>
        <v>0</v>
      </c>
      <c r="AS149" s="2">
        <f t="shared" si="61"/>
        <v>0</v>
      </c>
      <c r="AT149" s="2">
        <f t="shared" si="61"/>
        <v>0</v>
      </c>
      <c r="AU149" s="2">
        <f t="shared" ref="AU149:BZ149" si="62">AU158</f>
        <v>0</v>
      </c>
      <c r="AV149" s="2">
        <f t="shared" si="62"/>
        <v>0</v>
      </c>
      <c r="AW149" s="2">
        <f t="shared" si="62"/>
        <v>0</v>
      </c>
      <c r="AX149" s="2">
        <f t="shared" si="62"/>
        <v>0</v>
      </c>
      <c r="AY149" s="2">
        <f t="shared" si="62"/>
        <v>0</v>
      </c>
      <c r="AZ149" s="2">
        <f t="shared" si="62"/>
        <v>0</v>
      </c>
      <c r="BA149" s="2">
        <f t="shared" si="62"/>
        <v>0</v>
      </c>
      <c r="BB149" s="2">
        <f t="shared" si="62"/>
        <v>0</v>
      </c>
      <c r="BC149" s="2">
        <f t="shared" si="62"/>
        <v>0</v>
      </c>
      <c r="BD149" s="2">
        <f t="shared" si="62"/>
        <v>0</v>
      </c>
      <c r="BE149" s="2">
        <f t="shared" si="62"/>
        <v>0</v>
      </c>
      <c r="BF149" s="2">
        <f t="shared" si="62"/>
        <v>0</v>
      </c>
      <c r="BG149" s="2">
        <f t="shared" si="62"/>
        <v>0</v>
      </c>
      <c r="BH149" s="2">
        <f t="shared" si="62"/>
        <v>0</v>
      </c>
      <c r="BI149" s="2">
        <f t="shared" si="62"/>
        <v>0</v>
      </c>
      <c r="BJ149" s="2">
        <f t="shared" si="62"/>
        <v>0</v>
      </c>
      <c r="BK149" s="2">
        <f t="shared" si="62"/>
        <v>0</v>
      </c>
      <c r="BL149" s="2">
        <f t="shared" si="62"/>
        <v>0</v>
      </c>
      <c r="BM149" s="2">
        <f t="shared" si="62"/>
        <v>0</v>
      </c>
      <c r="BN149" s="2">
        <f t="shared" si="62"/>
        <v>0</v>
      </c>
      <c r="BO149" s="2">
        <f t="shared" si="62"/>
        <v>0</v>
      </c>
      <c r="BP149" s="2">
        <f t="shared" si="62"/>
        <v>0</v>
      </c>
      <c r="BQ149" s="2">
        <f t="shared" si="62"/>
        <v>0</v>
      </c>
      <c r="BR149" s="2">
        <f t="shared" si="62"/>
        <v>0</v>
      </c>
      <c r="BS149" s="2">
        <f t="shared" si="62"/>
        <v>0</v>
      </c>
      <c r="BT149" s="2">
        <f t="shared" si="62"/>
        <v>0</v>
      </c>
      <c r="BU149" s="2">
        <f t="shared" si="62"/>
        <v>0</v>
      </c>
      <c r="BV149" s="2">
        <f t="shared" si="62"/>
        <v>0</v>
      </c>
      <c r="BW149" s="2">
        <f t="shared" si="62"/>
        <v>0</v>
      </c>
      <c r="BX149" s="2">
        <f t="shared" si="62"/>
        <v>0</v>
      </c>
      <c r="BY149" s="2">
        <f t="shared" si="62"/>
        <v>0</v>
      </c>
      <c r="BZ149" s="2">
        <f t="shared" si="62"/>
        <v>0</v>
      </c>
      <c r="CA149" s="2">
        <f t="shared" ref="CA149:DF149" si="63">CA158</f>
        <v>0</v>
      </c>
      <c r="CB149" s="2">
        <f t="shared" si="63"/>
        <v>0</v>
      </c>
      <c r="CC149" s="2">
        <f t="shared" si="63"/>
        <v>0</v>
      </c>
      <c r="CD149" s="2">
        <f t="shared" si="63"/>
        <v>0</v>
      </c>
      <c r="CE149" s="2">
        <f t="shared" si="63"/>
        <v>0</v>
      </c>
      <c r="CF149" s="2">
        <f t="shared" si="63"/>
        <v>0</v>
      </c>
      <c r="CG149" s="2">
        <f t="shared" si="63"/>
        <v>0</v>
      </c>
      <c r="CH149" s="2">
        <f t="shared" si="63"/>
        <v>0</v>
      </c>
      <c r="CI149" s="2">
        <f t="shared" si="63"/>
        <v>0</v>
      </c>
      <c r="CJ149" s="2">
        <f t="shared" si="63"/>
        <v>0</v>
      </c>
      <c r="CK149" s="2">
        <f t="shared" si="63"/>
        <v>0</v>
      </c>
      <c r="CL149" s="2">
        <f t="shared" si="63"/>
        <v>0</v>
      </c>
      <c r="CM149" s="2">
        <f t="shared" si="63"/>
        <v>0</v>
      </c>
      <c r="CN149" s="2">
        <f t="shared" si="63"/>
        <v>0</v>
      </c>
      <c r="CO149" s="2">
        <f t="shared" si="63"/>
        <v>0</v>
      </c>
      <c r="CP149" s="2">
        <f t="shared" si="63"/>
        <v>0</v>
      </c>
      <c r="CQ149" s="2">
        <f t="shared" si="63"/>
        <v>0</v>
      </c>
      <c r="CR149" s="2">
        <f t="shared" si="63"/>
        <v>0</v>
      </c>
      <c r="CS149" s="2">
        <f t="shared" si="63"/>
        <v>0</v>
      </c>
      <c r="CT149" s="2">
        <f t="shared" si="63"/>
        <v>0</v>
      </c>
      <c r="CU149" s="2">
        <f t="shared" si="63"/>
        <v>0</v>
      </c>
      <c r="CV149" s="2">
        <f t="shared" si="63"/>
        <v>0</v>
      </c>
      <c r="CW149" s="2">
        <f t="shared" si="63"/>
        <v>0</v>
      </c>
      <c r="CX149" s="2">
        <f t="shared" si="63"/>
        <v>0</v>
      </c>
      <c r="CY149" s="2">
        <f t="shared" si="63"/>
        <v>0</v>
      </c>
      <c r="CZ149" s="2">
        <f t="shared" si="63"/>
        <v>0</v>
      </c>
      <c r="DA149" s="2">
        <f t="shared" si="63"/>
        <v>0</v>
      </c>
      <c r="DB149" s="2">
        <f t="shared" si="63"/>
        <v>0</v>
      </c>
      <c r="DC149" s="2">
        <f t="shared" si="63"/>
        <v>0</v>
      </c>
      <c r="DD149" s="2">
        <f t="shared" si="63"/>
        <v>0</v>
      </c>
      <c r="DE149" s="2">
        <f t="shared" si="63"/>
        <v>0</v>
      </c>
      <c r="DF149" s="2">
        <f t="shared" si="63"/>
        <v>0</v>
      </c>
      <c r="DG149" s="3">
        <f t="shared" ref="DG149:EL149" si="64">DG158</f>
        <v>0</v>
      </c>
      <c r="DH149" s="3">
        <f t="shared" si="64"/>
        <v>0</v>
      </c>
      <c r="DI149" s="3">
        <f t="shared" si="64"/>
        <v>0</v>
      </c>
      <c r="DJ149" s="3">
        <f t="shared" si="64"/>
        <v>0</v>
      </c>
      <c r="DK149" s="3">
        <f t="shared" si="64"/>
        <v>0</v>
      </c>
      <c r="DL149" s="3">
        <f t="shared" si="64"/>
        <v>0</v>
      </c>
      <c r="DM149" s="3">
        <f t="shared" si="64"/>
        <v>0</v>
      </c>
      <c r="DN149" s="3">
        <f t="shared" si="64"/>
        <v>0</v>
      </c>
      <c r="DO149" s="3">
        <f t="shared" si="64"/>
        <v>0</v>
      </c>
      <c r="DP149" s="3">
        <f t="shared" si="64"/>
        <v>0</v>
      </c>
      <c r="DQ149" s="3">
        <f t="shared" si="64"/>
        <v>0</v>
      </c>
      <c r="DR149" s="3">
        <f t="shared" si="64"/>
        <v>0</v>
      </c>
      <c r="DS149" s="3">
        <f t="shared" si="64"/>
        <v>0</v>
      </c>
      <c r="DT149" s="3">
        <f t="shared" si="64"/>
        <v>0</v>
      </c>
      <c r="DU149" s="3">
        <f t="shared" si="64"/>
        <v>0</v>
      </c>
      <c r="DV149" s="3">
        <f t="shared" si="64"/>
        <v>0</v>
      </c>
      <c r="DW149" s="3">
        <f t="shared" si="64"/>
        <v>0</v>
      </c>
      <c r="DX149" s="3">
        <f t="shared" si="64"/>
        <v>0</v>
      </c>
      <c r="DY149" s="3">
        <f t="shared" si="64"/>
        <v>0</v>
      </c>
      <c r="DZ149" s="3">
        <f t="shared" si="64"/>
        <v>0</v>
      </c>
      <c r="EA149" s="3">
        <f t="shared" si="64"/>
        <v>0</v>
      </c>
      <c r="EB149" s="3">
        <f t="shared" si="64"/>
        <v>0</v>
      </c>
      <c r="EC149" s="3">
        <f t="shared" si="64"/>
        <v>0</v>
      </c>
      <c r="ED149" s="3">
        <f t="shared" si="64"/>
        <v>0</v>
      </c>
      <c r="EE149" s="3">
        <f t="shared" si="64"/>
        <v>0</v>
      </c>
      <c r="EF149" s="3">
        <f t="shared" si="64"/>
        <v>0</v>
      </c>
      <c r="EG149" s="3">
        <f t="shared" si="64"/>
        <v>0</v>
      </c>
      <c r="EH149" s="3">
        <f t="shared" si="64"/>
        <v>0</v>
      </c>
      <c r="EI149" s="3">
        <f t="shared" si="64"/>
        <v>0</v>
      </c>
      <c r="EJ149" s="3">
        <f t="shared" si="64"/>
        <v>0</v>
      </c>
      <c r="EK149" s="3">
        <f t="shared" si="64"/>
        <v>0</v>
      </c>
      <c r="EL149" s="3">
        <f t="shared" si="64"/>
        <v>0</v>
      </c>
      <c r="EM149" s="3">
        <f t="shared" ref="EM149:FR149" si="65">EM158</f>
        <v>0</v>
      </c>
      <c r="EN149" s="3">
        <f t="shared" si="65"/>
        <v>0</v>
      </c>
      <c r="EO149" s="3">
        <f t="shared" si="65"/>
        <v>0</v>
      </c>
      <c r="EP149" s="3">
        <f t="shared" si="65"/>
        <v>0</v>
      </c>
      <c r="EQ149" s="3">
        <f t="shared" si="65"/>
        <v>0</v>
      </c>
      <c r="ER149" s="3">
        <f t="shared" si="65"/>
        <v>0</v>
      </c>
      <c r="ES149" s="3">
        <f t="shared" si="65"/>
        <v>0</v>
      </c>
      <c r="ET149" s="3">
        <f t="shared" si="65"/>
        <v>0</v>
      </c>
      <c r="EU149" s="3">
        <f t="shared" si="65"/>
        <v>0</v>
      </c>
      <c r="EV149" s="3">
        <f t="shared" si="65"/>
        <v>0</v>
      </c>
      <c r="EW149" s="3">
        <f t="shared" si="65"/>
        <v>0</v>
      </c>
      <c r="EX149" s="3">
        <f t="shared" si="65"/>
        <v>0</v>
      </c>
      <c r="EY149" s="3">
        <f t="shared" si="65"/>
        <v>0</v>
      </c>
      <c r="EZ149" s="3">
        <f t="shared" si="65"/>
        <v>0</v>
      </c>
      <c r="FA149" s="3">
        <f t="shared" si="65"/>
        <v>0</v>
      </c>
      <c r="FB149" s="3">
        <f t="shared" si="65"/>
        <v>0</v>
      </c>
      <c r="FC149" s="3">
        <f t="shared" si="65"/>
        <v>0</v>
      </c>
      <c r="FD149" s="3">
        <f t="shared" si="65"/>
        <v>0</v>
      </c>
      <c r="FE149" s="3">
        <f t="shared" si="65"/>
        <v>0</v>
      </c>
      <c r="FF149" s="3">
        <f t="shared" si="65"/>
        <v>0</v>
      </c>
      <c r="FG149" s="3">
        <f t="shared" si="65"/>
        <v>0</v>
      </c>
      <c r="FH149" s="3">
        <f t="shared" si="65"/>
        <v>0</v>
      </c>
      <c r="FI149" s="3">
        <f t="shared" si="65"/>
        <v>0</v>
      </c>
      <c r="FJ149" s="3">
        <f t="shared" si="65"/>
        <v>0</v>
      </c>
      <c r="FK149" s="3">
        <f t="shared" si="65"/>
        <v>0</v>
      </c>
      <c r="FL149" s="3">
        <f t="shared" si="65"/>
        <v>0</v>
      </c>
      <c r="FM149" s="3">
        <f t="shared" si="65"/>
        <v>0</v>
      </c>
      <c r="FN149" s="3">
        <f t="shared" si="65"/>
        <v>0</v>
      </c>
      <c r="FO149" s="3">
        <f t="shared" si="65"/>
        <v>0</v>
      </c>
      <c r="FP149" s="3">
        <f t="shared" si="65"/>
        <v>0</v>
      </c>
      <c r="FQ149" s="3">
        <f t="shared" si="65"/>
        <v>0</v>
      </c>
      <c r="FR149" s="3">
        <f t="shared" si="65"/>
        <v>0</v>
      </c>
      <c r="FS149" s="3">
        <f t="shared" ref="FS149:GX149" si="66">FS158</f>
        <v>0</v>
      </c>
      <c r="FT149" s="3">
        <f t="shared" si="66"/>
        <v>0</v>
      </c>
      <c r="FU149" s="3">
        <f t="shared" si="66"/>
        <v>0</v>
      </c>
      <c r="FV149" s="3">
        <f t="shared" si="66"/>
        <v>0</v>
      </c>
      <c r="FW149" s="3">
        <f t="shared" si="66"/>
        <v>0</v>
      </c>
      <c r="FX149" s="3">
        <f t="shared" si="66"/>
        <v>0</v>
      </c>
      <c r="FY149" s="3">
        <f t="shared" si="66"/>
        <v>0</v>
      </c>
      <c r="FZ149" s="3">
        <f t="shared" si="66"/>
        <v>0</v>
      </c>
      <c r="GA149" s="3">
        <f t="shared" si="66"/>
        <v>0</v>
      </c>
      <c r="GB149" s="3">
        <f t="shared" si="66"/>
        <v>0</v>
      </c>
      <c r="GC149" s="3">
        <f t="shared" si="66"/>
        <v>0</v>
      </c>
      <c r="GD149" s="3">
        <f t="shared" si="66"/>
        <v>0</v>
      </c>
      <c r="GE149" s="3">
        <f t="shared" si="66"/>
        <v>0</v>
      </c>
      <c r="GF149" s="3">
        <f t="shared" si="66"/>
        <v>0</v>
      </c>
      <c r="GG149" s="3">
        <f t="shared" si="66"/>
        <v>0</v>
      </c>
      <c r="GH149" s="3">
        <f t="shared" si="66"/>
        <v>0</v>
      </c>
      <c r="GI149" s="3">
        <f t="shared" si="66"/>
        <v>0</v>
      </c>
      <c r="GJ149" s="3">
        <f t="shared" si="66"/>
        <v>0</v>
      </c>
      <c r="GK149" s="3">
        <f t="shared" si="66"/>
        <v>0</v>
      </c>
      <c r="GL149" s="3">
        <f t="shared" si="66"/>
        <v>0</v>
      </c>
      <c r="GM149" s="3">
        <f t="shared" si="66"/>
        <v>0</v>
      </c>
      <c r="GN149" s="3">
        <f t="shared" si="66"/>
        <v>0</v>
      </c>
      <c r="GO149" s="3">
        <f t="shared" si="66"/>
        <v>0</v>
      </c>
      <c r="GP149" s="3">
        <f t="shared" si="66"/>
        <v>0</v>
      </c>
      <c r="GQ149" s="3">
        <f t="shared" si="66"/>
        <v>0</v>
      </c>
      <c r="GR149" s="3">
        <f t="shared" si="66"/>
        <v>0</v>
      </c>
      <c r="GS149" s="3">
        <f t="shared" si="66"/>
        <v>0</v>
      </c>
      <c r="GT149" s="3">
        <f t="shared" si="66"/>
        <v>0</v>
      </c>
      <c r="GU149" s="3">
        <f t="shared" si="66"/>
        <v>0</v>
      </c>
      <c r="GV149" s="3">
        <f t="shared" si="66"/>
        <v>0</v>
      </c>
      <c r="GW149" s="3">
        <f t="shared" si="66"/>
        <v>0</v>
      </c>
      <c r="GX149" s="3">
        <f t="shared" si="66"/>
        <v>0</v>
      </c>
    </row>
    <row r="151" spans="1:245" x14ac:dyDescent="0.2">
      <c r="A151">
        <v>17</v>
      </c>
      <c r="B151">
        <v>0</v>
      </c>
      <c r="C151">
        <f>ROW(SmtRes!A42)</f>
        <v>42</v>
      </c>
      <c r="D151">
        <f>ROW(EtalonRes!A42)</f>
        <v>42</v>
      </c>
      <c r="E151" t="s">
        <v>167</v>
      </c>
      <c r="F151" t="s">
        <v>117</v>
      </c>
      <c r="G151" t="s">
        <v>118</v>
      </c>
      <c r="H151" t="s">
        <v>119</v>
      </c>
      <c r="I151">
        <f>ROUND(2/100,7)</f>
        <v>0.02</v>
      </c>
      <c r="J151">
        <v>0</v>
      </c>
      <c r="K151">
        <f>ROUND(2/100,7)</f>
        <v>0.02</v>
      </c>
      <c r="O151">
        <f t="shared" ref="O151:O156" si="67">ROUND(CP151,2)</f>
        <v>328.55</v>
      </c>
      <c r="P151">
        <f>SUMIF(SmtRes!AQ41:'SmtRes'!AQ42,"=1",SmtRes!DF41:'SmtRes'!DF42)</f>
        <v>0</v>
      </c>
      <c r="Q151">
        <f>SUMIF(SmtRes!AQ41:'SmtRes'!AQ42,"=1",SmtRes!DG41:'SmtRes'!DG42)</f>
        <v>0</v>
      </c>
      <c r="R151">
        <f>SUMIF(SmtRes!AQ41:'SmtRes'!AQ42,"=1",SmtRes!DH41:'SmtRes'!DH42)</f>
        <v>0</v>
      </c>
      <c r="S151">
        <f>SUMIF(SmtRes!AQ41:'SmtRes'!AQ42,"=1",SmtRes!DI41:'SmtRes'!DI42)</f>
        <v>328.55</v>
      </c>
      <c r="T151">
        <f t="shared" ref="T151:T156" si="68">ROUND(CU151*I151,2)</f>
        <v>0</v>
      </c>
      <c r="U151">
        <f>SUMIF(SmtRes!AQ41:'SmtRes'!AQ42,"=1",SmtRes!CV41:'SmtRes'!CV42)</f>
        <v>0.48199999999999998</v>
      </c>
      <c r="V151">
        <f>SUMIF(SmtRes!AQ41:'SmtRes'!AQ42,"=1",SmtRes!CW41:'SmtRes'!CW42)</f>
        <v>0</v>
      </c>
      <c r="W151">
        <f t="shared" ref="W151:W156" si="69">ROUND(CX151*I151,2)</f>
        <v>0</v>
      </c>
      <c r="X151">
        <f t="shared" ref="X151:Y156" si="70">ROUND(CY151,2)</f>
        <v>298.98</v>
      </c>
      <c r="Y151">
        <f t="shared" si="70"/>
        <v>157.69999999999999</v>
      </c>
      <c r="AA151">
        <v>61549534</v>
      </c>
      <c r="AB151">
        <f t="shared" ref="AB151:AB156" si="71">ROUND((AC151+AD151+AF151),6)</f>
        <v>16427.282999999999</v>
      </c>
      <c r="AC151">
        <f>ROUND((0),6)</f>
        <v>0</v>
      </c>
      <c r="AD151">
        <f>ROUND((((0)-(0))+AE151),6)</f>
        <v>0</v>
      </c>
      <c r="AE151">
        <f>ROUND((0),6)</f>
        <v>0</v>
      </c>
      <c r="AF151">
        <f>ROUND((SUM(SmtRes!BT41:'SmtRes'!BT42)),6)</f>
        <v>16427.282999999999</v>
      </c>
      <c r="AG151">
        <f t="shared" ref="AG151:AG156" si="72">ROUND((AP151),6)</f>
        <v>0</v>
      </c>
      <c r="AH151">
        <f>(SUM(SmtRes!BU41:'SmtRes'!BU42))</f>
        <v>24.1</v>
      </c>
      <c r="AI151">
        <f>(0)</f>
        <v>0</v>
      </c>
      <c r="AJ151">
        <f t="shared" ref="AJ151:AJ156" si="73">(AS151)</f>
        <v>0</v>
      </c>
      <c r="AK151">
        <v>16427.282999999999</v>
      </c>
      <c r="AL151">
        <v>0</v>
      </c>
      <c r="AM151">
        <v>0</v>
      </c>
      <c r="AN151">
        <v>0</v>
      </c>
      <c r="AO151">
        <v>16427.282999999999</v>
      </c>
      <c r="AP151">
        <v>0</v>
      </c>
      <c r="AQ151">
        <v>24.1</v>
      </c>
      <c r="AR151">
        <v>0</v>
      </c>
      <c r="AS151">
        <v>0</v>
      </c>
      <c r="AT151">
        <v>91</v>
      </c>
      <c r="AU151">
        <v>48</v>
      </c>
      <c r="AV151">
        <v>1</v>
      </c>
      <c r="AW151">
        <v>1</v>
      </c>
      <c r="AZ151">
        <v>1</v>
      </c>
      <c r="BA151">
        <v>1</v>
      </c>
      <c r="BB151">
        <v>1</v>
      </c>
      <c r="BC151">
        <v>1</v>
      </c>
      <c r="BD151" t="s">
        <v>3</v>
      </c>
      <c r="BE151" t="s">
        <v>3</v>
      </c>
      <c r="BF151" t="s">
        <v>3</v>
      </c>
      <c r="BG151" t="s">
        <v>3</v>
      </c>
      <c r="BH151">
        <v>0</v>
      </c>
      <c r="BI151">
        <v>1</v>
      </c>
      <c r="BJ151" t="s">
        <v>120</v>
      </c>
      <c r="BM151">
        <v>67001</v>
      </c>
      <c r="BN151">
        <v>0</v>
      </c>
      <c r="BO151" t="s">
        <v>3</v>
      </c>
      <c r="BP151">
        <v>0</v>
      </c>
      <c r="BQ151">
        <v>6</v>
      </c>
      <c r="BR151">
        <v>0</v>
      </c>
      <c r="BS151">
        <v>1</v>
      </c>
      <c r="BT151">
        <v>1</v>
      </c>
      <c r="BU151">
        <v>1</v>
      </c>
      <c r="BV151">
        <v>1</v>
      </c>
      <c r="BW151">
        <v>1</v>
      </c>
      <c r="BX151">
        <v>1</v>
      </c>
      <c r="BY151" t="s">
        <v>3</v>
      </c>
      <c r="BZ151">
        <v>91</v>
      </c>
      <c r="CA151">
        <v>48</v>
      </c>
      <c r="CB151" t="s">
        <v>3</v>
      </c>
      <c r="CE151">
        <v>0</v>
      </c>
      <c r="CF151">
        <v>0</v>
      </c>
      <c r="CG151">
        <v>0</v>
      </c>
      <c r="CM151">
        <v>0</v>
      </c>
      <c r="CN151" t="s">
        <v>3</v>
      </c>
      <c r="CO151">
        <v>0</v>
      </c>
      <c r="CP151">
        <f t="shared" ref="CP151:CP156" si="74">(P151+Q151+S151+R151)</f>
        <v>328.55</v>
      </c>
      <c r="CQ151">
        <f>SUMIF(SmtRes!AQ41:'SmtRes'!AQ42,"=1",SmtRes!AA41:'SmtRes'!AA42)</f>
        <v>0</v>
      </c>
      <c r="CR151">
        <f>SUMIF(SmtRes!AQ41:'SmtRes'!AQ42,"=1",SmtRes!AB41:'SmtRes'!AB42)</f>
        <v>0</v>
      </c>
      <c r="CS151">
        <f>SUMIF(SmtRes!AQ41:'SmtRes'!AQ42,"=1",SmtRes!AC41:'SmtRes'!AC42)</f>
        <v>0</v>
      </c>
      <c r="CT151">
        <f>SUMIF(SmtRes!AQ41:'SmtRes'!AQ42,"=1",SmtRes!AD41:'SmtRes'!AD42)</f>
        <v>681.63</v>
      </c>
      <c r="CU151">
        <f t="shared" ref="CU151:CU156" si="75">AG151</f>
        <v>0</v>
      </c>
      <c r="CV151">
        <f>SUMIF(SmtRes!AQ41:'SmtRes'!AQ42,"=1",SmtRes!BU41:'SmtRes'!BU42)</f>
        <v>24.1</v>
      </c>
      <c r="CW151">
        <f>SUMIF(SmtRes!AQ41:'SmtRes'!AQ42,"=1",SmtRes!BV41:'SmtRes'!BV42)</f>
        <v>0</v>
      </c>
      <c r="CX151">
        <f t="shared" ref="CX151:CX156" si="76">AJ151</f>
        <v>0</v>
      </c>
      <c r="CY151">
        <f t="shared" ref="CY151:CY156" si="77">(((S151+R151)*AT151)/100)</f>
        <v>298.98050000000001</v>
      </c>
      <c r="CZ151">
        <f t="shared" ref="CZ151:CZ156" si="78">(((S151+R151)*AU151)/100)</f>
        <v>157.70400000000001</v>
      </c>
      <c r="DC151" t="s">
        <v>3</v>
      </c>
      <c r="DD151" t="s">
        <v>3</v>
      </c>
      <c r="DE151" t="s">
        <v>3</v>
      </c>
      <c r="DF151" t="s">
        <v>3</v>
      </c>
      <c r="DG151" t="s">
        <v>3</v>
      </c>
      <c r="DH151" t="s">
        <v>3</v>
      </c>
      <c r="DI151" t="s">
        <v>3</v>
      </c>
      <c r="DJ151" t="s">
        <v>3</v>
      </c>
      <c r="DK151" t="s">
        <v>3</v>
      </c>
      <c r="DL151" t="s">
        <v>3</v>
      </c>
      <c r="DM151" t="s">
        <v>3</v>
      </c>
      <c r="DN151">
        <v>0</v>
      </c>
      <c r="DO151">
        <v>0</v>
      </c>
      <c r="DP151">
        <v>1</v>
      </c>
      <c r="DQ151">
        <v>1</v>
      </c>
      <c r="DU151">
        <v>1013</v>
      </c>
      <c r="DV151" t="s">
        <v>119</v>
      </c>
      <c r="DW151" t="s">
        <v>119</v>
      </c>
      <c r="DX151">
        <v>1</v>
      </c>
      <c r="DZ151" t="s">
        <v>3</v>
      </c>
      <c r="EA151" t="s">
        <v>3</v>
      </c>
      <c r="EB151" t="s">
        <v>3</v>
      </c>
      <c r="EC151" t="s">
        <v>3</v>
      </c>
      <c r="EE151">
        <v>60216862</v>
      </c>
      <c r="EF151">
        <v>6</v>
      </c>
      <c r="EG151" t="s">
        <v>33</v>
      </c>
      <c r="EH151">
        <v>101</v>
      </c>
      <c r="EI151" t="s">
        <v>121</v>
      </c>
      <c r="EJ151">
        <v>1</v>
      </c>
      <c r="EK151">
        <v>67001</v>
      </c>
      <c r="EL151" t="s">
        <v>121</v>
      </c>
      <c r="EM151" t="s">
        <v>122</v>
      </c>
      <c r="EO151" t="s">
        <v>3</v>
      </c>
      <c r="EQ151">
        <v>0</v>
      </c>
      <c r="ER151">
        <v>0</v>
      </c>
      <c r="ES151">
        <v>0</v>
      </c>
      <c r="ET151">
        <v>0</v>
      </c>
      <c r="EU151">
        <v>0</v>
      </c>
      <c r="EV151">
        <v>0</v>
      </c>
      <c r="EW151">
        <v>24.1</v>
      </c>
      <c r="EX151">
        <v>0</v>
      </c>
      <c r="EY151">
        <v>0</v>
      </c>
      <c r="FQ151">
        <v>0</v>
      </c>
      <c r="FR151">
        <v>0</v>
      </c>
      <c r="FS151">
        <v>0</v>
      </c>
      <c r="FX151">
        <v>91</v>
      </c>
      <c r="FY151">
        <v>48</v>
      </c>
      <c r="GA151" t="s">
        <v>3</v>
      </c>
      <c r="GD151">
        <v>1</v>
      </c>
      <c r="GF151">
        <v>1908611330</v>
      </c>
      <c r="GG151">
        <v>2</v>
      </c>
      <c r="GH151">
        <v>1</v>
      </c>
      <c r="GI151">
        <v>-2</v>
      </c>
      <c r="GJ151">
        <v>0</v>
      </c>
      <c r="GK151">
        <v>0</v>
      </c>
      <c r="GL151">
        <f t="shared" ref="GL151:GL156" si="79">ROUND(IF(AND(BH151=3,BI151=3,FS151&lt;&gt;0),P151,0),2)</f>
        <v>0</v>
      </c>
      <c r="GM151">
        <f t="shared" ref="GM151:GM156" si="80">ROUND(O151+X151+Y151,2)+GX151</f>
        <v>785.23</v>
      </c>
      <c r="GN151">
        <f t="shared" ref="GN151:GN156" si="81">IF(OR(BI151=0,BI151=1),GM151-GX151,0)</f>
        <v>785.23</v>
      </c>
      <c r="GO151">
        <f t="shared" ref="GO151:GO156" si="82">IF(BI151=2,GM151-GX151,0)</f>
        <v>0</v>
      </c>
      <c r="GP151">
        <f t="shared" ref="GP151:GP156" si="83">IF(BI151=4,GM151-GX151,0)</f>
        <v>0</v>
      </c>
      <c r="GR151">
        <v>0</v>
      </c>
      <c r="GS151">
        <v>3</v>
      </c>
      <c r="GT151">
        <v>0</v>
      </c>
      <c r="GU151" t="s">
        <v>3</v>
      </c>
      <c r="GV151">
        <f t="shared" ref="GV151:GV156" si="84">ROUND((GT151),6)</f>
        <v>0</v>
      </c>
      <c r="GW151">
        <v>1</v>
      </c>
      <c r="GX151">
        <f t="shared" ref="GX151:GX156" si="85">ROUND(HC151*I151,2)</f>
        <v>0</v>
      </c>
      <c r="HA151">
        <v>0</v>
      </c>
      <c r="HB151">
        <v>0</v>
      </c>
      <c r="HC151">
        <f t="shared" ref="HC151:HC156" si="86">GV151*GW151</f>
        <v>0</v>
      </c>
      <c r="HE151" t="s">
        <v>3</v>
      </c>
      <c r="HF151" t="s">
        <v>3</v>
      </c>
      <c r="HM151" t="s">
        <v>3</v>
      </c>
      <c r="HN151" t="s">
        <v>123</v>
      </c>
      <c r="HO151" t="s">
        <v>124</v>
      </c>
      <c r="HP151" t="s">
        <v>121</v>
      </c>
      <c r="HQ151" t="s">
        <v>121</v>
      </c>
      <c r="HS151">
        <v>0</v>
      </c>
      <c r="IK151">
        <v>0</v>
      </c>
    </row>
    <row r="152" spans="1:245" x14ac:dyDescent="0.2">
      <c r="A152">
        <v>18</v>
      </c>
      <c r="B152">
        <v>0</v>
      </c>
      <c r="C152">
        <v>42</v>
      </c>
      <c r="E152" t="s">
        <v>168</v>
      </c>
      <c r="F152" t="s">
        <v>126</v>
      </c>
      <c r="G152" t="s">
        <v>127</v>
      </c>
      <c r="H152" t="s">
        <v>128</v>
      </c>
      <c r="I152">
        <f>I151*J152</f>
        <v>2</v>
      </c>
      <c r="J152">
        <v>100</v>
      </c>
      <c r="K152">
        <v>100</v>
      </c>
      <c r="O152">
        <f t="shared" si="67"/>
        <v>879.22</v>
      </c>
      <c r="P152">
        <f>ROUND(CQ152*I152,2)</f>
        <v>879.22</v>
      </c>
      <c r="Q152">
        <f>ROUND(CR152*I152,2)</f>
        <v>0</v>
      </c>
      <c r="R152">
        <f>ROUND(CS152*I152,2)</f>
        <v>0</v>
      </c>
      <c r="S152">
        <f>ROUND(CT152*I152,2)</f>
        <v>0</v>
      </c>
      <c r="T152">
        <f t="shared" si="68"/>
        <v>0</v>
      </c>
      <c r="U152">
        <f>ROUND(CV152*I152,7)</f>
        <v>0</v>
      </c>
      <c r="V152">
        <f>ROUND(CW152*I152,7)</f>
        <v>0</v>
      </c>
      <c r="W152">
        <f t="shared" si="69"/>
        <v>0</v>
      </c>
      <c r="X152">
        <f t="shared" si="70"/>
        <v>0</v>
      </c>
      <c r="Y152">
        <f t="shared" si="70"/>
        <v>0</v>
      </c>
      <c r="AA152">
        <v>61549534</v>
      </c>
      <c r="AB152">
        <f t="shared" si="71"/>
        <v>230.16</v>
      </c>
      <c r="AC152">
        <f>ROUND((ES152),6)</f>
        <v>230.16</v>
      </c>
      <c r="AD152">
        <f>ROUND((((ET152)-(EU152))+AE152),6)</f>
        <v>0</v>
      </c>
      <c r="AE152">
        <f>ROUND((EU152),6)</f>
        <v>0</v>
      </c>
      <c r="AF152">
        <f>ROUND((EV152),6)</f>
        <v>0</v>
      </c>
      <c r="AG152">
        <f t="shared" si="72"/>
        <v>0</v>
      </c>
      <c r="AH152">
        <f>(EW152)</f>
        <v>0</v>
      </c>
      <c r="AI152">
        <f>(EX152)</f>
        <v>0</v>
      </c>
      <c r="AJ152">
        <f t="shared" si="73"/>
        <v>0</v>
      </c>
      <c r="AK152">
        <v>230.16</v>
      </c>
      <c r="AL152">
        <v>230.16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  <c r="AS152">
        <v>0</v>
      </c>
      <c r="AT152">
        <v>91</v>
      </c>
      <c r="AU152">
        <v>48</v>
      </c>
      <c r="AV152">
        <v>1</v>
      </c>
      <c r="AW152">
        <v>1</v>
      </c>
      <c r="AZ152">
        <v>1</v>
      </c>
      <c r="BA152">
        <v>1</v>
      </c>
      <c r="BB152">
        <v>1</v>
      </c>
      <c r="BC152">
        <v>1.91</v>
      </c>
      <c r="BD152" t="s">
        <v>3</v>
      </c>
      <c r="BE152" t="s">
        <v>3</v>
      </c>
      <c r="BF152" t="s">
        <v>3</v>
      </c>
      <c r="BG152" t="s">
        <v>3</v>
      </c>
      <c r="BH152">
        <v>3</v>
      </c>
      <c r="BI152">
        <v>1</v>
      </c>
      <c r="BJ152" t="s">
        <v>129</v>
      </c>
      <c r="BM152">
        <v>67001</v>
      </c>
      <c r="BN152">
        <v>0</v>
      </c>
      <c r="BO152" t="s">
        <v>126</v>
      </c>
      <c r="BP152">
        <v>1</v>
      </c>
      <c r="BQ152">
        <v>6</v>
      </c>
      <c r="BR152">
        <v>0</v>
      </c>
      <c r="BS152">
        <v>1</v>
      </c>
      <c r="BT152">
        <v>1</v>
      </c>
      <c r="BU152">
        <v>1</v>
      </c>
      <c r="BV152">
        <v>1</v>
      </c>
      <c r="BW152">
        <v>1</v>
      </c>
      <c r="BX152">
        <v>1</v>
      </c>
      <c r="BY152" t="s">
        <v>3</v>
      </c>
      <c r="BZ152">
        <v>91</v>
      </c>
      <c r="CA152">
        <v>48</v>
      </c>
      <c r="CB152" t="s">
        <v>3</v>
      </c>
      <c r="CE152">
        <v>0</v>
      </c>
      <c r="CF152">
        <v>0</v>
      </c>
      <c r="CG152">
        <v>0</v>
      </c>
      <c r="CM152">
        <v>0</v>
      </c>
      <c r="CN152" t="s">
        <v>3</v>
      </c>
      <c r="CO152">
        <v>0</v>
      </c>
      <c r="CP152">
        <f t="shared" si="74"/>
        <v>879.22</v>
      </c>
      <c r="CQ152">
        <f>ROUND(AL152*BC152,2)</f>
        <v>439.61</v>
      </c>
      <c r="CR152">
        <f>ROUND(AM152*BB152,2)</f>
        <v>0</v>
      </c>
      <c r="CS152">
        <f>ROUND(AN152*BS152,2)</f>
        <v>0</v>
      </c>
      <c r="CT152">
        <f>ROUND(AO152*BA152,2)</f>
        <v>0</v>
      </c>
      <c r="CU152">
        <f t="shared" si="75"/>
        <v>0</v>
      </c>
      <c r="CV152">
        <f>AH152</f>
        <v>0</v>
      </c>
      <c r="CW152">
        <f>AI152</f>
        <v>0</v>
      </c>
      <c r="CX152">
        <f t="shared" si="76"/>
        <v>0</v>
      </c>
      <c r="CY152">
        <f t="shared" si="77"/>
        <v>0</v>
      </c>
      <c r="CZ152">
        <f t="shared" si="78"/>
        <v>0</v>
      </c>
      <c r="DC152" t="s">
        <v>3</v>
      </c>
      <c r="DD152" t="s">
        <v>3</v>
      </c>
      <c r="DE152" t="s">
        <v>3</v>
      </c>
      <c r="DF152" t="s">
        <v>3</v>
      </c>
      <c r="DG152" t="s">
        <v>3</v>
      </c>
      <c r="DH152" t="s">
        <v>3</v>
      </c>
      <c r="DI152" t="s">
        <v>3</v>
      </c>
      <c r="DJ152" t="s">
        <v>3</v>
      </c>
      <c r="DK152" t="s">
        <v>3</v>
      </c>
      <c r="DL152" t="s">
        <v>3</v>
      </c>
      <c r="DM152" t="s">
        <v>3</v>
      </c>
      <c r="DN152">
        <v>0</v>
      </c>
      <c r="DO152">
        <v>0</v>
      </c>
      <c r="DP152">
        <v>1</v>
      </c>
      <c r="DQ152">
        <v>1</v>
      </c>
      <c r="DU152">
        <v>1013</v>
      </c>
      <c r="DV152" t="s">
        <v>128</v>
      </c>
      <c r="DW152" t="s">
        <v>128</v>
      </c>
      <c r="DX152">
        <v>1</v>
      </c>
      <c r="DZ152" t="s">
        <v>3</v>
      </c>
      <c r="EA152" t="s">
        <v>3</v>
      </c>
      <c r="EB152" t="s">
        <v>3</v>
      </c>
      <c r="EC152" t="s">
        <v>3</v>
      </c>
      <c r="EE152">
        <v>60216862</v>
      </c>
      <c r="EF152">
        <v>6</v>
      </c>
      <c r="EG152" t="s">
        <v>33</v>
      </c>
      <c r="EH152">
        <v>101</v>
      </c>
      <c r="EI152" t="s">
        <v>121</v>
      </c>
      <c r="EJ152">
        <v>1</v>
      </c>
      <c r="EK152">
        <v>67001</v>
      </c>
      <c r="EL152" t="s">
        <v>121</v>
      </c>
      <c r="EM152" t="s">
        <v>122</v>
      </c>
      <c r="EO152" t="s">
        <v>3</v>
      </c>
      <c r="EQ152">
        <v>0</v>
      </c>
      <c r="ER152">
        <v>230.16</v>
      </c>
      <c r="ES152">
        <v>230.16</v>
      </c>
      <c r="ET152">
        <v>0</v>
      </c>
      <c r="EU152">
        <v>0</v>
      </c>
      <c r="EV152">
        <v>0</v>
      </c>
      <c r="EW152">
        <v>0</v>
      </c>
      <c r="EX152">
        <v>0</v>
      </c>
      <c r="FQ152">
        <v>0</v>
      </c>
      <c r="FR152">
        <v>0</v>
      </c>
      <c r="FS152">
        <v>0</v>
      </c>
      <c r="FX152">
        <v>91</v>
      </c>
      <c r="FY152">
        <v>48</v>
      </c>
      <c r="GA152" t="s">
        <v>3</v>
      </c>
      <c r="GD152">
        <v>1</v>
      </c>
      <c r="GF152">
        <v>651079227</v>
      </c>
      <c r="GG152">
        <v>2</v>
      </c>
      <c r="GH152">
        <v>1</v>
      </c>
      <c r="GI152">
        <v>3</v>
      </c>
      <c r="GJ152">
        <v>0</v>
      </c>
      <c r="GK152">
        <v>0</v>
      </c>
      <c r="GL152">
        <f t="shared" si="79"/>
        <v>0</v>
      </c>
      <c r="GM152">
        <f t="shared" si="80"/>
        <v>879.22</v>
      </c>
      <c r="GN152">
        <f t="shared" si="81"/>
        <v>879.22</v>
      </c>
      <c r="GO152">
        <f t="shared" si="82"/>
        <v>0</v>
      </c>
      <c r="GP152">
        <f t="shared" si="83"/>
        <v>0</v>
      </c>
      <c r="GR152">
        <v>0</v>
      </c>
      <c r="GS152">
        <v>3</v>
      </c>
      <c r="GT152">
        <v>0</v>
      </c>
      <c r="GU152" t="s">
        <v>3</v>
      </c>
      <c r="GV152">
        <f t="shared" si="84"/>
        <v>0</v>
      </c>
      <c r="GW152">
        <v>1</v>
      </c>
      <c r="GX152">
        <f t="shared" si="85"/>
        <v>0</v>
      </c>
      <c r="HA152">
        <v>0</v>
      </c>
      <c r="HB152">
        <v>0</v>
      </c>
      <c r="HC152">
        <f t="shared" si="86"/>
        <v>0</v>
      </c>
      <c r="HE152" t="s">
        <v>3</v>
      </c>
      <c r="HF152" t="s">
        <v>3</v>
      </c>
      <c r="HM152" t="s">
        <v>3</v>
      </c>
      <c r="HN152" t="s">
        <v>123</v>
      </c>
      <c r="HO152" t="s">
        <v>124</v>
      </c>
      <c r="HP152" t="s">
        <v>121</v>
      </c>
      <c r="HQ152" t="s">
        <v>121</v>
      </c>
      <c r="HS152">
        <v>0</v>
      </c>
      <c r="IK152">
        <v>0</v>
      </c>
    </row>
    <row r="153" spans="1:245" x14ac:dyDescent="0.2">
      <c r="A153">
        <v>17</v>
      </c>
      <c r="B153">
        <v>0</v>
      </c>
      <c r="C153">
        <f>ROW(SmtRes!A44)</f>
        <v>44</v>
      </c>
      <c r="D153">
        <f>ROW(EtalonRes!A44)</f>
        <v>44</v>
      </c>
      <c r="E153" t="s">
        <v>169</v>
      </c>
      <c r="F153" t="s">
        <v>117</v>
      </c>
      <c r="G153" t="s">
        <v>170</v>
      </c>
      <c r="H153" t="s">
        <v>119</v>
      </c>
      <c r="I153">
        <f>ROUND(2/100,7)</f>
        <v>0.02</v>
      </c>
      <c r="J153">
        <v>0</v>
      </c>
      <c r="K153">
        <f>ROUND(2/100,7)</f>
        <v>0.02</v>
      </c>
      <c r="O153">
        <f t="shared" si="67"/>
        <v>328.55</v>
      </c>
      <c r="P153">
        <f>SUMIF(SmtRes!AQ43:'SmtRes'!AQ44,"=1",SmtRes!DF43:'SmtRes'!DF44)</f>
        <v>0</v>
      </c>
      <c r="Q153">
        <f>SUMIF(SmtRes!AQ43:'SmtRes'!AQ44,"=1",SmtRes!DG43:'SmtRes'!DG44)</f>
        <v>0</v>
      </c>
      <c r="R153">
        <f>SUMIF(SmtRes!AQ43:'SmtRes'!AQ44,"=1",SmtRes!DH43:'SmtRes'!DH44)</f>
        <v>0</v>
      </c>
      <c r="S153">
        <f>SUMIF(SmtRes!AQ43:'SmtRes'!AQ44,"=1",SmtRes!DI43:'SmtRes'!DI44)</f>
        <v>328.55</v>
      </c>
      <c r="T153">
        <f t="shared" si="68"/>
        <v>0</v>
      </c>
      <c r="U153">
        <f>SUMIF(SmtRes!AQ43:'SmtRes'!AQ44,"=1",SmtRes!CV43:'SmtRes'!CV44)</f>
        <v>0.48199999999999998</v>
      </c>
      <c r="V153">
        <f>SUMIF(SmtRes!AQ43:'SmtRes'!AQ44,"=1",SmtRes!CW43:'SmtRes'!CW44)</f>
        <v>0</v>
      </c>
      <c r="W153">
        <f t="shared" si="69"/>
        <v>0</v>
      </c>
      <c r="X153">
        <f t="shared" si="70"/>
        <v>298.98</v>
      </c>
      <c r="Y153">
        <f t="shared" si="70"/>
        <v>157.69999999999999</v>
      </c>
      <c r="AA153">
        <v>61549534</v>
      </c>
      <c r="AB153">
        <f t="shared" si="71"/>
        <v>16427.282999999999</v>
      </c>
      <c r="AC153">
        <f>ROUND((0),6)</f>
        <v>0</v>
      </c>
      <c r="AD153">
        <f>ROUND((((0)-(0))+AE153),6)</f>
        <v>0</v>
      </c>
      <c r="AE153">
        <f>ROUND((0),6)</f>
        <v>0</v>
      </c>
      <c r="AF153">
        <f>ROUND((SUM(SmtRes!BT43:'SmtRes'!BT44)),6)</f>
        <v>16427.282999999999</v>
      </c>
      <c r="AG153">
        <f t="shared" si="72"/>
        <v>0</v>
      </c>
      <c r="AH153">
        <f>(SUM(SmtRes!BU43:'SmtRes'!BU44))</f>
        <v>24.1</v>
      </c>
      <c r="AI153">
        <f>(0)</f>
        <v>0</v>
      </c>
      <c r="AJ153">
        <f t="shared" si="73"/>
        <v>0</v>
      </c>
      <c r="AK153">
        <v>16427.282999999999</v>
      </c>
      <c r="AL153">
        <v>0</v>
      </c>
      <c r="AM153">
        <v>0</v>
      </c>
      <c r="AN153">
        <v>0</v>
      </c>
      <c r="AO153">
        <v>16427.282999999999</v>
      </c>
      <c r="AP153">
        <v>0</v>
      </c>
      <c r="AQ153">
        <v>24.1</v>
      </c>
      <c r="AR153">
        <v>0</v>
      </c>
      <c r="AS153">
        <v>0</v>
      </c>
      <c r="AT153">
        <v>91</v>
      </c>
      <c r="AU153">
        <v>48</v>
      </c>
      <c r="AV153">
        <v>1</v>
      </c>
      <c r="AW153">
        <v>1</v>
      </c>
      <c r="AZ153">
        <v>1</v>
      </c>
      <c r="BA153">
        <v>1</v>
      </c>
      <c r="BB153">
        <v>1</v>
      </c>
      <c r="BC153">
        <v>1</v>
      </c>
      <c r="BD153" t="s">
        <v>3</v>
      </c>
      <c r="BE153" t="s">
        <v>3</v>
      </c>
      <c r="BF153" t="s">
        <v>3</v>
      </c>
      <c r="BG153" t="s">
        <v>3</v>
      </c>
      <c r="BH153">
        <v>0</v>
      </c>
      <c r="BI153">
        <v>1</v>
      </c>
      <c r="BJ153" t="s">
        <v>120</v>
      </c>
      <c r="BM153">
        <v>67001</v>
      </c>
      <c r="BN153">
        <v>0</v>
      </c>
      <c r="BO153" t="s">
        <v>3</v>
      </c>
      <c r="BP153">
        <v>0</v>
      </c>
      <c r="BQ153">
        <v>6</v>
      </c>
      <c r="BR153">
        <v>0</v>
      </c>
      <c r="BS153">
        <v>1</v>
      </c>
      <c r="BT153">
        <v>1</v>
      </c>
      <c r="BU153">
        <v>1</v>
      </c>
      <c r="BV153">
        <v>1</v>
      </c>
      <c r="BW153">
        <v>1</v>
      </c>
      <c r="BX153">
        <v>1</v>
      </c>
      <c r="BY153" t="s">
        <v>3</v>
      </c>
      <c r="BZ153">
        <v>91</v>
      </c>
      <c r="CA153">
        <v>48</v>
      </c>
      <c r="CB153" t="s">
        <v>3</v>
      </c>
      <c r="CE153">
        <v>0</v>
      </c>
      <c r="CF153">
        <v>0</v>
      </c>
      <c r="CG153">
        <v>0</v>
      </c>
      <c r="CM153">
        <v>0</v>
      </c>
      <c r="CN153" t="s">
        <v>3</v>
      </c>
      <c r="CO153">
        <v>0</v>
      </c>
      <c r="CP153">
        <f t="shared" si="74"/>
        <v>328.55</v>
      </c>
      <c r="CQ153">
        <f>SUMIF(SmtRes!AQ43:'SmtRes'!AQ44,"=1",SmtRes!AA43:'SmtRes'!AA44)</f>
        <v>0</v>
      </c>
      <c r="CR153">
        <f>SUMIF(SmtRes!AQ43:'SmtRes'!AQ44,"=1",SmtRes!AB43:'SmtRes'!AB44)</f>
        <v>0</v>
      </c>
      <c r="CS153">
        <f>SUMIF(SmtRes!AQ43:'SmtRes'!AQ44,"=1",SmtRes!AC43:'SmtRes'!AC44)</f>
        <v>0</v>
      </c>
      <c r="CT153">
        <f>SUMIF(SmtRes!AQ43:'SmtRes'!AQ44,"=1",SmtRes!AD43:'SmtRes'!AD44)</f>
        <v>681.63</v>
      </c>
      <c r="CU153">
        <f t="shared" si="75"/>
        <v>0</v>
      </c>
      <c r="CV153">
        <f>SUMIF(SmtRes!AQ43:'SmtRes'!AQ44,"=1",SmtRes!BU43:'SmtRes'!BU44)</f>
        <v>24.1</v>
      </c>
      <c r="CW153">
        <f>SUMIF(SmtRes!AQ43:'SmtRes'!AQ44,"=1",SmtRes!BV43:'SmtRes'!BV44)</f>
        <v>0</v>
      </c>
      <c r="CX153">
        <f t="shared" si="76"/>
        <v>0</v>
      </c>
      <c r="CY153">
        <f t="shared" si="77"/>
        <v>298.98050000000001</v>
      </c>
      <c r="CZ153">
        <f t="shared" si="78"/>
        <v>157.70400000000001</v>
      </c>
      <c r="DC153" t="s">
        <v>3</v>
      </c>
      <c r="DD153" t="s">
        <v>3</v>
      </c>
      <c r="DE153" t="s">
        <v>3</v>
      </c>
      <c r="DF153" t="s">
        <v>3</v>
      </c>
      <c r="DG153" t="s">
        <v>3</v>
      </c>
      <c r="DH153" t="s">
        <v>3</v>
      </c>
      <c r="DI153" t="s">
        <v>3</v>
      </c>
      <c r="DJ153" t="s">
        <v>3</v>
      </c>
      <c r="DK153" t="s">
        <v>3</v>
      </c>
      <c r="DL153" t="s">
        <v>3</v>
      </c>
      <c r="DM153" t="s">
        <v>3</v>
      </c>
      <c r="DN153">
        <v>0</v>
      </c>
      <c r="DO153">
        <v>0</v>
      </c>
      <c r="DP153">
        <v>1</v>
      </c>
      <c r="DQ153">
        <v>1</v>
      </c>
      <c r="DU153">
        <v>1013</v>
      </c>
      <c r="DV153" t="s">
        <v>119</v>
      </c>
      <c r="DW153" t="s">
        <v>119</v>
      </c>
      <c r="DX153">
        <v>1</v>
      </c>
      <c r="DZ153" t="s">
        <v>3</v>
      </c>
      <c r="EA153" t="s">
        <v>3</v>
      </c>
      <c r="EB153" t="s">
        <v>3</v>
      </c>
      <c r="EC153" t="s">
        <v>3</v>
      </c>
      <c r="EE153">
        <v>60216862</v>
      </c>
      <c r="EF153">
        <v>6</v>
      </c>
      <c r="EG153" t="s">
        <v>33</v>
      </c>
      <c r="EH153">
        <v>101</v>
      </c>
      <c r="EI153" t="s">
        <v>121</v>
      </c>
      <c r="EJ153">
        <v>1</v>
      </c>
      <c r="EK153">
        <v>67001</v>
      </c>
      <c r="EL153" t="s">
        <v>121</v>
      </c>
      <c r="EM153" t="s">
        <v>122</v>
      </c>
      <c r="EO153" t="s">
        <v>3</v>
      </c>
      <c r="EQ153">
        <v>0</v>
      </c>
      <c r="ER153">
        <v>0</v>
      </c>
      <c r="ES153">
        <v>0</v>
      </c>
      <c r="ET153">
        <v>0</v>
      </c>
      <c r="EU153">
        <v>0</v>
      </c>
      <c r="EV153">
        <v>0</v>
      </c>
      <c r="EW153">
        <v>24.1</v>
      </c>
      <c r="EX153">
        <v>0</v>
      </c>
      <c r="EY153">
        <v>0</v>
      </c>
      <c r="FQ153">
        <v>0</v>
      </c>
      <c r="FR153">
        <v>0</v>
      </c>
      <c r="FS153">
        <v>0</v>
      </c>
      <c r="FX153">
        <v>91</v>
      </c>
      <c r="FY153">
        <v>48</v>
      </c>
      <c r="GA153" t="s">
        <v>3</v>
      </c>
      <c r="GD153">
        <v>1</v>
      </c>
      <c r="GF153">
        <v>1304068834</v>
      </c>
      <c r="GG153">
        <v>2</v>
      </c>
      <c r="GH153">
        <v>1</v>
      </c>
      <c r="GI153">
        <v>-2</v>
      </c>
      <c r="GJ153">
        <v>0</v>
      </c>
      <c r="GK153">
        <v>0</v>
      </c>
      <c r="GL153">
        <f t="shared" si="79"/>
        <v>0</v>
      </c>
      <c r="GM153">
        <f t="shared" si="80"/>
        <v>785.23</v>
      </c>
      <c r="GN153">
        <f t="shared" si="81"/>
        <v>785.23</v>
      </c>
      <c r="GO153">
        <f t="shared" si="82"/>
        <v>0</v>
      </c>
      <c r="GP153">
        <f t="shared" si="83"/>
        <v>0</v>
      </c>
      <c r="GR153">
        <v>0</v>
      </c>
      <c r="GS153">
        <v>3</v>
      </c>
      <c r="GT153">
        <v>0</v>
      </c>
      <c r="GU153" t="s">
        <v>3</v>
      </c>
      <c r="GV153">
        <f t="shared" si="84"/>
        <v>0</v>
      </c>
      <c r="GW153">
        <v>1</v>
      </c>
      <c r="GX153">
        <f t="shared" si="85"/>
        <v>0</v>
      </c>
      <c r="HA153">
        <v>0</v>
      </c>
      <c r="HB153">
        <v>0</v>
      </c>
      <c r="HC153">
        <f t="shared" si="86"/>
        <v>0</v>
      </c>
      <c r="HE153" t="s">
        <v>3</v>
      </c>
      <c r="HF153" t="s">
        <v>3</v>
      </c>
      <c r="HM153" t="s">
        <v>3</v>
      </c>
      <c r="HN153" t="s">
        <v>123</v>
      </c>
      <c r="HO153" t="s">
        <v>124</v>
      </c>
      <c r="HP153" t="s">
        <v>121</v>
      </c>
      <c r="HQ153" t="s">
        <v>121</v>
      </c>
      <c r="HS153">
        <v>0</v>
      </c>
      <c r="IK153">
        <v>0</v>
      </c>
    </row>
    <row r="154" spans="1:245" x14ac:dyDescent="0.2">
      <c r="A154">
        <v>18</v>
      </c>
      <c r="B154">
        <v>0</v>
      </c>
      <c r="C154">
        <v>44</v>
      </c>
      <c r="E154" t="s">
        <v>171</v>
      </c>
      <c r="F154" t="s">
        <v>126</v>
      </c>
      <c r="G154" t="s">
        <v>127</v>
      </c>
      <c r="H154" t="s">
        <v>128</v>
      </c>
      <c r="I154">
        <f>I153*J154</f>
        <v>2</v>
      </c>
      <c r="J154">
        <v>100</v>
      </c>
      <c r="K154">
        <v>100</v>
      </c>
      <c r="O154">
        <f t="shared" si="67"/>
        <v>879.22</v>
      </c>
      <c r="P154">
        <f>ROUND(CQ154*I154,2)</f>
        <v>879.22</v>
      </c>
      <c r="Q154">
        <f>ROUND(CR154*I154,2)</f>
        <v>0</v>
      </c>
      <c r="R154">
        <f>ROUND(CS154*I154,2)</f>
        <v>0</v>
      </c>
      <c r="S154">
        <f>ROUND(CT154*I154,2)</f>
        <v>0</v>
      </c>
      <c r="T154">
        <f t="shared" si="68"/>
        <v>0</v>
      </c>
      <c r="U154">
        <f>ROUND(CV154*I154,7)</f>
        <v>0</v>
      </c>
      <c r="V154">
        <f>ROUND(CW154*I154,7)</f>
        <v>0</v>
      </c>
      <c r="W154">
        <f t="shared" si="69"/>
        <v>0</v>
      </c>
      <c r="X154">
        <f t="shared" si="70"/>
        <v>0</v>
      </c>
      <c r="Y154">
        <f t="shared" si="70"/>
        <v>0</v>
      </c>
      <c r="AA154">
        <v>61549534</v>
      </c>
      <c r="AB154">
        <f t="shared" si="71"/>
        <v>230.16</v>
      </c>
      <c r="AC154">
        <f>ROUND((ES154),6)</f>
        <v>230.16</v>
      </c>
      <c r="AD154">
        <f>ROUND((((ET154)-(EU154))+AE154),6)</f>
        <v>0</v>
      </c>
      <c r="AE154">
        <f>ROUND((EU154),6)</f>
        <v>0</v>
      </c>
      <c r="AF154">
        <f>ROUND((EV154),6)</f>
        <v>0</v>
      </c>
      <c r="AG154">
        <f t="shared" si="72"/>
        <v>0</v>
      </c>
      <c r="AH154">
        <f>(EW154)</f>
        <v>0</v>
      </c>
      <c r="AI154">
        <f>(EX154)</f>
        <v>0</v>
      </c>
      <c r="AJ154">
        <f t="shared" si="73"/>
        <v>0</v>
      </c>
      <c r="AK154">
        <v>230.16</v>
      </c>
      <c r="AL154">
        <v>230.16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  <c r="AS154">
        <v>0</v>
      </c>
      <c r="AT154">
        <v>91</v>
      </c>
      <c r="AU154">
        <v>48</v>
      </c>
      <c r="AV154">
        <v>1</v>
      </c>
      <c r="AW154">
        <v>1</v>
      </c>
      <c r="AZ154">
        <v>1</v>
      </c>
      <c r="BA154">
        <v>1</v>
      </c>
      <c r="BB154">
        <v>1</v>
      </c>
      <c r="BC154">
        <v>1.91</v>
      </c>
      <c r="BD154" t="s">
        <v>3</v>
      </c>
      <c r="BE154" t="s">
        <v>3</v>
      </c>
      <c r="BF154" t="s">
        <v>3</v>
      </c>
      <c r="BG154" t="s">
        <v>3</v>
      </c>
      <c r="BH154">
        <v>3</v>
      </c>
      <c r="BI154">
        <v>1</v>
      </c>
      <c r="BJ154" t="s">
        <v>129</v>
      </c>
      <c r="BM154">
        <v>67001</v>
      </c>
      <c r="BN154">
        <v>0</v>
      </c>
      <c r="BO154" t="s">
        <v>126</v>
      </c>
      <c r="BP154">
        <v>1</v>
      </c>
      <c r="BQ154">
        <v>6</v>
      </c>
      <c r="BR154">
        <v>0</v>
      </c>
      <c r="BS154">
        <v>1</v>
      </c>
      <c r="BT154">
        <v>1</v>
      </c>
      <c r="BU154">
        <v>1</v>
      </c>
      <c r="BV154">
        <v>1</v>
      </c>
      <c r="BW154">
        <v>1</v>
      </c>
      <c r="BX154">
        <v>1</v>
      </c>
      <c r="BY154" t="s">
        <v>3</v>
      </c>
      <c r="BZ154">
        <v>91</v>
      </c>
      <c r="CA154">
        <v>48</v>
      </c>
      <c r="CB154" t="s">
        <v>3</v>
      </c>
      <c r="CE154">
        <v>0</v>
      </c>
      <c r="CF154">
        <v>0</v>
      </c>
      <c r="CG154">
        <v>0</v>
      </c>
      <c r="CM154">
        <v>0</v>
      </c>
      <c r="CN154" t="s">
        <v>3</v>
      </c>
      <c r="CO154">
        <v>0</v>
      </c>
      <c r="CP154">
        <f t="shared" si="74"/>
        <v>879.22</v>
      </c>
      <c r="CQ154">
        <f>ROUND(AL154*BC154,2)</f>
        <v>439.61</v>
      </c>
      <c r="CR154">
        <f>ROUND(AM154*BB154,2)</f>
        <v>0</v>
      </c>
      <c r="CS154">
        <f>ROUND(AN154*BS154,2)</f>
        <v>0</v>
      </c>
      <c r="CT154">
        <f>ROUND(AO154*BA154,2)</f>
        <v>0</v>
      </c>
      <c r="CU154">
        <f t="shared" si="75"/>
        <v>0</v>
      </c>
      <c r="CV154">
        <f>AH154</f>
        <v>0</v>
      </c>
      <c r="CW154">
        <f>AI154</f>
        <v>0</v>
      </c>
      <c r="CX154">
        <f t="shared" si="76"/>
        <v>0</v>
      </c>
      <c r="CY154">
        <f t="shared" si="77"/>
        <v>0</v>
      </c>
      <c r="CZ154">
        <f t="shared" si="78"/>
        <v>0</v>
      </c>
      <c r="DC154" t="s">
        <v>3</v>
      </c>
      <c r="DD154" t="s">
        <v>3</v>
      </c>
      <c r="DE154" t="s">
        <v>3</v>
      </c>
      <c r="DF154" t="s">
        <v>3</v>
      </c>
      <c r="DG154" t="s">
        <v>3</v>
      </c>
      <c r="DH154" t="s">
        <v>3</v>
      </c>
      <c r="DI154" t="s">
        <v>3</v>
      </c>
      <c r="DJ154" t="s">
        <v>3</v>
      </c>
      <c r="DK154" t="s">
        <v>3</v>
      </c>
      <c r="DL154" t="s">
        <v>3</v>
      </c>
      <c r="DM154" t="s">
        <v>3</v>
      </c>
      <c r="DN154">
        <v>0</v>
      </c>
      <c r="DO154">
        <v>0</v>
      </c>
      <c r="DP154">
        <v>1</v>
      </c>
      <c r="DQ154">
        <v>1</v>
      </c>
      <c r="DU154">
        <v>1013</v>
      </c>
      <c r="DV154" t="s">
        <v>128</v>
      </c>
      <c r="DW154" t="s">
        <v>128</v>
      </c>
      <c r="DX154">
        <v>1</v>
      </c>
      <c r="DZ154" t="s">
        <v>3</v>
      </c>
      <c r="EA154" t="s">
        <v>3</v>
      </c>
      <c r="EB154" t="s">
        <v>3</v>
      </c>
      <c r="EC154" t="s">
        <v>3</v>
      </c>
      <c r="EE154">
        <v>60216862</v>
      </c>
      <c r="EF154">
        <v>6</v>
      </c>
      <c r="EG154" t="s">
        <v>33</v>
      </c>
      <c r="EH154">
        <v>101</v>
      </c>
      <c r="EI154" t="s">
        <v>121</v>
      </c>
      <c r="EJ154">
        <v>1</v>
      </c>
      <c r="EK154">
        <v>67001</v>
      </c>
      <c r="EL154" t="s">
        <v>121</v>
      </c>
      <c r="EM154" t="s">
        <v>122</v>
      </c>
      <c r="EO154" t="s">
        <v>3</v>
      </c>
      <c r="EQ154">
        <v>0</v>
      </c>
      <c r="ER154">
        <v>230.16</v>
      </c>
      <c r="ES154">
        <v>230.16</v>
      </c>
      <c r="ET154">
        <v>0</v>
      </c>
      <c r="EU154">
        <v>0</v>
      </c>
      <c r="EV154">
        <v>0</v>
      </c>
      <c r="EW154">
        <v>0</v>
      </c>
      <c r="EX154">
        <v>0</v>
      </c>
      <c r="FQ154">
        <v>0</v>
      </c>
      <c r="FR154">
        <v>0</v>
      </c>
      <c r="FS154">
        <v>0</v>
      </c>
      <c r="FX154">
        <v>91</v>
      </c>
      <c r="FY154">
        <v>48</v>
      </c>
      <c r="GA154" t="s">
        <v>3</v>
      </c>
      <c r="GD154">
        <v>1</v>
      </c>
      <c r="GF154">
        <v>651079227</v>
      </c>
      <c r="GG154">
        <v>2</v>
      </c>
      <c r="GH154">
        <v>1</v>
      </c>
      <c r="GI154">
        <v>3</v>
      </c>
      <c r="GJ154">
        <v>0</v>
      </c>
      <c r="GK154">
        <v>0</v>
      </c>
      <c r="GL154">
        <f t="shared" si="79"/>
        <v>0</v>
      </c>
      <c r="GM154">
        <f t="shared" si="80"/>
        <v>879.22</v>
      </c>
      <c r="GN154">
        <f t="shared" si="81"/>
        <v>879.22</v>
      </c>
      <c r="GO154">
        <f t="shared" si="82"/>
        <v>0</v>
      </c>
      <c r="GP154">
        <f t="shared" si="83"/>
        <v>0</v>
      </c>
      <c r="GR154">
        <v>0</v>
      </c>
      <c r="GS154">
        <v>3</v>
      </c>
      <c r="GT154">
        <v>0</v>
      </c>
      <c r="GU154" t="s">
        <v>3</v>
      </c>
      <c r="GV154">
        <f t="shared" si="84"/>
        <v>0</v>
      </c>
      <c r="GW154">
        <v>1</v>
      </c>
      <c r="GX154">
        <f t="shared" si="85"/>
        <v>0</v>
      </c>
      <c r="HA154">
        <v>0</v>
      </c>
      <c r="HB154">
        <v>0</v>
      </c>
      <c r="HC154">
        <f t="shared" si="86"/>
        <v>0</v>
      </c>
      <c r="HE154" t="s">
        <v>3</v>
      </c>
      <c r="HF154" t="s">
        <v>3</v>
      </c>
      <c r="HM154" t="s">
        <v>3</v>
      </c>
      <c r="HN154" t="s">
        <v>123</v>
      </c>
      <c r="HO154" t="s">
        <v>124</v>
      </c>
      <c r="HP154" t="s">
        <v>121</v>
      </c>
      <c r="HQ154" t="s">
        <v>121</v>
      </c>
      <c r="HS154">
        <v>0</v>
      </c>
      <c r="IK154">
        <v>0</v>
      </c>
    </row>
    <row r="155" spans="1:245" x14ac:dyDescent="0.2">
      <c r="A155">
        <v>17</v>
      </c>
      <c r="B155">
        <v>0</v>
      </c>
      <c r="C155">
        <f>ROW(SmtRes!A55)</f>
        <v>55</v>
      </c>
      <c r="D155">
        <f>ROW(EtalonRes!A55)</f>
        <v>55</v>
      </c>
      <c r="E155" t="s">
        <v>172</v>
      </c>
      <c r="F155" t="s">
        <v>145</v>
      </c>
      <c r="G155" t="s">
        <v>146</v>
      </c>
      <c r="H155" t="s">
        <v>133</v>
      </c>
      <c r="I155">
        <f>ROUND(11/100,7)</f>
        <v>0.11</v>
      </c>
      <c r="J155">
        <v>0</v>
      </c>
      <c r="K155">
        <f>ROUND(11/100,7)</f>
        <v>0.11</v>
      </c>
      <c r="O155">
        <f t="shared" si="67"/>
        <v>1043.3699999999999</v>
      </c>
      <c r="P155">
        <f>SUMIF(SmtRes!AQ45:'SmtRes'!AQ55,"=1",SmtRes!DF45:'SmtRes'!DF55)</f>
        <v>41.690000000000005</v>
      </c>
      <c r="Q155">
        <f>SUMIF(SmtRes!AQ45:'SmtRes'!AQ55,"=1",SmtRes!DG45:'SmtRes'!DG55)</f>
        <v>32.67</v>
      </c>
      <c r="R155">
        <f>SUMIF(SmtRes!AQ45:'SmtRes'!AQ55,"=1",SmtRes!DH45:'SmtRes'!DH55)</f>
        <v>18.61</v>
      </c>
      <c r="S155">
        <f>SUMIF(SmtRes!AQ45:'SmtRes'!AQ55,"=1",SmtRes!DI45:'SmtRes'!DI55)</f>
        <v>950.4</v>
      </c>
      <c r="T155">
        <f t="shared" si="68"/>
        <v>0</v>
      </c>
      <c r="U155">
        <f>SUMIF(SmtRes!AQ45:'SmtRes'!AQ55,"=1",SmtRes!CV45:'SmtRes'!CV55)</f>
        <v>1.3464</v>
      </c>
      <c r="V155">
        <f>SUMIF(SmtRes!AQ45:'SmtRes'!AQ55,"=1",SmtRes!CW45:'SmtRes'!CW55)</f>
        <v>2.1999999999999999E-2</v>
      </c>
      <c r="W155">
        <f t="shared" si="69"/>
        <v>0</v>
      </c>
      <c r="X155">
        <f t="shared" si="70"/>
        <v>939.94</v>
      </c>
      <c r="Y155">
        <f t="shared" si="70"/>
        <v>494.2</v>
      </c>
      <c r="AA155">
        <v>61549534</v>
      </c>
      <c r="AB155">
        <f t="shared" si="71"/>
        <v>9366.5674479999998</v>
      </c>
      <c r="AC155">
        <f>ROUND((SUM(SmtRes!BQ45:'SmtRes'!BQ55)),6)</f>
        <v>429.63064800000001</v>
      </c>
      <c r="AD155">
        <f>ROUND((((SUM(SmtRes!BR45:'SmtRes'!BR55))-(SUM(SmtRes!BS45:'SmtRes'!BS55)))+AE155),6)</f>
        <v>296.96559999999999</v>
      </c>
      <c r="AE155">
        <f>ROUND((SUM(SmtRes!BS45:'SmtRes'!BS55)),6)</f>
        <v>169.196</v>
      </c>
      <c r="AF155">
        <f>ROUND((SUM(SmtRes!BT45:'SmtRes'!BT55)),6)</f>
        <v>8639.9712</v>
      </c>
      <c r="AG155">
        <f t="shared" si="72"/>
        <v>0</v>
      </c>
      <c r="AH155">
        <f>(SUM(SmtRes!BU45:'SmtRes'!BU55))</f>
        <v>12.24</v>
      </c>
      <c r="AI155">
        <f>(SUM(SmtRes!BV45:'SmtRes'!BV55))</f>
        <v>0.2</v>
      </c>
      <c r="AJ155">
        <f t="shared" si="73"/>
        <v>0</v>
      </c>
      <c r="AK155">
        <v>9535.7634479999997</v>
      </c>
      <c r="AL155">
        <v>429.63064800000001</v>
      </c>
      <c r="AM155">
        <v>296.96559999999999</v>
      </c>
      <c r="AN155">
        <v>169.196</v>
      </c>
      <c r="AO155">
        <v>8639.9712</v>
      </c>
      <c r="AP155">
        <v>0</v>
      </c>
      <c r="AQ155">
        <v>12.24</v>
      </c>
      <c r="AR155">
        <v>0.2</v>
      </c>
      <c r="AS155">
        <v>0</v>
      </c>
      <c r="AT155">
        <v>97</v>
      </c>
      <c r="AU155">
        <v>51</v>
      </c>
      <c r="AV155">
        <v>1</v>
      </c>
      <c r="AW155">
        <v>1</v>
      </c>
      <c r="AZ155">
        <v>1</v>
      </c>
      <c r="BA155">
        <v>1</v>
      </c>
      <c r="BB155">
        <v>1</v>
      </c>
      <c r="BC155">
        <v>1</v>
      </c>
      <c r="BD155" t="s">
        <v>3</v>
      </c>
      <c r="BE155" t="s">
        <v>3</v>
      </c>
      <c r="BF155" t="s">
        <v>3</v>
      </c>
      <c r="BG155" t="s">
        <v>3</v>
      </c>
      <c r="BH155">
        <v>0</v>
      </c>
      <c r="BI155">
        <v>2</v>
      </c>
      <c r="BJ155" t="s">
        <v>147</v>
      </c>
      <c r="BM155">
        <v>108001</v>
      </c>
      <c r="BN155">
        <v>0</v>
      </c>
      <c r="BO155" t="s">
        <v>3</v>
      </c>
      <c r="BP155">
        <v>0</v>
      </c>
      <c r="BQ155">
        <v>3</v>
      </c>
      <c r="BR155">
        <v>0</v>
      </c>
      <c r="BS155">
        <v>1</v>
      </c>
      <c r="BT155">
        <v>1</v>
      </c>
      <c r="BU155">
        <v>1</v>
      </c>
      <c r="BV155">
        <v>1</v>
      </c>
      <c r="BW155">
        <v>1</v>
      </c>
      <c r="BX155">
        <v>1</v>
      </c>
      <c r="BY155" t="s">
        <v>3</v>
      </c>
      <c r="BZ155">
        <v>97</v>
      </c>
      <c r="CA155">
        <v>51</v>
      </c>
      <c r="CB155" t="s">
        <v>3</v>
      </c>
      <c r="CE155">
        <v>0</v>
      </c>
      <c r="CF155">
        <v>0</v>
      </c>
      <c r="CG155">
        <v>0</v>
      </c>
      <c r="CM155">
        <v>0</v>
      </c>
      <c r="CN155" t="s">
        <v>3</v>
      </c>
      <c r="CO155">
        <v>0</v>
      </c>
      <c r="CP155">
        <f t="shared" si="74"/>
        <v>1043.3699999999999</v>
      </c>
      <c r="CQ155">
        <f>SUMIF(SmtRes!AQ45:'SmtRes'!AQ55,"=1",SmtRes!AA45:'SmtRes'!AA55)</f>
        <v>302.87</v>
      </c>
      <c r="CR155">
        <f>SUMIF(SmtRes!AQ45:'SmtRes'!AQ55,"=1",SmtRes!AB45:'SmtRes'!AB55)</f>
        <v>2305.1000000000004</v>
      </c>
      <c r="CS155">
        <f>SUMIF(SmtRes!AQ45:'SmtRes'!AQ55,"=1",SmtRes!AC45:'SmtRes'!AC55)</f>
        <v>1691.96</v>
      </c>
      <c r="CT155">
        <f>SUMIF(SmtRes!AQ45:'SmtRes'!AQ55,"=1",SmtRes!AD45:'SmtRes'!AD55)</f>
        <v>705.88</v>
      </c>
      <c r="CU155">
        <f t="shared" si="75"/>
        <v>0</v>
      </c>
      <c r="CV155">
        <f>SUMIF(SmtRes!AQ45:'SmtRes'!AQ55,"=1",SmtRes!BU45:'SmtRes'!BU55)</f>
        <v>12.24</v>
      </c>
      <c r="CW155">
        <f>SUMIF(SmtRes!AQ45:'SmtRes'!AQ55,"=1",SmtRes!BV45:'SmtRes'!BV55)</f>
        <v>0.2</v>
      </c>
      <c r="CX155">
        <f t="shared" si="76"/>
        <v>0</v>
      </c>
      <c r="CY155">
        <f t="shared" si="77"/>
        <v>939.93970000000002</v>
      </c>
      <c r="CZ155">
        <f t="shared" si="78"/>
        <v>494.19510000000002</v>
      </c>
      <c r="DC155" t="s">
        <v>3</v>
      </c>
      <c r="DD155" t="s">
        <v>3</v>
      </c>
      <c r="DE155" t="s">
        <v>3</v>
      </c>
      <c r="DF155" t="s">
        <v>3</v>
      </c>
      <c r="DG155" t="s">
        <v>3</v>
      </c>
      <c r="DH155" t="s">
        <v>3</v>
      </c>
      <c r="DI155" t="s">
        <v>3</v>
      </c>
      <c r="DJ155" t="s">
        <v>3</v>
      </c>
      <c r="DK155" t="s">
        <v>3</v>
      </c>
      <c r="DL155" t="s">
        <v>3</v>
      </c>
      <c r="DM155" t="s">
        <v>3</v>
      </c>
      <c r="DN155">
        <v>0</v>
      </c>
      <c r="DO155">
        <v>0</v>
      </c>
      <c r="DP155">
        <v>1</v>
      </c>
      <c r="DQ155">
        <v>1</v>
      </c>
      <c r="DU155">
        <v>1003</v>
      </c>
      <c r="DV155" t="s">
        <v>133</v>
      </c>
      <c r="DW155" t="s">
        <v>133</v>
      </c>
      <c r="DX155">
        <v>100</v>
      </c>
      <c r="DZ155" t="s">
        <v>3</v>
      </c>
      <c r="EA155" t="s">
        <v>3</v>
      </c>
      <c r="EB155" t="s">
        <v>3</v>
      </c>
      <c r="EC155" t="s">
        <v>3</v>
      </c>
      <c r="EE155">
        <v>60216615</v>
      </c>
      <c r="EF155">
        <v>3</v>
      </c>
      <c r="EG155" t="s">
        <v>135</v>
      </c>
      <c r="EH155">
        <v>0</v>
      </c>
      <c r="EI155" t="s">
        <v>3</v>
      </c>
      <c r="EJ155">
        <v>2</v>
      </c>
      <c r="EK155">
        <v>108001</v>
      </c>
      <c r="EL155" t="s">
        <v>136</v>
      </c>
      <c r="EM155" t="s">
        <v>137</v>
      </c>
      <c r="EO155" t="s">
        <v>3</v>
      </c>
      <c r="EQ155">
        <v>0</v>
      </c>
      <c r="ER155">
        <v>0</v>
      </c>
      <c r="ES155">
        <v>0</v>
      </c>
      <c r="ET155">
        <v>0</v>
      </c>
      <c r="EU155">
        <v>0</v>
      </c>
      <c r="EV155">
        <v>0</v>
      </c>
      <c r="EW155">
        <v>12.24</v>
      </c>
      <c r="EX155">
        <v>0.2</v>
      </c>
      <c r="EY155">
        <v>0</v>
      </c>
      <c r="FQ155">
        <v>0</v>
      </c>
      <c r="FR155">
        <v>0</v>
      </c>
      <c r="FS155">
        <v>0</v>
      </c>
      <c r="FX155">
        <v>97</v>
      </c>
      <c r="FY155">
        <v>51</v>
      </c>
      <c r="GA155" t="s">
        <v>3</v>
      </c>
      <c r="GD155">
        <v>1</v>
      </c>
      <c r="GF155">
        <v>448129612</v>
      </c>
      <c r="GG155">
        <v>2</v>
      </c>
      <c r="GH155">
        <v>1</v>
      </c>
      <c r="GI155">
        <v>-2</v>
      </c>
      <c r="GJ155">
        <v>0</v>
      </c>
      <c r="GK155">
        <v>0</v>
      </c>
      <c r="GL155">
        <f t="shared" si="79"/>
        <v>0</v>
      </c>
      <c r="GM155">
        <f t="shared" si="80"/>
        <v>2477.5100000000002</v>
      </c>
      <c r="GN155">
        <f t="shared" si="81"/>
        <v>0</v>
      </c>
      <c r="GO155">
        <f t="shared" si="82"/>
        <v>2477.5100000000002</v>
      </c>
      <c r="GP155">
        <f t="shared" si="83"/>
        <v>0</v>
      </c>
      <c r="GR155">
        <v>0</v>
      </c>
      <c r="GS155">
        <v>3</v>
      </c>
      <c r="GT155">
        <v>0</v>
      </c>
      <c r="GU155" t="s">
        <v>3</v>
      </c>
      <c r="GV155">
        <f t="shared" si="84"/>
        <v>0</v>
      </c>
      <c r="GW155">
        <v>1</v>
      </c>
      <c r="GX155">
        <f t="shared" si="85"/>
        <v>0</v>
      </c>
      <c r="HA155">
        <v>0</v>
      </c>
      <c r="HB155">
        <v>0</v>
      </c>
      <c r="HC155">
        <f t="shared" si="86"/>
        <v>0</v>
      </c>
      <c r="HE155" t="s">
        <v>3</v>
      </c>
      <c r="HF155" t="s">
        <v>3</v>
      </c>
      <c r="HM155" t="s">
        <v>3</v>
      </c>
      <c r="HN155" t="s">
        <v>138</v>
      </c>
      <c r="HO155" t="s">
        <v>139</v>
      </c>
      <c r="HP155" t="s">
        <v>136</v>
      </c>
      <c r="HQ155" t="s">
        <v>136</v>
      </c>
      <c r="HS155">
        <v>0</v>
      </c>
      <c r="IK155">
        <v>0</v>
      </c>
    </row>
    <row r="156" spans="1:245" x14ac:dyDescent="0.2">
      <c r="A156">
        <v>18</v>
      </c>
      <c r="B156">
        <v>0</v>
      </c>
      <c r="C156">
        <v>55</v>
      </c>
      <c r="E156" t="s">
        <v>173</v>
      </c>
      <c r="F156" t="s">
        <v>149</v>
      </c>
      <c r="G156" t="s">
        <v>150</v>
      </c>
      <c r="H156" t="s">
        <v>151</v>
      </c>
      <c r="I156">
        <f>I155*J156</f>
        <v>1.155E-2</v>
      </c>
      <c r="J156">
        <v>0.105</v>
      </c>
      <c r="K156">
        <v>0.105</v>
      </c>
      <c r="O156">
        <f t="shared" si="67"/>
        <v>1139.17</v>
      </c>
      <c r="P156">
        <f>ROUND(CQ156*I156,2)</f>
        <v>1139.17</v>
      </c>
      <c r="Q156">
        <f>ROUND(CR156*I156,2)</f>
        <v>0</v>
      </c>
      <c r="R156">
        <f>ROUND(CS156*I156,2)</f>
        <v>0</v>
      </c>
      <c r="S156">
        <f>ROUND(CT156*I156,2)</f>
        <v>0</v>
      </c>
      <c r="T156">
        <f t="shared" si="68"/>
        <v>0</v>
      </c>
      <c r="U156">
        <f>ROUND(CV156*I156,7)</f>
        <v>0</v>
      </c>
      <c r="V156">
        <f>ROUND(CW156*I156,7)</f>
        <v>0</v>
      </c>
      <c r="W156">
        <f t="shared" si="69"/>
        <v>0</v>
      </c>
      <c r="X156">
        <f t="shared" si="70"/>
        <v>0</v>
      </c>
      <c r="Y156">
        <f t="shared" si="70"/>
        <v>0</v>
      </c>
      <c r="AA156">
        <v>61549534</v>
      </c>
      <c r="AB156">
        <f t="shared" si="71"/>
        <v>70449.91</v>
      </c>
      <c r="AC156">
        <f>ROUND((ES156),6)</f>
        <v>70449.91</v>
      </c>
      <c r="AD156">
        <f>ROUND((((ET156)-(EU156))+AE156),6)</f>
        <v>0</v>
      </c>
      <c r="AE156">
        <f>ROUND((EU156),6)</f>
        <v>0</v>
      </c>
      <c r="AF156">
        <f>ROUND((EV156),6)</f>
        <v>0</v>
      </c>
      <c r="AG156">
        <f t="shared" si="72"/>
        <v>0</v>
      </c>
      <c r="AH156">
        <f>(EW156)</f>
        <v>0</v>
      </c>
      <c r="AI156">
        <f>(EX156)</f>
        <v>0</v>
      </c>
      <c r="AJ156">
        <f t="shared" si="73"/>
        <v>0</v>
      </c>
      <c r="AK156">
        <v>70449.91</v>
      </c>
      <c r="AL156">
        <v>70449.91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  <c r="AS156">
        <v>0</v>
      </c>
      <c r="AT156">
        <v>97</v>
      </c>
      <c r="AU156">
        <v>51</v>
      </c>
      <c r="AV156">
        <v>1</v>
      </c>
      <c r="AW156">
        <v>1</v>
      </c>
      <c r="AZ156">
        <v>1</v>
      </c>
      <c r="BA156">
        <v>1</v>
      </c>
      <c r="BB156">
        <v>1</v>
      </c>
      <c r="BC156">
        <v>1.4</v>
      </c>
      <c r="BD156" t="s">
        <v>3</v>
      </c>
      <c r="BE156" t="s">
        <v>3</v>
      </c>
      <c r="BF156" t="s">
        <v>3</v>
      </c>
      <c r="BG156" t="s">
        <v>3</v>
      </c>
      <c r="BH156">
        <v>3</v>
      </c>
      <c r="BI156">
        <v>2</v>
      </c>
      <c r="BJ156" t="s">
        <v>152</v>
      </c>
      <c r="BM156">
        <v>108001</v>
      </c>
      <c r="BN156">
        <v>0</v>
      </c>
      <c r="BO156" t="s">
        <v>3</v>
      </c>
      <c r="BP156">
        <v>0</v>
      </c>
      <c r="BQ156">
        <v>3</v>
      </c>
      <c r="BR156">
        <v>0</v>
      </c>
      <c r="BS156">
        <v>1</v>
      </c>
      <c r="BT156">
        <v>1</v>
      </c>
      <c r="BU156">
        <v>1</v>
      </c>
      <c r="BV156">
        <v>1</v>
      </c>
      <c r="BW156">
        <v>1</v>
      </c>
      <c r="BX156">
        <v>1</v>
      </c>
      <c r="BY156" t="s">
        <v>3</v>
      </c>
      <c r="BZ156">
        <v>97</v>
      </c>
      <c r="CA156">
        <v>51</v>
      </c>
      <c r="CB156" t="s">
        <v>3</v>
      </c>
      <c r="CE156">
        <v>0</v>
      </c>
      <c r="CF156">
        <v>0</v>
      </c>
      <c r="CG156">
        <v>0</v>
      </c>
      <c r="CM156">
        <v>0</v>
      </c>
      <c r="CN156" t="s">
        <v>3</v>
      </c>
      <c r="CO156">
        <v>0</v>
      </c>
      <c r="CP156">
        <f t="shared" si="74"/>
        <v>1139.17</v>
      </c>
      <c r="CQ156">
        <f>ROUND(AL156*BC156,2)</f>
        <v>98629.87</v>
      </c>
      <c r="CR156">
        <f>ROUND(AM156*BB156,2)</f>
        <v>0</v>
      </c>
      <c r="CS156">
        <f>ROUND(AN156*BS156,2)</f>
        <v>0</v>
      </c>
      <c r="CT156">
        <f>ROUND(AO156*BA156,2)</f>
        <v>0</v>
      </c>
      <c r="CU156">
        <f t="shared" si="75"/>
        <v>0</v>
      </c>
      <c r="CV156">
        <f>AH156</f>
        <v>0</v>
      </c>
      <c r="CW156">
        <f>AI156</f>
        <v>0</v>
      </c>
      <c r="CX156">
        <f t="shared" si="76"/>
        <v>0</v>
      </c>
      <c r="CY156">
        <f t="shared" si="77"/>
        <v>0</v>
      </c>
      <c r="CZ156">
        <f t="shared" si="78"/>
        <v>0</v>
      </c>
      <c r="DC156" t="s">
        <v>3</v>
      </c>
      <c r="DD156" t="s">
        <v>3</v>
      </c>
      <c r="DE156" t="s">
        <v>3</v>
      </c>
      <c r="DF156" t="s">
        <v>3</v>
      </c>
      <c r="DG156" t="s">
        <v>3</v>
      </c>
      <c r="DH156" t="s">
        <v>3</v>
      </c>
      <c r="DI156" t="s">
        <v>3</v>
      </c>
      <c r="DJ156" t="s">
        <v>3</v>
      </c>
      <c r="DK156" t="s">
        <v>3</v>
      </c>
      <c r="DL156" t="s">
        <v>3</v>
      </c>
      <c r="DM156" t="s">
        <v>3</v>
      </c>
      <c r="DN156">
        <v>0</v>
      </c>
      <c r="DO156">
        <v>0</v>
      </c>
      <c r="DP156">
        <v>1</v>
      </c>
      <c r="DQ156">
        <v>1</v>
      </c>
      <c r="DU156">
        <v>1013</v>
      </c>
      <c r="DV156" t="s">
        <v>151</v>
      </c>
      <c r="DW156" t="s">
        <v>153</v>
      </c>
      <c r="DX156">
        <v>1</v>
      </c>
      <c r="DZ156" t="s">
        <v>3</v>
      </c>
      <c r="EA156" t="s">
        <v>3</v>
      </c>
      <c r="EB156" t="s">
        <v>3</v>
      </c>
      <c r="EC156" t="s">
        <v>3</v>
      </c>
      <c r="EE156">
        <v>60216615</v>
      </c>
      <c r="EF156">
        <v>3</v>
      </c>
      <c r="EG156" t="s">
        <v>135</v>
      </c>
      <c r="EH156">
        <v>0</v>
      </c>
      <c r="EI156" t="s">
        <v>3</v>
      </c>
      <c r="EJ156">
        <v>2</v>
      </c>
      <c r="EK156">
        <v>108001</v>
      </c>
      <c r="EL156" t="s">
        <v>136</v>
      </c>
      <c r="EM156" t="s">
        <v>137</v>
      </c>
      <c r="EO156" t="s">
        <v>3</v>
      </c>
      <c r="EQ156">
        <v>0</v>
      </c>
      <c r="ER156">
        <v>70449.91</v>
      </c>
      <c r="ES156">
        <v>70449.91</v>
      </c>
      <c r="ET156">
        <v>0</v>
      </c>
      <c r="EU156">
        <v>0</v>
      </c>
      <c r="EV156">
        <v>0</v>
      </c>
      <c r="EW156">
        <v>0</v>
      </c>
      <c r="EX156">
        <v>0</v>
      </c>
      <c r="EZ156">
        <v>5</v>
      </c>
      <c r="FC156">
        <v>0</v>
      </c>
      <c r="FD156">
        <v>18</v>
      </c>
      <c r="FF156">
        <v>70449.91</v>
      </c>
      <c r="FQ156">
        <v>0</v>
      </c>
      <c r="FR156">
        <v>0</v>
      </c>
      <c r="FS156">
        <v>0</v>
      </c>
      <c r="FX156">
        <v>97</v>
      </c>
      <c r="FY156">
        <v>51</v>
      </c>
      <c r="GA156" t="s">
        <v>154</v>
      </c>
      <c r="GD156">
        <v>1</v>
      </c>
      <c r="GE156">
        <v>72551.44</v>
      </c>
      <c r="GF156">
        <v>1901007357</v>
      </c>
      <c r="GG156">
        <v>2</v>
      </c>
      <c r="GH156">
        <v>3</v>
      </c>
      <c r="GI156">
        <v>3</v>
      </c>
      <c r="GJ156">
        <v>0</v>
      </c>
      <c r="GK156">
        <v>0</v>
      </c>
      <c r="GL156">
        <f t="shared" si="79"/>
        <v>0</v>
      </c>
      <c r="GM156">
        <f t="shared" si="80"/>
        <v>1139.17</v>
      </c>
      <c r="GN156">
        <f t="shared" si="81"/>
        <v>0</v>
      </c>
      <c r="GO156">
        <f t="shared" si="82"/>
        <v>1139.17</v>
      </c>
      <c r="GP156">
        <f t="shared" si="83"/>
        <v>0</v>
      </c>
      <c r="GR156">
        <v>3</v>
      </c>
      <c r="GS156">
        <v>1</v>
      </c>
      <c r="GT156">
        <v>0</v>
      </c>
      <c r="GU156" t="s">
        <v>3</v>
      </c>
      <c r="GV156">
        <f t="shared" si="84"/>
        <v>0</v>
      </c>
      <c r="GW156">
        <v>1</v>
      </c>
      <c r="GX156">
        <f t="shared" si="85"/>
        <v>0</v>
      </c>
      <c r="HA156">
        <v>0</v>
      </c>
      <c r="HB156">
        <v>0</v>
      </c>
      <c r="HC156">
        <f t="shared" si="86"/>
        <v>0</v>
      </c>
      <c r="HE156" t="s">
        <v>155</v>
      </c>
      <c r="HF156" t="s">
        <v>155</v>
      </c>
      <c r="HM156" t="s">
        <v>3</v>
      </c>
      <c r="HN156" t="s">
        <v>138</v>
      </c>
      <c r="HO156" t="s">
        <v>139</v>
      </c>
      <c r="HP156" t="s">
        <v>136</v>
      </c>
      <c r="HQ156" t="s">
        <v>136</v>
      </c>
      <c r="HS156">
        <v>0</v>
      </c>
      <c r="IK156">
        <v>0</v>
      </c>
    </row>
    <row r="158" spans="1:245" x14ac:dyDescent="0.2">
      <c r="A158" s="2">
        <v>51</v>
      </c>
      <c r="B158" s="2">
        <f>B147</f>
        <v>0</v>
      </c>
      <c r="C158" s="2">
        <f>A147</f>
        <v>4</v>
      </c>
      <c r="D158" s="2">
        <f>ROW(A147)</f>
        <v>147</v>
      </c>
      <c r="E158" s="2"/>
      <c r="F158" s="2" t="str">
        <f>IF(F147&lt;&gt;"",F147,"")</f>
        <v/>
      </c>
      <c r="G158" s="2" t="str">
        <f>IF(G147&lt;&gt;"",G147,"")</f>
        <v>Помещение 27 (кабинет №202)</v>
      </c>
      <c r="H158" s="2">
        <v>0</v>
      </c>
      <c r="I158" s="2"/>
      <c r="J158" s="2"/>
      <c r="K158" s="2"/>
      <c r="L158" s="2"/>
      <c r="M158" s="2"/>
      <c r="N158" s="2"/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>
        <f t="shared" ref="AO158:BD158" si="87">ROUND(BX158,2)</f>
        <v>0</v>
      </c>
      <c r="AP158" s="2">
        <f t="shared" si="87"/>
        <v>0</v>
      </c>
      <c r="AQ158" s="2">
        <f t="shared" si="87"/>
        <v>0</v>
      </c>
      <c r="AR158" s="2">
        <f t="shared" si="87"/>
        <v>0</v>
      </c>
      <c r="AS158" s="2">
        <f t="shared" si="87"/>
        <v>0</v>
      </c>
      <c r="AT158" s="2">
        <f t="shared" si="87"/>
        <v>0</v>
      </c>
      <c r="AU158" s="2">
        <f t="shared" si="87"/>
        <v>0</v>
      </c>
      <c r="AV158" s="2">
        <f t="shared" si="87"/>
        <v>0</v>
      </c>
      <c r="AW158" s="2">
        <f t="shared" si="87"/>
        <v>0</v>
      </c>
      <c r="AX158" s="2">
        <f t="shared" si="87"/>
        <v>0</v>
      </c>
      <c r="AY158" s="2">
        <f t="shared" si="87"/>
        <v>0</v>
      </c>
      <c r="AZ158" s="2">
        <f t="shared" si="87"/>
        <v>0</v>
      </c>
      <c r="BA158" s="2">
        <f t="shared" si="87"/>
        <v>0</v>
      </c>
      <c r="BB158" s="2">
        <f t="shared" si="87"/>
        <v>0</v>
      </c>
      <c r="BC158" s="2">
        <f t="shared" si="87"/>
        <v>0</v>
      </c>
      <c r="BD158" s="2">
        <f t="shared" si="87"/>
        <v>0</v>
      </c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  <c r="EQ158" s="3"/>
      <c r="ER158" s="3"/>
      <c r="ES158" s="3"/>
      <c r="ET158" s="3"/>
      <c r="EU158" s="3"/>
      <c r="EV158" s="3"/>
      <c r="EW158" s="3"/>
      <c r="EX158" s="3"/>
      <c r="EY158" s="3"/>
      <c r="EZ158" s="3"/>
      <c r="FA158" s="3"/>
      <c r="FB158" s="3"/>
      <c r="FC158" s="3"/>
      <c r="FD158" s="3"/>
      <c r="FE158" s="3"/>
      <c r="FF158" s="3"/>
      <c r="FG158" s="3"/>
      <c r="FH158" s="3"/>
      <c r="FI158" s="3"/>
      <c r="FJ158" s="3"/>
      <c r="FK158" s="3"/>
      <c r="FL158" s="3"/>
      <c r="FM158" s="3"/>
      <c r="FN158" s="3"/>
      <c r="FO158" s="3"/>
      <c r="FP158" s="3"/>
      <c r="FQ158" s="3"/>
      <c r="FR158" s="3"/>
      <c r="FS158" s="3"/>
      <c r="FT158" s="3"/>
      <c r="FU158" s="3"/>
      <c r="FV158" s="3"/>
      <c r="FW158" s="3"/>
      <c r="FX158" s="3"/>
      <c r="FY158" s="3"/>
      <c r="FZ158" s="3"/>
      <c r="GA158" s="3"/>
      <c r="GB158" s="3"/>
      <c r="GC158" s="3"/>
      <c r="GD158" s="3"/>
      <c r="GE158" s="3"/>
      <c r="GF158" s="3"/>
      <c r="GG158" s="3"/>
      <c r="GH158" s="3"/>
      <c r="GI158" s="3"/>
      <c r="GJ158" s="3"/>
      <c r="GK158" s="3"/>
      <c r="GL158" s="3"/>
      <c r="GM158" s="3"/>
      <c r="GN158" s="3"/>
      <c r="GO158" s="3"/>
      <c r="GP158" s="3"/>
      <c r="GQ158" s="3"/>
      <c r="GR158" s="3"/>
      <c r="GS158" s="3"/>
      <c r="GT158" s="3"/>
      <c r="GU158" s="3"/>
      <c r="GV158" s="3"/>
      <c r="GW158" s="3"/>
      <c r="GX158" s="3">
        <v>0</v>
      </c>
    </row>
    <row r="160" spans="1:245" x14ac:dyDescent="0.2">
      <c r="A160" s="4">
        <v>50</v>
      </c>
      <c r="B160" s="4">
        <v>0</v>
      </c>
      <c r="C160" s="4">
        <v>0</v>
      </c>
      <c r="D160" s="4">
        <v>1</v>
      </c>
      <c r="E160" s="4">
        <v>201</v>
      </c>
      <c r="F160" s="4">
        <f>ROUND(Source!O158,O160)</f>
        <v>0</v>
      </c>
      <c r="G160" s="4" t="s">
        <v>55</v>
      </c>
      <c r="H160" s="4" t="s">
        <v>56</v>
      </c>
      <c r="I160" s="4"/>
      <c r="J160" s="4"/>
      <c r="K160" s="4">
        <v>201</v>
      </c>
      <c r="L160" s="4">
        <v>1</v>
      </c>
      <c r="M160" s="4">
        <v>3</v>
      </c>
      <c r="N160" s="4" t="s">
        <v>3</v>
      </c>
      <c r="O160" s="4">
        <v>2</v>
      </c>
      <c r="P160" s="4"/>
      <c r="Q160" s="4"/>
      <c r="R160" s="4"/>
      <c r="S160" s="4"/>
      <c r="T160" s="4"/>
      <c r="U160" s="4"/>
      <c r="V160" s="4"/>
      <c r="W160" s="4">
        <v>0</v>
      </c>
      <c r="X160" s="4">
        <v>1</v>
      </c>
      <c r="Y160" s="4">
        <v>0</v>
      </c>
      <c r="Z160" s="4"/>
      <c r="AA160" s="4"/>
      <c r="AB160" s="4"/>
    </row>
    <row r="161" spans="1:28" x14ac:dyDescent="0.2">
      <c r="A161" s="4">
        <v>50</v>
      </c>
      <c r="B161" s="4">
        <v>0</v>
      </c>
      <c r="C161" s="4">
        <v>0</v>
      </c>
      <c r="D161" s="4">
        <v>1</v>
      </c>
      <c r="E161" s="4">
        <v>202</v>
      </c>
      <c r="F161" s="4">
        <f>ROUND(Source!P158,O161)</f>
        <v>0</v>
      </c>
      <c r="G161" s="4" t="s">
        <v>57</v>
      </c>
      <c r="H161" s="4" t="s">
        <v>58</v>
      </c>
      <c r="I161" s="4"/>
      <c r="J161" s="4"/>
      <c r="K161" s="4">
        <v>202</v>
      </c>
      <c r="L161" s="4">
        <v>2</v>
      </c>
      <c r="M161" s="4">
        <v>3</v>
      </c>
      <c r="N161" s="4" t="s">
        <v>3</v>
      </c>
      <c r="O161" s="4">
        <v>2</v>
      </c>
      <c r="P161" s="4"/>
      <c r="Q161" s="4"/>
      <c r="R161" s="4"/>
      <c r="S161" s="4"/>
      <c r="T161" s="4"/>
      <c r="U161" s="4"/>
      <c r="V161" s="4"/>
      <c r="W161" s="4">
        <v>0</v>
      </c>
      <c r="X161" s="4">
        <v>1</v>
      </c>
      <c r="Y161" s="4">
        <v>0</v>
      </c>
      <c r="Z161" s="4"/>
      <c r="AA161" s="4"/>
      <c r="AB161" s="4"/>
    </row>
    <row r="162" spans="1:28" x14ac:dyDescent="0.2">
      <c r="A162" s="4">
        <v>50</v>
      </c>
      <c r="B162" s="4">
        <v>0</v>
      </c>
      <c r="C162" s="4">
        <v>0</v>
      </c>
      <c r="D162" s="4">
        <v>1</v>
      </c>
      <c r="E162" s="4">
        <v>222</v>
      </c>
      <c r="F162" s="4">
        <f>ROUND(Source!AO158,O162)</f>
        <v>0</v>
      </c>
      <c r="G162" s="4" t="s">
        <v>59</v>
      </c>
      <c r="H162" s="4" t="s">
        <v>60</v>
      </c>
      <c r="I162" s="4"/>
      <c r="J162" s="4"/>
      <c r="K162" s="4">
        <v>222</v>
      </c>
      <c r="L162" s="4">
        <v>3</v>
      </c>
      <c r="M162" s="4">
        <v>3</v>
      </c>
      <c r="N162" s="4" t="s">
        <v>3</v>
      </c>
      <c r="O162" s="4">
        <v>2</v>
      </c>
      <c r="P162" s="4"/>
      <c r="Q162" s="4"/>
      <c r="R162" s="4"/>
      <c r="S162" s="4"/>
      <c r="T162" s="4"/>
      <c r="U162" s="4"/>
      <c r="V162" s="4"/>
      <c r="W162" s="4">
        <v>0</v>
      </c>
      <c r="X162" s="4">
        <v>1</v>
      </c>
      <c r="Y162" s="4">
        <v>0</v>
      </c>
      <c r="Z162" s="4"/>
      <c r="AA162" s="4"/>
      <c r="AB162" s="4"/>
    </row>
    <row r="163" spans="1:28" x14ac:dyDescent="0.2">
      <c r="A163" s="4">
        <v>50</v>
      </c>
      <c r="B163" s="4">
        <v>0</v>
      </c>
      <c r="C163" s="4">
        <v>0</v>
      </c>
      <c r="D163" s="4">
        <v>1</v>
      </c>
      <c r="E163" s="4">
        <v>225</v>
      </c>
      <c r="F163" s="4">
        <f>ROUND(Source!AV158,O163)</f>
        <v>0</v>
      </c>
      <c r="G163" s="4" t="s">
        <v>61</v>
      </c>
      <c r="H163" s="4" t="s">
        <v>62</v>
      </c>
      <c r="I163" s="4"/>
      <c r="J163" s="4"/>
      <c r="K163" s="4">
        <v>225</v>
      </c>
      <c r="L163" s="4">
        <v>4</v>
      </c>
      <c r="M163" s="4">
        <v>3</v>
      </c>
      <c r="N163" s="4" t="s">
        <v>3</v>
      </c>
      <c r="O163" s="4">
        <v>2</v>
      </c>
      <c r="P163" s="4"/>
      <c r="Q163" s="4"/>
      <c r="R163" s="4"/>
      <c r="S163" s="4"/>
      <c r="T163" s="4"/>
      <c r="U163" s="4"/>
      <c r="V163" s="4"/>
      <c r="W163" s="4">
        <v>0</v>
      </c>
      <c r="X163" s="4">
        <v>1</v>
      </c>
      <c r="Y163" s="4">
        <v>0</v>
      </c>
      <c r="Z163" s="4"/>
      <c r="AA163" s="4"/>
      <c r="AB163" s="4"/>
    </row>
    <row r="164" spans="1:28" x14ac:dyDescent="0.2">
      <c r="A164" s="4">
        <v>50</v>
      </c>
      <c r="B164" s="4">
        <v>0</v>
      </c>
      <c r="C164" s="4">
        <v>0</v>
      </c>
      <c r="D164" s="4">
        <v>1</v>
      </c>
      <c r="E164" s="4">
        <v>226</v>
      </c>
      <c r="F164" s="4">
        <f>ROUND(Source!AW158,O164)</f>
        <v>0</v>
      </c>
      <c r="G164" s="4" t="s">
        <v>63</v>
      </c>
      <c r="H164" s="4" t="s">
        <v>64</v>
      </c>
      <c r="I164" s="4"/>
      <c r="J164" s="4"/>
      <c r="K164" s="4">
        <v>226</v>
      </c>
      <c r="L164" s="4">
        <v>5</v>
      </c>
      <c r="M164" s="4">
        <v>3</v>
      </c>
      <c r="N164" s="4" t="s">
        <v>3</v>
      </c>
      <c r="O164" s="4">
        <v>2</v>
      </c>
      <c r="P164" s="4"/>
      <c r="Q164" s="4"/>
      <c r="R164" s="4"/>
      <c r="S164" s="4"/>
      <c r="T164" s="4"/>
      <c r="U164" s="4"/>
      <c r="V164" s="4"/>
      <c r="W164" s="4">
        <v>0</v>
      </c>
      <c r="X164" s="4">
        <v>1</v>
      </c>
      <c r="Y164" s="4">
        <v>0</v>
      </c>
      <c r="Z164" s="4"/>
      <c r="AA164" s="4"/>
      <c r="AB164" s="4"/>
    </row>
    <row r="165" spans="1:28" x14ac:dyDescent="0.2">
      <c r="A165" s="4">
        <v>50</v>
      </c>
      <c r="B165" s="4">
        <v>0</v>
      </c>
      <c r="C165" s="4">
        <v>0</v>
      </c>
      <c r="D165" s="4">
        <v>1</v>
      </c>
      <c r="E165" s="4">
        <v>227</v>
      </c>
      <c r="F165" s="4">
        <f>ROUND(Source!AX158,O165)</f>
        <v>0</v>
      </c>
      <c r="G165" s="4" t="s">
        <v>65</v>
      </c>
      <c r="H165" s="4" t="s">
        <v>66</v>
      </c>
      <c r="I165" s="4"/>
      <c r="J165" s="4"/>
      <c r="K165" s="4">
        <v>227</v>
      </c>
      <c r="L165" s="4">
        <v>6</v>
      </c>
      <c r="M165" s="4">
        <v>3</v>
      </c>
      <c r="N165" s="4" t="s">
        <v>3</v>
      </c>
      <c r="O165" s="4">
        <v>2</v>
      </c>
      <c r="P165" s="4"/>
      <c r="Q165" s="4"/>
      <c r="R165" s="4"/>
      <c r="S165" s="4"/>
      <c r="T165" s="4"/>
      <c r="U165" s="4"/>
      <c r="V165" s="4"/>
      <c r="W165" s="4">
        <v>0</v>
      </c>
      <c r="X165" s="4">
        <v>1</v>
      </c>
      <c r="Y165" s="4">
        <v>0</v>
      </c>
      <c r="Z165" s="4"/>
      <c r="AA165" s="4"/>
      <c r="AB165" s="4"/>
    </row>
    <row r="166" spans="1:28" x14ac:dyDescent="0.2">
      <c r="A166" s="4">
        <v>50</v>
      </c>
      <c r="B166" s="4">
        <v>0</v>
      </c>
      <c r="C166" s="4">
        <v>0</v>
      </c>
      <c r="D166" s="4">
        <v>1</v>
      </c>
      <c r="E166" s="4">
        <v>228</v>
      </c>
      <c r="F166" s="4">
        <f>ROUND(Source!AY158,O166)</f>
        <v>0</v>
      </c>
      <c r="G166" s="4" t="s">
        <v>67</v>
      </c>
      <c r="H166" s="4" t="s">
        <v>68</v>
      </c>
      <c r="I166" s="4"/>
      <c r="J166" s="4"/>
      <c r="K166" s="4">
        <v>228</v>
      </c>
      <c r="L166" s="4">
        <v>7</v>
      </c>
      <c r="M166" s="4">
        <v>3</v>
      </c>
      <c r="N166" s="4" t="s">
        <v>3</v>
      </c>
      <c r="O166" s="4">
        <v>2</v>
      </c>
      <c r="P166" s="4"/>
      <c r="Q166" s="4"/>
      <c r="R166" s="4"/>
      <c r="S166" s="4"/>
      <c r="T166" s="4"/>
      <c r="U166" s="4"/>
      <c r="V166" s="4"/>
      <c r="W166" s="4">
        <v>0</v>
      </c>
      <c r="X166" s="4">
        <v>1</v>
      </c>
      <c r="Y166" s="4">
        <v>0</v>
      </c>
      <c r="Z166" s="4"/>
      <c r="AA166" s="4"/>
      <c r="AB166" s="4"/>
    </row>
    <row r="167" spans="1:28" x14ac:dyDescent="0.2">
      <c r="A167" s="4">
        <v>50</v>
      </c>
      <c r="B167" s="4">
        <v>0</v>
      </c>
      <c r="C167" s="4">
        <v>0</v>
      </c>
      <c r="D167" s="4">
        <v>1</v>
      </c>
      <c r="E167" s="4">
        <v>216</v>
      </c>
      <c r="F167" s="4">
        <f>ROUND(Source!AP158,O167)</f>
        <v>0</v>
      </c>
      <c r="G167" s="4" t="s">
        <v>69</v>
      </c>
      <c r="H167" s="4" t="s">
        <v>70</v>
      </c>
      <c r="I167" s="4"/>
      <c r="J167" s="4"/>
      <c r="K167" s="4">
        <v>216</v>
      </c>
      <c r="L167" s="4">
        <v>8</v>
      </c>
      <c r="M167" s="4">
        <v>3</v>
      </c>
      <c r="N167" s="4" t="s">
        <v>3</v>
      </c>
      <c r="O167" s="4">
        <v>2</v>
      </c>
      <c r="P167" s="4"/>
      <c r="Q167" s="4"/>
      <c r="R167" s="4"/>
      <c r="S167" s="4"/>
      <c r="T167" s="4"/>
      <c r="U167" s="4"/>
      <c r="V167" s="4"/>
      <c r="W167" s="4">
        <v>0</v>
      </c>
      <c r="X167" s="4">
        <v>1</v>
      </c>
      <c r="Y167" s="4">
        <v>0</v>
      </c>
      <c r="Z167" s="4"/>
      <c r="AA167" s="4"/>
      <c r="AB167" s="4"/>
    </row>
    <row r="168" spans="1:28" x14ac:dyDescent="0.2">
      <c r="A168" s="4">
        <v>50</v>
      </c>
      <c r="B168" s="4">
        <v>0</v>
      </c>
      <c r="C168" s="4">
        <v>0</v>
      </c>
      <c r="D168" s="4">
        <v>1</v>
      </c>
      <c r="E168" s="4">
        <v>223</v>
      </c>
      <c r="F168" s="4">
        <f>ROUND(Source!AQ158,O168)</f>
        <v>0</v>
      </c>
      <c r="G168" s="4" t="s">
        <v>71</v>
      </c>
      <c r="H168" s="4" t="s">
        <v>72</v>
      </c>
      <c r="I168" s="4"/>
      <c r="J168" s="4"/>
      <c r="K168" s="4">
        <v>223</v>
      </c>
      <c r="L168" s="4">
        <v>9</v>
      </c>
      <c r="M168" s="4">
        <v>3</v>
      </c>
      <c r="N168" s="4" t="s">
        <v>3</v>
      </c>
      <c r="O168" s="4">
        <v>2</v>
      </c>
      <c r="P168" s="4"/>
      <c r="Q168" s="4"/>
      <c r="R168" s="4"/>
      <c r="S168" s="4"/>
      <c r="T168" s="4"/>
      <c r="U168" s="4"/>
      <c r="V168" s="4"/>
      <c r="W168" s="4">
        <v>0</v>
      </c>
      <c r="X168" s="4">
        <v>1</v>
      </c>
      <c r="Y168" s="4">
        <v>0</v>
      </c>
      <c r="Z168" s="4"/>
      <c r="AA168" s="4"/>
      <c r="AB168" s="4"/>
    </row>
    <row r="169" spans="1:28" x14ac:dyDescent="0.2">
      <c r="A169" s="4">
        <v>50</v>
      </c>
      <c r="B169" s="4">
        <v>0</v>
      </c>
      <c r="C169" s="4">
        <v>0</v>
      </c>
      <c r="D169" s="4">
        <v>1</v>
      </c>
      <c r="E169" s="4">
        <v>229</v>
      </c>
      <c r="F169" s="4">
        <f>ROUND(Source!AZ158,O169)</f>
        <v>0</v>
      </c>
      <c r="G169" s="4" t="s">
        <v>73</v>
      </c>
      <c r="H169" s="4" t="s">
        <v>74</v>
      </c>
      <c r="I169" s="4"/>
      <c r="J169" s="4"/>
      <c r="K169" s="4">
        <v>229</v>
      </c>
      <c r="L169" s="4">
        <v>10</v>
      </c>
      <c r="M169" s="4">
        <v>3</v>
      </c>
      <c r="N169" s="4" t="s">
        <v>3</v>
      </c>
      <c r="O169" s="4">
        <v>2</v>
      </c>
      <c r="P169" s="4"/>
      <c r="Q169" s="4"/>
      <c r="R169" s="4"/>
      <c r="S169" s="4"/>
      <c r="T169" s="4"/>
      <c r="U169" s="4"/>
      <c r="V169" s="4"/>
      <c r="W169" s="4">
        <v>0</v>
      </c>
      <c r="X169" s="4">
        <v>1</v>
      </c>
      <c r="Y169" s="4">
        <v>0</v>
      </c>
      <c r="Z169" s="4"/>
      <c r="AA169" s="4"/>
      <c r="AB169" s="4"/>
    </row>
    <row r="170" spans="1:28" x14ac:dyDescent="0.2">
      <c r="A170" s="4">
        <v>50</v>
      </c>
      <c r="B170" s="4">
        <v>0</v>
      </c>
      <c r="C170" s="4">
        <v>0</v>
      </c>
      <c r="D170" s="4">
        <v>1</v>
      </c>
      <c r="E170" s="4">
        <v>203</v>
      </c>
      <c r="F170" s="4">
        <f>ROUND(Source!Q158,O170)</f>
        <v>0</v>
      </c>
      <c r="G170" s="4" t="s">
        <v>75</v>
      </c>
      <c r="H170" s="4" t="s">
        <v>76</v>
      </c>
      <c r="I170" s="4"/>
      <c r="J170" s="4"/>
      <c r="K170" s="4">
        <v>203</v>
      </c>
      <c r="L170" s="4">
        <v>11</v>
      </c>
      <c r="M170" s="4">
        <v>3</v>
      </c>
      <c r="N170" s="4" t="s">
        <v>3</v>
      </c>
      <c r="O170" s="4">
        <v>2</v>
      </c>
      <c r="P170" s="4"/>
      <c r="Q170" s="4"/>
      <c r="R170" s="4"/>
      <c r="S170" s="4"/>
      <c r="T170" s="4"/>
      <c r="U170" s="4"/>
      <c r="V170" s="4"/>
      <c r="W170" s="4">
        <v>0</v>
      </c>
      <c r="X170" s="4">
        <v>1</v>
      </c>
      <c r="Y170" s="4">
        <v>0</v>
      </c>
      <c r="Z170" s="4"/>
      <c r="AA170" s="4"/>
      <c r="AB170" s="4"/>
    </row>
    <row r="171" spans="1:28" x14ac:dyDescent="0.2">
      <c r="A171" s="4">
        <v>50</v>
      </c>
      <c r="B171" s="4">
        <v>0</v>
      </c>
      <c r="C171" s="4">
        <v>0</v>
      </c>
      <c r="D171" s="4">
        <v>1</v>
      </c>
      <c r="E171" s="4">
        <v>231</v>
      </c>
      <c r="F171" s="4">
        <f>ROUND(Source!BB158,O171)</f>
        <v>0</v>
      </c>
      <c r="G171" s="4" t="s">
        <v>77</v>
      </c>
      <c r="H171" s="4" t="s">
        <v>78</v>
      </c>
      <c r="I171" s="4"/>
      <c r="J171" s="4"/>
      <c r="K171" s="4">
        <v>231</v>
      </c>
      <c r="L171" s="4">
        <v>12</v>
      </c>
      <c r="M171" s="4">
        <v>3</v>
      </c>
      <c r="N171" s="4" t="s">
        <v>3</v>
      </c>
      <c r="O171" s="4">
        <v>2</v>
      </c>
      <c r="P171" s="4"/>
      <c r="Q171" s="4"/>
      <c r="R171" s="4"/>
      <c r="S171" s="4"/>
      <c r="T171" s="4"/>
      <c r="U171" s="4"/>
      <c r="V171" s="4"/>
      <c r="W171" s="4">
        <v>0</v>
      </c>
      <c r="X171" s="4">
        <v>1</v>
      </c>
      <c r="Y171" s="4">
        <v>0</v>
      </c>
      <c r="Z171" s="4"/>
      <c r="AA171" s="4"/>
      <c r="AB171" s="4"/>
    </row>
    <row r="172" spans="1:28" x14ac:dyDescent="0.2">
      <c r="A172" s="4">
        <v>50</v>
      </c>
      <c r="B172" s="4">
        <v>0</v>
      </c>
      <c r="C172" s="4">
        <v>0</v>
      </c>
      <c r="D172" s="4">
        <v>1</v>
      </c>
      <c r="E172" s="4">
        <v>204</v>
      </c>
      <c r="F172" s="4">
        <f>ROUND(Source!R158,O172)</f>
        <v>0</v>
      </c>
      <c r="G172" s="4" t="s">
        <v>79</v>
      </c>
      <c r="H172" s="4" t="s">
        <v>80</v>
      </c>
      <c r="I172" s="4"/>
      <c r="J172" s="4"/>
      <c r="K172" s="4">
        <v>204</v>
      </c>
      <c r="L172" s="4">
        <v>13</v>
      </c>
      <c r="M172" s="4">
        <v>3</v>
      </c>
      <c r="N172" s="4" t="s">
        <v>3</v>
      </c>
      <c r="O172" s="4">
        <v>2</v>
      </c>
      <c r="P172" s="4"/>
      <c r="Q172" s="4"/>
      <c r="R172" s="4"/>
      <c r="S172" s="4"/>
      <c r="T172" s="4"/>
      <c r="U172" s="4"/>
      <c r="V172" s="4"/>
      <c r="W172" s="4">
        <v>0</v>
      </c>
      <c r="X172" s="4">
        <v>1</v>
      </c>
      <c r="Y172" s="4">
        <v>0</v>
      </c>
      <c r="Z172" s="4"/>
      <c r="AA172" s="4"/>
      <c r="AB172" s="4"/>
    </row>
    <row r="173" spans="1:28" x14ac:dyDescent="0.2">
      <c r="A173" s="4">
        <v>50</v>
      </c>
      <c r="B173" s="4">
        <v>0</v>
      </c>
      <c r="C173" s="4">
        <v>0</v>
      </c>
      <c r="D173" s="4">
        <v>1</v>
      </c>
      <c r="E173" s="4">
        <v>205</v>
      </c>
      <c r="F173" s="4">
        <f>ROUND(Source!S158,O173)</f>
        <v>0</v>
      </c>
      <c r="G173" s="4" t="s">
        <v>81</v>
      </c>
      <c r="H173" s="4" t="s">
        <v>82</v>
      </c>
      <c r="I173" s="4"/>
      <c r="J173" s="4"/>
      <c r="K173" s="4">
        <v>205</v>
      </c>
      <c r="L173" s="4">
        <v>14</v>
      </c>
      <c r="M173" s="4">
        <v>3</v>
      </c>
      <c r="N173" s="4" t="s">
        <v>3</v>
      </c>
      <c r="O173" s="4">
        <v>2</v>
      </c>
      <c r="P173" s="4"/>
      <c r="Q173" s="4"/>
      <c r="R173" s="4"/>
      <c r="S173" s="4"/>
      <c r="T173" s="4"/>
      <c r="U173" s="4"/>
      <c r="V173" s="4"/>
      <c r="W173" s="4">
        <v>0</v>
      </c>
      <c r="X173" s="4">
        <v>1</v>
      </c>
      <c r="Y173" s="4">
        <v>0</v>
      </c>
      <c r="Z173" s="4"/>
      <c r="AA173" s="4"/>
      <c r="AB173" s="4"/>
    </row>
    <row r="174" spans="1:28" x14ac:dyDescent="0.2">
      <c r="A174" s="4">
        <v>50</v>
      </c>
      <c r="B174" s="4">
        <v>0</v>
      </c>
      <c r="C174" s="4">
        <v>0</v>
      </c>
      <c r="D174" s="4">
        <v>1</v>
      </c>
      <c r="E174" s="4">
        <v>232</v>
      </c>
      <c r="F174" s="4">
        <f>ROUND(Source!BC158,O174)</f>
        <v>0</v>
      </c>
      <c r="G174" s="4" t="s">
        <v>83</v>
      </c>
      <c r="H174" s="4" t="s">
        <v>84</v>
      </c>
      <c r="I174" s="4"/>
      <c r="J174" s="4"/>
      <c r="K174" s="4">
        <v>232</v>
      </c>
      <c r="L174" s="4">
        <v>15</v>
      </c>
      <c r="M174" s="4">
        <v>3</v>
      </c>
      <c r="N174" s="4" t="s">
        <v>3</v>
      </c>
      <c r="O174" s="4">
        <v>2</v>
      </c>
      <c r="P174" s="4"/>
      <c r="Q174" s="4"/>
      <c r="R174" s="4"/>
      <c r="S174" s="4"/>
      <c r="T174" s="4"/>
      <c r="U174" s="4"/>
      <c r="V174" s="4"/>
      <c r="W174" s="4">
        <v>0</v>
      </c>
      <c r="X174" s="4">
        <v>1</v>
      </c>
      <c r="Y174" s="4">
        <v>0</v>
      </c>
      <c r="Z174" s="4"/>
      <c r="AA174" s="4"/>
      <c r="AB174" s="4"/>
    </row>
    <row r="175" spans="1:28" x14ac:dyDescent="0.2">
      <c r="A175" s="4">
        <v>50</v>
      </c>
      <c r="B175" s="4">
        <v>0</v>
      </c>
      <c r="C175" s="4">
        <v>0</v>
      </c>
      <c r="D175" s="4">
        <v>1</v>
      </c>
      <c r="E175" s="4">
        <v>214</v>
      </c>
      <c r="F175" s="4">
        <f>ROUND(Source!AS158,O175)</f>
        <v>0</v>
      </c>
      <c r="G175" s="4" t="s">
        <v>85</v>
      </c>
      <c r="H175" s="4" t="s">
        <v>86</v>
      </c>
      <c r="I175" s="4"/>
      <c r="J175" s="4"/>
      <c r="K175" s="4">
        <v>214</v>
      </c>
      <c r="L175" s="4">
        <v>16</v>
      </c>
      <c r="M175" s="4">
        <v>3</v>
      </c>
      <c r="N175" s="4" t="s">
        <v>3</v>
      </c>
      <c r="O175" s="4">
        <v>2</v>
      </c>
      <c r="P175" s="4"/>
      <c r="Q175" s="4"/>
      <c r="R175" s="4"/>
      <c r="S175" s="4"/>
      <c r="T175" s="4"/>
      <c r="U175" s="4"/>
      <c r="V175" s="4"/>
      <c r="W175" s="4">
        <v>0</v>
      </c>
      <c r="X175" s="4">
        <v>1</v>
      </c>
      <c r="Y175" s="4">
        <v>0</v>
      </c>
      <c r="Z175" s="4"/>
      <c r="AA175" s="4"/>
      <c r="AB175" s="4"/>
    </row>
    <row r="176" spans="1:28" x14ac:dyDescent="0.2">
      <c r="A176" s="4">
        <v>50</v>
      </c>
      <c r="B176" s="4">
        <v>0</v>
      </c>
      <c r="C176" s="4">
        <v>0</v>
      </c>
      <c r="D176" s="4">
        <v>1</v>
      </c>
      <c r="E176" s="4">
        <v>215</v>
      </c>
      <c r="F176" s="4">
        <f>ROUND(Source!AT158,O176)</f>
        <v>0</v>
      </c>
      <c r="G176" s="4" t="s">
        <v>87</v>
      </c>
      <c r="H176" s="4" t="s">
        <v>88</v>
      </c>
      <c r="I176" s="4"/>
      <c r="J176" s="4"/>
      <c r="K176" s="4">
        <v>215</v>
      </c>
      <c r="L176" s="4">
        <v>17</v>
      </c>
      <c r="M176" s="4">
        <v>3</v>
      </c>
      <c r="N176" s="4" t="s">
        <v>3</v>
      </c>
      <c r="O176" s="4">
        <v>2</v>
      </c>
      <c r="P176" s="4"/>
      <c r="Q176" s="4"/>
      <c r="R176" s="4"/>
      <c r="S176" s="4"/>
      <c r="T176" s="4"/>
      <c r="U176" s="4"/>
      <c r="V176" s="4"/>
      <c r="W176" s="4">
        <v>0</v>
      </c>
      <c r="X176" s="4">
        <v>1</v>
      </c>
      <c r="Y176" s="4">
        <v>0</v>
      </c>
      <c r="Z176" s="4"/>
      <c r="AA176" s="4"/>
      <c r="AB176" s="4"/>
    </row>
    <row r="177" spans="1:245" x14ac:dyDescent="0.2">
      <c r="A177" s="4">
        <v>50</v>
      </c>
      <c r="B177" s="4">
        <v>0</v>
      </c>
      <c r="C177" s="4">
        <v>0</v>
      </c>
      <c r="D177" s="4">
        <v>1</v>
      </c>
      <c r="E177" s="4">
        <v>217</v>
      </c>
      <c r="F177" s="4">
        <f>ROUND(Source!AU158,O177)</f>
        <v>0</v>
      </c>
      <c r="G177" s="4" t="s">
        <v>89</v>
      </c>
      <c r="H177" s="4" t="s">
        <v>90</v>
      </c>
      <c r="I177" s="4"/>
      <c r="J177" s="4"/>
      <c r="K177" s="4">
        <v>217</v>
      </c>
      <c r="L177" s="4">
        <v>18</v>
      </c>
      <c r="M177" s="4">
        <v>3</v>
      </c>
      <c r="N177" s="4" t="s">
        <v>3</v>
      </c>
      <c r="O177" s="4">
        <v>2</v>
      </c>
      <c r="P177" s="4"/>
      <c r="Q177" s="4"/>
      <c r="R177" s="4"/>
      <c r="S177" s="4"/>
      <c r="T177" s="4"/>
      <c r="U177" s="4"/>
      <c r="V177" s="4"/>
      <c r="W177" s="4">
        <v>0</v>
      </c>
      <c r="X177" s="4">
        <v>1</v>
      </c>
      <c r="Y177" s="4">
        <v>0</v>
      </c>
      <c r="Z177" s="4"/>
      <c r="AA177" s="4"/>
      <c r="AB177" s="4"/>
    </row>
    <row r="178" spans="1:245" x14ac:dyDescent="0.2">
      <c r="A178" s="4">
        <v>50</v>
      </c>
      <c r="B178" s="4">
        <v>0</v>
      </c>
      <c r="C178" s="4">
        <v>0</v>
      </c>
      <c r="D178" s="4">
        <v>1</v>
      </c>
      <c r="E178" s="4">
        <v>230</v>
      </c>
      <c r="F178" s="4">
        <f>ROUND(Source!BA158,O178)</f>
        <v>0</v>
      </c>
      <c r="G178" s="4" t="s">
        <v>91</v>
      </c>
      <c r="H178" s="4" t="s">
        <v>92</v>
      </c>
      <c r="I178" s="4"/>
      <c r="J178" s="4"/>
      <c r="K178" s="4">
        <v>230</v>
      </c>
      <c r="L178" s="4">
        <v>19</v>
      </c>
      <c r="M178" s="4">
        <v>3</v>
      </c>
      <c r="N178" s="4" t="s">
        <v>3</v>
      </c>
      <c r="O178" s="4">
        <v>2</v>
      </c>
      <c r="P178" s="4"/>
      <c r="Q178" s="4"/>
      <c r="R178" s="4"/>
      <c r="S178" s="4"/>
      <c r="T178" s="4"/>
      <c r="U178" s="4"/>
      <c r="V178" s="4"/>
      <c r="W178" s="4">
        <v>0</v>
      </c>
      <c r="X178" s="4">
        <v>1</v>
      </c>
      <c r="Y178" s="4">
        <v>0</v>
      </c>
      <c r="Z178" s="4"/>
      <c r="AA178" s="4"/>
      <c r="AB178" s="4"/>
    </row>
    <row r="179" spans="1:245" x14ac:dyDescent="0.2">
      <c r="A179" s="4">
        <v>50</v>
      </c>
      <c r="B179" s="4">
        <v>0</v>
      </c>
      <c r="C179" s="4">
        <v>0</v>
      </c>
      <c r="D179" s="4">
        <v>1</v>
      </c>
      <c r="E179" s="4">
        <v>206</v>
      </c>
      <c r="F179" s="4">
        <f>ROUND(Source!T158,O179)</f>
        <v>0</v>
      </c>
      <c r="G179" s="4" t="s">
        <v>93</v>
      </c>
      <c r="H179" s="4" t="s">
        <v>94</v>
      </c>
      <c r="I179" s="4"/>
      <c r="J179" s="4"/>
      <c r="K179" s="4">
        <v>206</v>
      </c>
      <c r="L179" s="4">
        <v>20</v>
      </c>
      <c r="M179" s="4">
        <v>3</v>
      </c>
      <c r="N179" s="4" t="s">
        <v>3</v>
      </c>
      <c r="O179" s="4">
        <v>2</v>
      </c>
      <c r="P179" s="4"/>
      <c r="Q179" s="4"/>
      <c r="R179" s="4"/>
      <c r="S179" s="4"/>
      <c r="T179" s="4"/>
      <c r="U179" s="4"/>
      <c r="V179" s="4"/>
      <c r="W179" s="4">
        <v>0</v>
      </c>
      <c r="X179" s="4">
        <v>1</v>
      </c>
      <c r="Y179" s="4">
        <v>0</v>
      </c>
      <c r="Z179" s="4"/>
      <c r="AA179" s="4"/>
      <c r="AB179" s="4"/>
    </row>
    <row r="180" spans="1:245" x14ac:dyDescent="0.2">
      <c r="A180" s="4">
        <v>50</v>
      </c>
      <c r="B180" s="4">
        <v>0</v>
      </c>
      <c r="C180" s="4">
        <v>0</v>
      </c>
      <c r="D180" s="4">
        <v>1</v>
      </c>
      <c r="E180" s="4">
        <v>207</v>
      </c>
      <c r="F180" s="4">
        <f>ROUND(Source!U158,O180)</f>
        <v>0</v>
      </c>
      <c r="G180" s="4" t="s">
        <v>95</v>
      </c>
      <c r="H180" s="4" t="s">
        <v>96</v>
      </c>
      <c r="I180" s="4"/>
      <c r="J180" s="4"/>
      <c r="K180" s="4">
        <v>207</v>
      </c>
      <c r="L180" s="4">
        <v>21</v>
      </c>
      <c r="M180" s="4">
        <v>3</v>
      </c>
      <c r="N180" s="4" t="s">
        <v>3</v>
      </c>
      <c r="O180" s="4">
        <v>7</v>
      </c>
      <c r="P180" s="4"/>
      <c r="Q180" s="4"/>
      <c r="R180" s="4"/>
      <c r="S180" s="4"/>
      <c r="T180" s="4"/>
      <c r="U180" s="4"/>
      <c r="V180" s="4"/>
      <c r="W180" s="4">
        <v>0</v>
      </c>
      <c r="X180" s="4">
        <v>1</v>
      </c>
      <c r="Y180" s="4">
        <v>0</v>
      </c>
      <c r="Z180" s="4"/>
      <c r="AA180" s="4"/>
      <c r="AB180" s="4"/>
    </row>
    <row r="181" spans="1:245" x14ac:dyDescent="0.2">
      <c r="A181" s="4">
        <v>50</v>
      </c>
      <c r="B181" s="4">
        <v>0</v>
      </c>
      <c r="C181" s="4">
        <v>0</v>
      </c>
      <c r="D181" s="4">
        <v>1</v>
      </c>
      <c r="E181" s="4">
        <v>208</v>
      </c>
      <c r="F181" s="4">
        <f>ROUND(Source!V158,O181)</f>
        <v>0</v>
      </c>
      <c r="G181" s="4" t="s">
        <v>97</v>
      </c>
      <c r="H181" s="4" t="s">
        <v>98</v>
      </c>
      <c r="I181" s="4"/>
      <c r="J181" s="4"/>
      <c r="K181" s="4">
        <v>208</v>
      </c>
      <c r="L181" s="4">
        <v>22</v>
      </c>
      <c r="M181" s="4">
        <v>3</v>
      </c>
      <c r="N181" s="4" t="s">
        <v>3</v>
      </c>
      <c r="O181" s="4">
        <v>7</v>
      </c>
      <c r="P181" s="4"/>
      <c r="Q181" s="4"/>
      <c r="R181" s="4"/>
      <c r="S181" s="4"/>
      <c r="T181" s="4"/>
      <c r="U181" s="4"/>
      <c r="V181" s="4"/>
      <c r="W181" s="4">
        <v>0</v>
      </c>
      <c r="X181" s="4">
        <v>1</v>
      </c>
      <c r="Y181" s="4">
        <v>0</v>
      </c>
      <c r="Z181" s="4"/>
      <c r="AA181" s="4"/>
      <c r="AB181" s="4"/>
    </row>
    <row r="182" spans="1:245" x14ac:dyDescent="0.2">
      <c r="A182" s="4">
        <v>50</v>
      </c>
      <c r="B182" s="4">
        <v>0</v>
      </c>
      <c r="C182" s="4">
        <v>0</v>
      </c>
      <c r="D182" s="4">
        <v>1</v>
      </c>
      <c r="E182" s="4">
        <v>209</v>
      </c>
      <c r="F182" s="4">
        <f>ROUND(Source!W158,O182)</f>
        <v>0</v>
      </c>
      <c r="G182" s="4" t="s">
        <v>99</v>
      </c>
      <c r="H182" s="4" t="s">
        <v>100</v>
      </c>
      <c r="I182" s="4"/>
      <c r="J182" s="4"/>
      <c r="K182" s="4">
        <v>209</v>
      </c>
      <c r="L182" s="4">
        <v>23</v>
      </c>
      <c r="M182" s="4">
        <v>3</v>
      </c>
      <c r="N182" s="4" t="s">
        <v>3</v>
      </c>
      <c r="O182" s="4">
        <v>2</v>
      </c>
      <c r="P182" s="4"/>
      <c r="Q182" s="4"/>
      <c r="R182" s="4"/>
      <c r="S182" s="4"/>
      <c r="T182" s="4"/>
      <c r="U182" s="4"/>
      <c r="V182" s="4"/>
      <c r="W182" s="4">
        <v>0</v>
      </c>
      <c r="X182" s="4">
        <v>1</v>
      </c>
      <c r="Y182" s="4">
        <v>0</v>
      </c>
      <c r="Z182" s="4"/>
      <c r="AA182" s="4"/>
      <c r="AB182" s="4"/>
    </row>
    <row r="183" spans="1:245" x14ac:dyDescent="0.2">
      <c r="A183" s="4">
        <v>50</v>
      </c>
      <c r="B183" s="4">
        <v>0</v>
      </c>
      <c r="C183" s="4">
        <v>0</v>
      </c>
      <c r="D183" s="4">
        <v>1</v>
      </c>
      <c r="E183" s="4">
        <v>233</v>
      </c>
      <c r="F183" s="4">
        <f>ROUND(Source!BD158,O183)</f>
        <v>0</v>
      </c>
      <c r="G183" s="4" t="s">
        <v>101</v>
      </c>
      <c r="H183" s="4" t="s">
        <v>102</v>
      </c>
      <c r="I183" s="4"/>
      <c r="J183" s="4"/>
      <c r="K183" s="4">
        <v>233</v>
      </c>
      <c r="L183" s="4">
        <v>24</v>
      </c>
      <c r="M183" s="4">
        <v>3</v>
      </c>
      <c r="N183" s="4" t="s">
        <v>3</v>
      </c>
      <c r="O183" s="4">
        <v>2</v>
      </c>
      <c r="P183" s="4"/>
      <c r="Q183" s="4"/>
      <c r="R183" s="4"/>
      <c r="S183" s="4"/>
      <c r="T183" s="4"/>
      <c r="U183" s="4"/>
      <c r="V183" s="4"/>
      <c r="W183" s="4">
        <v>0</v>
      </c>
      <c r="X183" s="4">
        <v>1</v>
      </c>
      <c r="Y183" s="4">
        <v>0</v>
      </c>
      <c r="Z183" s="4"/>
      <c r="AA183" s="4"/>
      <c r="AB183" s="4"/>
    </row>
    <row r="184" spans="1:245" x14ac:dyDescent="0.2">
      <c r="A184" s="4">
        <v>50</v>
      </c>
      <c r="B184" s="4">
        <v>0</v>
      </c>
      <c r="C184" s="4">
        <v>0</v>
      </c>
      <c r="D184" s="4">
        <v>1</v>
      </c>
      <c r="E184" s="4">
        <v>210</v>
      </c>
      <c r="F184" s="4">
        <f>ROUND(Source!X158,O184)</f>
        <v>0</v>
      </c>
      <c r="G184" s="4" t="s">
        <v>103</v>
      </c>
      <c r="H184" s="4" t="s">
        <v>104</v>
      </c>
      <c r="I184" s="4"/>
      <c r="J184" s="4"/>
      <c r="K184" s="4">
        <v>210</v>
      </c>
      <c r="L184" s="4">
        <v>25</v>
      </c>
      <c r="M184" s="4">
        <v>3</v>
      </c>
      <c r="N184" s="4" t="s">
        <v>3</v>
      </c>
      <c r="O184" s="4">
        <v>2</v>
      </c>
      <c r="P184" s="4"/>
      <c r="Q184" s="4"/>
      <c r="R184" s="4"/>
      <c r="S184" s="4"/>
      <c r="T184" s="4"/>
      <c r="U184" s="4"/>
      <c r="V184" s="4"/>
      <c r="W184" s="4">
        <v>0</v>
      </c>
      <c r="X184" s="4">
        <v>1</v>
      </c>
      <c r="Y184" s="4">
        <v>0</v>
      </c>
      <c r="Z184" s="4"/>
      <c r="AA184" s="4"/>
      <c r="AB184" s="4"/>
    </row>
    <row r="185" spans="1:245" x14ac:dyDescent="0.2">
      <c r="A185" s="4">
        <v>50</v>
      </c>
      <c r="B185" s="4">
        <v>0</v>
      </c>
      <c r="C185" s="4">
        <v>0</v>
      </c>
      <c r="D185" s="4">
        <v>1</v>
      </c>
      <c r="E185" s="4">
        <v>211</v>
      </c>
      <c r="F185" s="4">
        <f>ROUND(Source!Y158,O185)</f>
        <v>0</v>
      </c>
      <c r="G185" s="4" t="s">
        <v>105</v>
      </c>
      <c r="H185" s="4" t="s">
        <v>106</v>
      </c>
      <c r="I185" s="4"/>
      <c r="J185" s="4"/>
      <c r="K185" s="4">
        <v>211</v>
      </c>
      <c r="L185" s="4">
        <v>26</v>
      </c>
      <c r="M185" s="4">
        <v>3</v>
      </c>
      <c r="N185" s="4" t="s">
        <v>3</v>
      </c>
      <c r="O185" s="4">
        <v>2</v>
      </c>
      <c r="P185" s="4"/>
      <c r="Q185" s="4"/>
      <c r="R185" s="4"/>
      <c r="S185" s="4"/>
      <c r="T185" s="4"/>
      <c r="U185" s="4"/>
      <c r="V185" s="4"/>
      <c r="W185" s="4">
        <v>0</v>
      </c>
      <c r="X185" s="4">
        <v>1</v>
      </c>
      <c r="Y185" s="4">
        <v>0</v>
      </c>
      <c r="Z185" s="4"/>
      <c r="AA185" s="4"/>
      <c r="AB185" s="4"/>
    </row>
    <row r="186" spans="1:245" x14ac:dyDescent="0.2">
      <c r="A186" s="4">
        <v>50</v>
      </c>
      <c r="B186" s="4">
        <v>0</v>
      </c>
      <c r="C186" s="4">
        <v>0</v>
      </c>
      <c r="D186" s="4">
        <v>1</v>
      </c>
      <c r="E186" s="4">
        <v>224</v>
      </c>
      <c r="F186" s="4">
        <f>ROUND(Source!AR158,O186)</f>
        <v>0</v>
      </c>
      <c r="G186" s="4" t="s">
        <v>107</v>
      </c>
      <c r="H186" s="4" t="s">
        <v>108</v>
      </c>
      <c r="I186" s="4"/>
      <c r="J186" s="4"/>
      <c r="K186" s="4">
        <v>224</v>
      </c>
      <c r="L186" s="4">
        <v>27</v>
      </c>
      <c r="M186" s="4">
        <v>3</v>
      </c>
      <c r="N186" s="4" t="s">
        <v>3</v>
      </c>
      <c r="O186" s="4">
        <v>2</v>
      </c>
      <c r="P186" s="4"/>
      <c r="Q186" s="4"/>
      <c r="R186" s="4"/>
      <c r="S186" s="4"/>
      <c r="T186" s="4"/>
      <c r="U186" s="4"/>
      <c r="V186" s="4"/>
      <c r="W186" s="4">
        <v>0</v>
      </c>
      <c r="X186" s="4">
        <v>1</v>
      </c>
      <c r="Y186" s="4">
        <v>0</v>
      </c>
      <c r="Z186" s="4"/>
      <c r="AA186" s="4"/>
      <c r="AB186" s="4"/>
    </row>
    <row r="188" spans="1:245" x14ac:dyDescent="0.2">
      <c r="A188" s="1">
        <v>4</v>
      </c>
      <c r="B188" s="1">
        <v>1</v>
      </c>
      <c r="C188" s="1"/>
      <c r="D188" s="1">
        <f>ROW(A205)</f>
        <v>205</v>
      </c>
      <c r="E188" s="1"/>
      <c r="F188" s="1" t="s">
        <v>3</v>
      </c>
      <c r="G188" s="1" t="s">
        <v>174</v>
      </c>
      <c r="H188" s="1" t="s">
        <v>3</v>
      </c>
      <c r="I188" s="1">
        <v>0</v>
      </c>
      <c r="J188" s="1"/>
      <c r="K188" s="1">
        <v>-1</v>
      </c>
      <c r="L188" s="1"/>
      <c r="M188" s="1" t="s">
        <v>3</v>
      </c>
      <c r="N188" s="1"/>
      <c r="O188" s="1"/>
      <c r="P188" s="1"/>
      <c r="Q188" s="1"/>
      <c r="R188" s="1"/>
      <c r="S188" s="1">
        <v>0</v>
      </c>
      <c r="T188" s="1"/>
      <c r="U188" s="1" t="s">
        <v>3</v>
      </c>
      <c r="V188" s="1">
        <v>0</v>
      </c>
      <c r="W188" s="1"/>
      <c r="X188" s="1"/>
      <c r="Y188" s="1"/>
      <c r="Z188" s="1"/>
      <c r="AA188" s="1"/>
      <c r="AB188" s="1" t="s">
        <v>3</v>
      </c>
      <c r="AC188" s="1" t="s">
        <v>3</v>
      </c>
      <c r="AD188" s="1" t="s">
        <v>3</v>
      </c>
      <c r="AE188" s="1" t="s">
        <v>3</v>
      </c>
      <c r="AF188" s="1" t="s">
        <v>3</v>
      </c>
      <c r="AG188" s="1" t="s">
        <v>3</v>
      </c>
      <c r="AH188" s="1"/>
      <c r="AI188" s="1"/>
      <c r="AJ188" s="1"/>
      <c r="AK188" s="1"/>
      <c r="AL188" s="1"/>
      <c r="AM188" s="1"/>
      <c r="AN188" s="1"/>
      <c r="AO188" s="1"/>
      <c r="AP188" s="1" t="s">
        <v>3</v>
      </c>
      <c r="AQ188" s="1" t="s">
        <v>3</v>
      </c>
      <c r="AR188" s="1" t="s">
        <v>3</v>
      </c>
      <c r="AS188" s="1"/>
      <c r="AT188" s="1"/>
      <c r="AU188" s="1"/>
      <c r="AV188" s="1"/>
      <c r="AW188" s="1"/>
      <c r="AX188" s="1"/>
      <c r="AY188" s="1"/>
      <c r="AZ188" s="1" t="s">
        <v>3</v>
      </c>
      <c r="BA188" s="1"/>
      <c r="BB188" s="1" t="s">
        <v>3</v>
      </c>
      <c r="BC188" s="1" t="s">
        <v>3</v>
      </c>
      <c r="BD188" s="1" t="s">
        <v>3</v>
      </c>
      <c r="BE188" s="1" t="s">
        <v>3</v>
      </c>
      <c r="BF188" s="1" t="s">
        <v>3</v>
      </c>
      <c r="BG188" s="1" t="s">
        <v>3</v>
      </c>
      <c r="BH188" s="1" t="s">
        <v>3</v>
      </c>
      <c r="BI188" s="1" t="s">
        <v>3</v>
      </c>
      <c r="BJ188" s="1" t="s">
        <v>3</v>
      </c>
      <c r="BK188" s="1" t="s">
        <v>3</v>
      </c>
      <c r="BL188" s="1" t="s">
        <v>3</v>
      </c>
      <c r="BM188" s="1" t="s">
        <v>3</v>
      </c>
      <c r="BN188" s="1" t="s">
        <v>3</v>
      </c>
      <c r="BO188" s="1" t="s">
        <v>3</v>
      </c>
      <c r="BP188" s="1" t="s">
        <v>3</v>
      </c>
      <c r="BQ188" s="1"/>
      <c r="BR188" s="1"/>
      <c r="BS188" s="1"/>
      <c r="BT188" s="1"/>
      <c r="BU188" s="1"/>
      <c r="BV188" s="1"/>
      <c r="BW188" s="1"/>
      <c r="BX188" s="1">
        <v>0</v>
      </c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>
        <v>0</v>
      </c>
    </row>
    <row r="190" spans="1:245" x14ac:dyDescent="0.2">
      <c r="A190" s="2">
        <v>52</v>
      </c>
      <c r="B190" s="2">
        <f t="shared" ref="B190:G190" si="88">B205</f>
        <v>1</v>
      </c>
      <c r="C190" s="2">
        <f t="shared" si="88"/>
        <v>4</v>
      </c>
      <c r="D190" s="2">
        <f t="shared" si="88"/>
        <v>188</v>
      </c>
      <c r="E190" s="2">
        <f t="shared" si="88"/>
        <v>0</v>
      </c>
      <c r="F190" s="2" t="str">
        <f t="shared" si="88"/>
        <v/>
      </c>
      <c r="G190" s="2" t="str">
        <f t="shared" si="88"/>
        <v>Помещение 33 (кабинет № 203)</v>
      </c>
      <c r="H190" s="2"/>
      <c r="I190" s="2"/>
      <c r="J190" s="2"/>
      <c r="K190" s="2"/>
      <c r="L190" s="2"/>
      <c r="M190" s="2"/>
      <c r="N190" s="2"/>
      <c r="O190" s="2">
        <f t="shared" ref="O190:AT190" si="89">O205</f>
        <v>136805.18</v>
      </c>
      <c r="P190" s="2">
        <f t="shared" si="89"/>
        <v>74182.23</v>
      </c>
      <c r="Q190" s="2">
        <f t="shared" si="89"/>
        <v>1025.8499999999999</v>
      </c>
      <c r="R190" s="2">
        <f t="shared" si="89"/>
        <v>594.22</v>
      </c>
      <c r="S190" s="2">
        <f t="shared" si="89"/>
        <v>61002.879999999997</v>
      </c>
      <c r="T190" s="2">
        <f t="shared" si="89"/>
        <v>0</v>
      </c>
      <c r="U190" s="2">
        <f t="shared" si="89"/>
        <v>88.764200000000002</v>
      </c>
      <c r="V190" s="2">
        <f t="shared" si="89"/>
        <v>0.70640000000000003</v>
      </c>
      <c r="W190" s="2">
        <f t="shared" si="89"/>
        <v>0</v>
      </c>
      <c r="X190" s="2">
        <f t="shared" si="89"/>
        <v>59532.34</v>
      </c>
      <c r="Y190" s="2">
        <f t="shared" si="89"/>
        <v>31306.1</v>
      </c>
      <c r="Z190" s="2">
        <f t="shared" si="89"/>
        <v>0</v>
      </c>
      <c r="AA190" s="2">
        <f t="shared" si="89"/>
        <v>0</v>
      </c>
      <c r="AB190" s="2">
        <f t="shared" si="89"/>
        <v>136805.18</v>
      </c>
      <c r="AC190" s="2">
        <f t="shared" si="89"/>
        <v>74182.23</v>
      </c>
      <c r="AD190" s="2">
        <f t="shared" si="89"/>
        <v>1025.8499999999999</v>
      </c>
      <c r="AE190" s="2">
        <f t="shared" si="89"/>
        <v>594.22</v>
      </c>
      <c r="AF190" s="2">
        <f t="shared" si="89"/>
        <v>61002.879999999997</v>
      </c>
      <c r="AG190" s="2">
        <f t="shared" si="89"/>
        <v>0</v>
      </c>
      <c r="AH190" s="2">
        <f t="shared" si="89"/>
        <v>88.764200000000002</v>
      </c>
      <c r="AI190" s="2">
        <f t="shared" si="89"/>
        <v>0.70640000000000003</v>
      </c>
      <c r="AJ190" s="2">
        <f t="shared" si="89"/>
        <v>0</v>
      </c>
      <c r="AK190" s="2">
        <f t="shared" si="89"/>
        <v>59532.34</v>
      </c>
      <c r="AL190" s="2">
        <f t="shared" si="89"/>
        <v>31306.1</v>
      </c>
      <c r="AM190" s="2">
        <f t="shared" si="89"/>
        <v>0</v>
      </c>
      <c r="AN190" s="2">
        <f t="shared" si="89"/>
        <v>0</v>
      </c>
      <c r="AO190" s="2">
        <f t="shared" si="89"/>
        <v>0</v>
      </c>
      <c r="AP190" s="2">
        <f t="shared" si="89"/>
        <v>0</v>
      </c>
      <c r="AQ190" s="2">
        <f t="shared" si="89"/>
        <v>0</v>
      </c>
      <c r="AR190" s="2">
        <f t="shared" si="89"/>
        <v>227643.62</v>
      </c>
      <c r="AS190" s="2">
        <f t="shared" si="89"/>
        <v>18308.88</v>
      </c>
      <c r="AT190" s="2">
        <f t="shared" si="89"/>
        <v>209334.74</v>
      </c>
      <c r="AU190" s="2">
        <f t="shared" ref="AU190:BZ190" si="90">AU205</f>
        <v>0</v>
      </c>
      <c r="AV190" s="2">
        <f t="shared" si="90"/>
        <v>74182.23</v>
      </c>
      <c r="AW190" s="2">
        <f t="shared" si="90"/>
        <v>74182.23</v>
      </c>
      <c r="AX190" s="2">
        <f t="shared" si="90"/>
        <v>0</v>
      </c>
      <c r="AY190" s="2">
        <f t="shared" si="90"/>
        <v>74182.23</v>
      </c>
      <c r="AZ190" s="2">
        <f t="shared" si="90"/>
        <v>0</v>
      </c>
      <c r="BA190" s="2">
        <f t="shared" si="90"/>
        <v>0</v>
      </c>
      <c r="BB190" s="2">
        <f t="shared" si="90"/>
        <v>0</v>
      </c>
      <c r="BC190" s="2">
        <f t="shared" si="90"/>
        <v>0</v>
      </c>
      <c r="BD190" s="2">
        <f t="shared" si="90"/>
        <v>0</v>
      </c>
      <c r="BE190" s="2">
        <f t="shared" si="90"/>
        <v>0</v>
      </c>
      <c r="BF190" s="2">
        <f t="shared" si="90"/>
        <v>0</v>
      </c>
      <c r="BG190" s="2">
        <f t="shared" si="90"/>
        <v>0</v>
      </c>
      <c r="BH190" s="2">
        <f t="shared" si="90"/>
        <v>0</v>
      </c>
      <c r="BI190" s="2">
        <f t="shared" si="90"/>
        <v>0</v>
      </c>
      <c r="BJ190" s="2">
        <f t="shared" si="90"/>
        <v>0</v>
      </c>
      <c r="BK190" s="2">
        <f t="shared" si="90"/>
        <v>0</v>
      </c>
      <c r="BL190" s="2">
        <f t="shared" si="90"/>
        <v>0</v>
      </c>
      <c r="BM190" s="2">
        <f t="shared" si="90"/>
        <v>0</v>
      </c>
      <c r="BN190" s="2">
        <f t="shared" si="90"/>
        <v>0</v>
      </c>
      <c r="BO190" s="2">
        <f t="shared" si="90"/>
        <v>0</v>
      </c>
      <c r="BP190" s="2">
        <f t="shared" si="90"/>
        <v>0</v>
      </c>
      <c r="BQ190" s="2">
        <f t="shared" si="90"/>
        <v>0</v>
      </c>
      <c r="BR190" s="2">
        <f t="shared" si="90"/>
        <v>0</v>
      </c>
      <c r="BS190" s="2">
        <f t="shared" si="90"/>
        <v>0</v>
      </c>
      <c r="BT190" s="2">
        <f t="shared" si="90"/>
        <v>0</v>
      </c>
      <c r="BU190" s="2">
        <f t="shared" si="90"/>
        <v>0</v>
      </c>
      <c r="BV190" s="2">
        <f t="shared" si="90"/>
        <v>0</v>
      </c>
      <c r="BW190" s="2">
        <f t="shared" si="90"/>
        <v>0</v>
      </c>
      <c r="BX190" s="2">
        <f t="shared" si="90"/>
        <v>0</v>
      </c>
      <c r="BY190" s="2">
        <f t="shared" si="90"/>
        <v>0</v>
      </c>
      <c r="BZ190" s="2">
        <f t="shared" si="90"/>
        <v>0</v>
      </c>
      <c r="CA190" s="2">
        <f t="shared" ref="CA190:DF190" si="91">CA205</f>
        <v>227643.62</v>
      </c>
      <c r="CB190" s="2">
        <f t="shared" si="91"/>
        <v>18308.88</v>
      </c>
      <c r="CC190" s="2">
        <f t="shared" si="91"/>
        <v>209334.74</v>
      </c>
      <c r="CD190" s="2">
        <f t="shared" si="91"/>
        <v>0</v>
      </c>
      <c r="CE190" s="2">
        <f t="shared" si="91"/>
        <v>74182.23</v>
      </c>
      <c r="CF190" s="2">
        <f t="shared" si="91"/>
        <v>74182.23</v>
      </c>
      <c r="CG190" s="2">
        <f t="shared" si="91"/>
        <v>0</v>
      </c>
      <c r="CH190" s="2">
        <f t="shared" si="91"/>
        <v>74182.23</v>
      </c>
      <c r="CI190" s="2">
        <f t="shared" si="91"/>
        <v>0</v>
      </c>
      <c r="CJ190" s="2">
        <f t="shared" si="91"/>
        <v>0</v>
      </c>
      <c r="CK190" s="2">
        <f t="shared" si="91"/>
        <v>0</v>
      </c>
      <c r="CL190" s="2">
        <f t="shared" si="91"/>
        <v>0</v>
      </c>
      <c r="CM190" s="2">
        <f t="shared" si="91"/>
        <v>0</v>
      </c>
      <c r="CN190" s="2">
        <f t="shared" si="91"/>
        <v>0</v>
      </c>
      <c r="CO190" s="2">
        <f t="shared" si="91"/>
        <v>0</v>
      </c>
      <c r="CP190" s="2">
        <f t="shared" si="91"/>
        <v>0</v>
      </c>
      <c r="CQ190" s="2">
        <f t="shared" si="91"/>
        <v>0</v>
      </c>
      <c r="CR190" s="2">
        <f t="shared" si="91"/>
        <v>0</v>
      </c>
      <c r="CS190" s="2">
        <f t="shared" si="91"/>
        <v>0</v>
      </c>
      <c r="CT190" s="2">
        <f t="shared" si="91"/>
        <v>0</v>
      </c>
      <c r="CU190" s="2">
        <f t="shared" si="91"/>
        <v>0</v>
      </c>
      <c r="CV190" s="2">
        <f t="shared" si="91"/>
        <v>0</v>
      </c>
      <c r="CW190" s="2">
        <f t="shared" si="91"/>
        <v>0</v>
      </c>
      <c r="CX190" s="2">
        <f t="shared" si="91"/>
        <v>0</v>
      </c>
      <c r="CY190" s="2">
        <f t="shared" si="91"/>
        <v>0</v>
      </c>
      <c r="CZ190" s="2">
        <f t="shared" si="91"/>
        <v>0</v>
      </c>
      <c r="DA190" s="2">
        <f t="shared" si="91"/>
        <v>0</v>
      </c>
      <c r="DB190" s="2">
        <f t="shared" si="91"/>
        <v>0</v>
      </c>
      <c r="DC190" s="2">
        <f t="shared" si="91"/>
        <v>0</v>
      </c>
      <c r="DD190" s="2">
        <f t="shared" si="91"/>
        <v>0</v>
      </c>
      <c r="DE190" s="2">
        <f t="shared" si="91"/>
        <v>0</v>
      </c>
      <c r="DF190" s="2">
        <f t="shared" si="91"/>
        <v>0</v>
      </c>
      <c r="DG190" s="3">
        <f t="shared" ref="DG190:EL190" si="92">DG205</f>
        <v>0</v>
      </c>
      <c r="DH190" s="3">
        <f t="shared" si="92"/>
        <v>0</v>
      </c>
      <c r="DI190" s="3">
        <f t="shared" si="92"/>
        <v>0</v>
      </c>
      <c r="DJ190" s="3">
        <f t="shared" si="92"/>
        <v>0</v>
      </c>
      <c r="DK190" s="3">
        <f t="shared" si="92"/>
        <v>0</v>
      </c>
      <c r="DL190" s="3">
        <f t="shared" si="92"/>
        <v>0</v>
      </c>
      <c r="DM190" s="3">
        <f t="shared" si="92"/>
        <v>0</v>
      </c>
      <c r="DN190" s="3">
        <f t="shared" si="92"/>
        <v>0</v>
      </c>
      <c r="DO190" s="3">
        <f t="shared" si="92"/>
        <v>0</v>
      </c>
      <c r="DP190" s="3">
        <f t="shared" si="92"/>
        <v>0</v>
      </c>
      <c r="DQ190" s="3">
        <f t="shared" si="92"/>
        <v>0</v>
      </c>
      <c r="DR190" s="3">
        <f t="shared" si="92"/>
        <v>0</v>
      </c>
      <c r="DS190" s="3">
        <f t="shared" si="92"/>
        <v>0</v>
      </c>
      <c r="DT190" s="3">
        <f t="shared" si="92"/>
        <v>0</v>
      </c>
      <c r="DU190" s="3">
        <f t="shared" si="92"/>
        <v>0</v>
      </c>
      <c r="DV190" s="3">
        <f t="shared" si="92"/>
        <v>0</v>
      </c>
      <c r="DW190" s="3">
        <f t="shared" si="92"/>
        <v>0</v>
      </c>
      <c r="DX190" s="3">
        <f t="shared" si="92"/>
        <v>0</v>
      </c>
      <c r="DY190" s="3">
        <f t="shared" si="92"/>
        <v>0</v>
      </c>
      <c r="DZ190" s="3">
        <f t="shared" si="92"/>
        <v>0</v>
      </c>
      <c r="EA190" s="3">
        <f t="shared" si="92"/>
        <v>0</v>
      </c>
      <c r="EB190" s="3">
        <f t="shared" si="92"/>
        <v>0</v>
      </c>
      <c r="EC190" s="3">
        <f t="shared" si="92"/>
        <v>0</v>
      </c>
      <c r="ED190" s="3">
        <f t="shared" si="92"/>
        <v>0</v>
      </c>
      <c r="EE190" s="3">
        <f t="shared" si="92"/>
        <v>0</v>
      </c>
      <c r="EF190" s="3">
        <f t="shared" si="92"/>
        <v>0</v>
      </c>
      <c r="EG190" s="3">
        <f t="shared" si="92"/>
        <v>0</v>
      </c>
      <c r="EH190" s="3">
        <f t="shared" si="92"/>
        <v>0</v>
      </c>
      <c r="EI190" s="3">
        <f t="shared" si="92"/>
        <v>0</v>
      </c>
      <c r="EJ190" s="3">
        <f t="shared" si="92"/>
        <v>0</v>
      </c>
      <c r="EK190" s="3">
        <f t="shared" si="92"/>
        <v>0</v>
      </c>
      <c r="EL190" s="3">
        <f t="shared" si="92"/>
        <v>0</v>
      </c>
      <c r="EM190" s="3">
        <f t="shared" ref="EM190:FR190" si="93">EM205</f>
        <v>0</v>
      </c>
      <c r="EN190" s="3">
        <f t="shared" si="93"/>
        <v>0</v>
      </c>
      <c r="EO190" s="3">
        <f t="shared" si="93"/>
        <v>0</v>
      </c>
      <c r="EP190" s="3">
        <f t="shared" si="93"/>
        <v>0</v>
      </c>
      <c r="EQ190" s="3">
        <f t="shared" si="93"/>
        <v>0</v>
      </c>
      <c r="ER190" s="3">
        <f t="shared" si="93"/>
        <v>0</v>
      </c>
      <c r="ES190" s="3">
        <f t="shared" si="93"/>
        <v>0</v>
      </c>
      <c r="ET190" s="3">
        <f t="shared" si="93"/>
        <v>0</v>
      </c>
      <c r="EU190" s="3">
        <f t="shared" si="93"/>
        <v>0</v>
      </c>
      <c r="EV190" s="3">
        <f t="shared" si="93"/>
        <v>0</v>
      </c>
      <c r="EW190" s="3">
        <f t="shared" si="93"/>
        <v>0</v>
      </c>
      <c r="EX190" s="3">
        <f t="shared" si="93"/>
        <v>0</v>
      </c>
      <c r="EY190" s="3">
        <f t="shared" si="93"/>
        <v>0</v>
      </c>
      <c r="EZ190" s="3">
        <f t="shared" si="93"/>
        <v>0</v>
      </c>
      <c r="FA190" s="3">
        <f t="shared" si="93"/>
        <v>0</v>
      </c>
      <c r="FB190" s="3">
        <f t="shared" si="93"/>
        <v>0</v>
      </c>
      <c r="FC190" s="3">
        <f t="shared" si="93"/>
        <v>0</v>
      </c>
      <c r="FD190" s="3">
        <f t="shared" si="93"/>
        <v>0</v>
      </c>
      <c r="FE190" s="3">
        <f t="shared" si="93"/>
        <v>0</v>
      </c>
      <c r="FF190" s="3">
        <f t="shared" si="93"/>
        <v>0</v>
      </c>
      <c r="FG190" s="3">
        <f t="shared" si="93"/>
        <v>0</v>
      </c>
      <c r="FH190" s="3">
        <f t="shared" si="93"/>
        <v>0</v>
      </c>
      <c r="FI190" s="3">
        <f t="shared" si="93"/>
        <v>0</v>
      </c>
      <c r="FJ190" s="3">
        <f t="shared" si="93"/>
        <v>0</v>
      </c>
      <c r="FK190" s="3">
        <f t="shared" si="93"/>
        <v>0</v>
      </c>
      <c r="FL190" s="3">
        <f t="shared" si="93"/>
        <v>0</v>
      </c>
      <c r="FM190" s="3">
        <f t="shared" si="93"/>
        <v>0</v>
      </c>
      <c r="FN190" s="3">
        <f t="shared" si="93"/>
        <v>0</v>
      </c>
      <c r="FO190" s="3">
        <f t="shared" si="93"/>
        <v>0</v>
      </c>
      <c r="FP190" s="3">
        <f t="shared" si="93"/>
        <v>0</v>
      </c>
      <c r="FQ190" s="3">
        <f t="shared" si="93"/>
        <v>0</v>
      </c>
      <c r="FR190" s="3">
        <f t="shared" si="93"/>
        <v>0</v>
      </c>
      <c r="FS190" s="3">
        <f t="shared" ref="FS190:GX190" si="94">FS205</f>
        <v>0</v>
      </c>
      <c r="FT190" s="3">
        <f t="shared" si="94"/>
        <v>0</v>
      </c>
      <c r="FU190" s="3">
        <f t="shared" si="94"/>
        <v>0</v>
      </c>
      <c r="FV190" s="3">
        <f t="shared" si="94"/>
        <v>0</v>
      </c>
      <c r="FW190" s="3">
        <f t="shared" si="94"/>
        <v>0</v>
      </c>
      <c r="FX190" s="3">
        <f t="shared" si="94"/>
        <v>0</v>
      </c>
      <c r="FY190" s="3">
        <f t="shared" si="94"/>
        <v>0</v>
      </c>
      <c r="FZ190" s="3">
        <f t="shared" si="94"/>
        <v>0</v>
      </c>
      <c r="GA190" s="3">
        <f t="shared" si="94"/>
        <v>0</v>
      </c>
      <c r="GB190" s="3">
        <f t="shared" si="94"/>
        <v>0</v>
      </c>
      <c r="GC190" s="3">
        <f t="shared" si="94"/>
        <v>0</v>
      </c>
      <c r="GD190" s="3">
        <f t="shared" si="94"/>
        <v>0</v>
      </c>
      <c r="GE190" s="3">
        <f t="shared" si="94"/>
        <v>0</v>
      </c>
      <c r="GF190" s="3">
        <f t="shared" si="94"/>
        <v>0</v>
      </c>
      <c r="GG190" s="3">
        <f t="shared" si="94"/>
        <v>0</v>
      </c>
      <c r="GH190" s="3">
        <f t="shared" si="94"/>
        <v>0</v>
      </c>
      <c r="GI190" s="3">
        <f t="shared" si="94"/>
        <v>0</v>
      </c>
      <c r="GJ190" s="3">
        <f t="shared" si="94"/>
        <v>0</v>
      </c>
      <c r="GK190" s="3">
        <f t="shared" si="94"/>
        <v>0</v>
      </c>
      <c r="GL190" s="3">
        <f t="shared" si="94"/>
        <v>0</v>
      </c>
      <c r="GM190" s="3">
        <f t="shared" si="94"/>
        <v>0</v>
      </c>
      <c r="GN190" s="3">
        <f t="shared" si="94"/>
        <v>0</v>
      </c>
      <c r="GO190" s="3">
        <f t="shared" si="94"/>
        <v>0</v>
      </c>
      <c r="GP190" s="3">
        <f t="shared" si="94"/>
        <v>0</v>
      </c>
      <c r="GQ190" s="3">
        <f t="shared" si="94"/>
        <v>0</v>
      </c>
      <c r="GR190" s="3">
        <f t="shared" si="94"/>
        <v>0</v>
      </c>
      <c r="GS190" s="3">
        <f t="shared" si="94"/>
        <v>0</v>
      </c>
      <c r="GT190" s="3">
        <f t="shared" si="94"/>
        <v>0</v>
      </c>
      <c r="GU190" s="3">
        <f t="shared" si="94"/>
        <v>0</v>
      </c>
      <c r="GV190" s="3">
        <f t="shared" si="94"/>
        <v>0</v>
      </c>
      <c r="GW190" s="3">
        <f t="shared" si="94"/>
        <v>0</v>
      </c>
      <c r="GX190" s="3">
        <f t="shared" si="94"/>
        <v>0</v>
      </c>
    </row>
    <row r="192" spans="1:245" x14ac:dyDescent="0.2">
      <c r="A192">
        <v>17</v>
      </c>
      <c r="B192">
        <v>1</v>
      </c>
      <c r="C192">
        <f>ROW(SmtRes!A57)</f>
        <v>57</v>
      </c>
      <c r="D192">
        <f>ROW(EtalonRes!A57)</f>
        <v>57</v>
      </c>
      <c r="E192" t="s">
        <v>175</v>
      </c>
      <c r="F192" t="s">
        <v>117</v>
      </c>
      <c r="G192" t="s">
        <v>118</v>
      </c>
      <c r="H192" t="s">
        <v>119</v>
      </c>
      <c r="I192">
        <f>ROUND(11/100,7)</f>
        <v>0.11</v>
      </c>
      <c r="J192">
        <v>0</v>
      </c>
      <c r="K192">
        <f>ROUND(11/100,7)</f>
        <v>0.11</v>
      </c>
      <c r="O192">
        <f t="shared" ref="O192:O203" si="95">ROUND(CP192,2)</f>
        <v>1807</v>
      </c>
      <c r="P192">
        <f>SUMIF(SmtRes!AQ56:'SmtRes'!AQ57,"=1",SmtRes!DF56:'SmtRes'!DF57)</f>
        <v>0</v>
      </c>
      <c r="Q192">
        <f>SUMIF(SmtRes!AQ56:'SmtRes'!AQ57,"=1",SmtRes!DG56:'SmtRes'!DG57)</f>
        <v>0</v>
      </c>
      <c r="R192">
        <f>SUMIF(SmtRes!AQ56:'SmtRes'!AQ57,"=1",SmtRes!DH56:'SmtRes'!DH57)</f>
        <v>0</v>
      </c>
      <c r="S192">
        <f>SUMIF(SmtRes!AQ56:'SmtRes'!AQ57,"=1",SmtRes!DI56:'SmtRes'!DI57)</f>
        <v>1807</v>
      </c>
      <c r="T192">
        <f t="shared" ref="T192:T203" si="96">ROUND(CU192*I192,2)</f>
        <v>0</v>
      </c>
      <c r="U192">
        <f>SUMIF(SmtRes!AQ56:'SmtRes'!AQ57,"=1",SmtRes!CV56:'SmtRes'!CV57)</f>
        <v>2.6509999999999998</v>
      </c>
      <c r="V192">
        <f>SUMIF(SmtRes!AQ56:'SmtRes'!AQ57,"=1",SmtRes!CW56:'SmtRes'!CW57)</f>
        <v>0</v>
      </c>
      <c r="W192">
        <f t="shared" ref="W192:W203" si="97">ROUND(CX192*I192,2)</f>
        <v>0</v>
      </c>
      <c r="X192">
        <f t="shared" ref="X192:X203" si="98">ROUND(CY192,2)</f>
        <v>1644.37</v>
      </c>
      <c r="Y192">
        <f t="shared" ref="Y192:Y203" si="99">ROUND(CZ192,2)</f>
        <v>867.36</v>
      </c>
      <c r="AA192">
        <v>61549534</v>
      </c>
      <c r="AB192">
        <f t="shared" ref="AB192:AB203" si="100">ROUND((AC192+AD192+AF192),6)</f>
        <v>16427.282999999999</v>
      </c>
      <c r="AC192">
        <f>ROUND((0),6)</f>
        <v>0</v>
      </c>
      <c r="AD192">
        <f>ROUND((((0)-(0))+AE192),6)</f>
        <v>0</v>
      </c>
      <c r="AE192">
        <f>ROUND((0),6)</f>
        <v>0</v>
      </c>
      <c r="AF192">
        <f>ROUND((SUM(SmtRes!BT56:'SmtRes'!BT57)),6)</f>
        <v>16427.282999999999</v>
      </c>
      <c r="AG192">
        <f t="shared" ref="AG192:AG203" si="101">ROUND((AP192),6)</f>
        <v>0</v>
      </c>
      <c r="AH192">
        <f>(SUM(SmtRes!BU56:'SmtRes'!BU57))</f>
        <v>24.1</v>
      </c>
      <c r="AI192">
        <f>(0)</f>
        <v>0</v>
      </c>
      <c r="AJ192">
        <f t="shared" ref="AJ192:AJ203" si="102">(AS192)</f>
        <v>0</v>
      </c>
      <c r="AK192">
        <v>16427.282999999999</v>
      </c>
      <c r="AL192">
        <v>0</v>
      </c>
      <c r="AM192">
        <v>0</v>
      </c>
      <c r="AN192">
        <v>0</v>
      </c>
      <c r="AO192">
        <v>16427.282999999999</v>
      </c>
      <c r="AP192">
        <v>0</v>
      </c>
      <c r="AQ192">
        <v>24.1</v>
      </c>
      <c r="AR192">
        <v>0</v>
      </c>
      <c r="AS192">
        <v>0</v>
      </c>
      <c r="AT192">
        <v>91</v>
      </c>
      <c r="AU192">
        <v>48</v>
      </c>
      <c r="AV192">
        <v>1</v>
      </c>
      <c r="AW192">
        <v>1</v>
      </c>
      <c r="AZ192">
        <v>1</v>
      </c>
      <c r="BA192">
        <v>1</v>
      </c>
      <c r="BB192">
        <v>1</v>
      </c>
      <c r="BC192">
        <v>1</v>
      </c>
      <c r="BD192" t="s">
        <v>3</v>
      </c>
      <c r="BE192" t="s">
        <v>3</v>
      </c>
      <c r="BF192" t="s">
        <v>3</v>
      </c>
      <c r="BG192" t="s">
        <v>3</v>
      </c>
      <c r="BH192">
        <v>0</v>
      </c>
      <c r="BI192">
        <v>1</v>
      </c>
      <c r="BJ192" t="s">
        <v>120</v>
      </c>
      <c r="BM192">
        <v>67001</v>
      </c>
      <c r="BN192">
        <v>0</v>
      </c>
      <c r="BO192" t="s">
        <v>3</v>
      </c>
      <c r="BP192">
        <v>0</v>
      </c>
      <c r="BQ192">
        <v>6</v>
      </c>
      <c r="BR192">
        <v>0</v>
      </c>
      <c r="BS192">
        <v>1</v>
      </c>
      <c r="BT192">
        <v>1</v>
      </c>
      <c r="BU192">
        <v>1</v>
      </c>
      <c r="BV192">
        <v>1</v>
      </c>
      <c r="BW192">
        <v>1</v>
      </c>
      <c r="BX192">
        <v>1</v>
      </c>
      <c r="BY192" t="s">
        <v>3</v>
      </c>
      <c r="BZ192">
        <v>91</v>
      </c>
      <c r="CA192">
        <v>48</v>
      </c>
      <c r="CB192" t="s">
        <v>3</v>
      </c>
      <c r="CE192">
        <v>0</v>
      </c>
      <c r="CF192">
        <v>0</v>
      </c>
      <c r="CG192">
        <v>0</v>
      </c>
      <c r="CM192">
        <v>0</v>
      </c>
      <c r="CN192" t="s">
        <v>3</v>
      </c>
      <c r="CO192">
        <v>0</v>
      </c>
      <c r="CP192">
        <f t="shared" ref="CP192:CP203" si="103">(P192+Q192+S192+R192)</f>
        <v>1807</v>
      </c>
      <c r="CQ192">
        <f>SUMIF(SmtRes!AQ56:'SmtRes'!AQ57,"=1",SmtRes!AA56:'SmtRes'!AA57)</f>
        <v>0</v>
      </c>
      <c r="CR192">
        <f>SUMIF(SmtRes!AQ56:'SmtRes'!AQ57,"=1",SmtRes!AB56:'SmtRes'!AB57)</f>
        <v>0</v>
      </c>
      <c r="CS192">
        <f>SUMIF(SmtRes!AQ56:'SmtRes'!AQ57,"=1",SmtRes!AC56:'SmtRes'!AC57)</f>
        <v>0</v>
      </c>
      <c r="CT192">
        <f>SUMIF(SmtRes!AQ56:'SmtRes'!AQ57,"=1",SmtRes!AD56:'SmtRes'!AD57)</f>
        <v>681.63</v>
      </c>
      <c r="CU192">
        <f t="shared" ref="CU192:CU203" si="104">AG192</f>
        <v>0</v>
      </c>
      <c r="CV192">
        <f>SUMIF(SmtRes!AQ56:'SmtRes'!AQ57,"=1",SmtRes!BU56:'SmtRes'!BU57)</f>
        <v>24.1</v>
      </c>
      <c r="CW192">
        <f>SUMIF(SmtRes!AQ56:'SmtRes'!AQ57,"=1",SmtRes!BV56:'SmtRes'!BV57)</f>
        <v>0</v>
      </c>
      <c r="CX192">
        <f t="shared" ref="CX192:CX203" si="105">AJ192</f>
        <v>0</v>
      </c>
      <c r="CY192">
        <f t="shared" ref="CY192:CY203" si="106">(((S192+R192)*AT192)/100)</f>
        <v>1644.37</v>
      </c>
      <c r="CZ192">
        <f t="shared" ref="CZ192:CZ203" si="107">(((S192+R192)*AU192)/100)</f>
        <v>867.36</v>
      </c>
      <c r="DC192" t="s">
        <v>3</v>
      </c>
      <c r="DD192" t="s">
        <v>3</v>
      </c>
      <c r="DE192" t="s">
        <v>3</v>
      </c>
      <c r="DF192" t="s">
        <v>3</v>
      </c>
      <c r="DG192" t="s">
        <v>3</v>
      </c>
      <c r="DH192" t="s">
        <v>3</v>
      </c>
      <c r="DI192" t="s">
        <v>3</v>
      </c>
      <c r="DJ192" t="s">
        <v>3</v>
      </c>
      <c r="DK192" t="s">
        <v>3</v>
      </c>
      <c r="DL192" t="s">
        <v>3</v>
      </c>
      <c r="DM192" t="s">
        <v>3</v>
      </c>
      <c r="DN192">
        <v>0</v>
      </c>
      <c r="DO192">
        <v>0</v>
      </c>
      <c r="DP192">
        <v>1</v>
      </c>
      <c r="DQ192">
        <v>1</v>
      </c>
      <c r="DU192">
        <v>1013</v>
      </c>
      <c r="DV192" t="s">
        <v>119</v>
      </c>
      <c r="DW192" t="s">
        <v>119</v>
      </c>
      <c r="DX192">
        <v>1</v>
      </c>
      <c r="DZ192" t="s">
        <v>3</v>
      </c>
      <c r="EA192" t="s">
        <v>3</v>
      </c>
      <c r="EB192" t="s">
        <v>3</v>
      </c>
      <c r="EC192" t="s">
        <v>3</v>
      </c>
      <c r="EE192">
        <v>60216862</v>
      </c>
      <c r="EF192">
        <v>6</v>
      </c>
      <c r="EG192" t="s">
        <v>33</v>
      </c>
      <c r="EH192">
        <v>101</v>
      </c>
      <c r="EI192" t="s">
        <v>121</v>
      </c>
      <c r="EJ192">
        <v>1</v>
      </c>
      <c r="EK192">
        <v>67001</v>
      </c>
      <c r="EL192" t="s">
        <v>121</v>
      </c>
      <c r="EM192" t="s">
        <v>122</v>
      </c>
      <c r="EO192" t="s">
        <v>3</v>
      </c>
      <c r="EQ192">
        <v>0</v>
      </c>
      <c r="ER192">
        <v>0</v>
      </c>
      <c r="ES192">
        <v>0</v>
      </c>
      <c r="ET192">
        <v>0</v>
      </c>
      <c r="EU192">
        <v>0</v>
      </c>
      <c r="EV192">
        <v>0</v>
      </c>
      <c r="EW192">
        <v>24.1</v>
      </c>
      <c r="EX192">
        <v>0</v>
      </c>
      <c r="EY192">
        <v>0</v>
      </c>
      <c r="FQ192">
        <v>0</v>
      </c>
      <c r="FR192">
        <v>0</v>
      </c>
      <c r="FS192">
        <v>0</v>
      </c>
      <c r="FX192">
        <v>91</v>
      </c>
      <c r="FY192">
        <v>48</v>
      </c>
      <c r="GA192" t="s">
        <v>3</v>
      </c>
      <c r="GD192">
        <v>1</v>
      </c>
      <c r="GF192">
        <v>1908611330</v>
      </c>
      <c r="GG192">
        <v>2</v>
      </c>
      <c r="GH192">
        <v>1</v>
      </c>
      <c r="GI192">
        <v>-2</v>
      </c>
      <c r="GJ192">
        <v>0</v>
      </c>
      <c r="GK192">
        <v>0</v>
      </c>
      <c r="GL192">
        <f t="shared" ref="GL192:GL203" si="108">ROUND(IF(AND(BH192=3,BI192=3,FS192&lt;&gt;0),P192,0),2)</f>
        <v>0</v>
      </c>
      <c r="GM192">
        <f t="shared" ref="GM192:GM203" si="109">ROUND(O192+X192+Y192,2)+GX192</f>
        <v>4318.7299999999996</v>
      </c>
      <c r="GN192">
        <f t="shared" ref="GN192:GN203" si="110">IF(OR(BI192=0,BI192=1),GM192-GX192,0)</f>
        <v>4318.7299999999996</v>
      </c>
      <c r="GO192">
        <f t="shared" ref="GO192:GO203" si="111">IF(BI192=2,GM192-GX192,0)</f>
        <v>0</v>
      </c>
      <c r="GP192">
        <f t="shared" ref="GP192:GP203" si="112">IF(BI192=4,GM192-GX192,0)</f>
        <v>0</v>
      </c>
      <c r="GR192">
        <v>0</v>
      </c>
      <c r="GS192">
        <v>3</v>
      </c>
      <c r="GT192">
        <v>0</v>
      </c>
      <c r="GU192" t="s">
        <v>3</v>
      </c>
      <c r="GV192">
        <f t="shared" ref="GV192:GV203" si="113">ROUND((GT192),6)</f>
        <v>0</v>
      </c>
      <c r="GW192">
        <v>1</v>
      </c>
      <c r="GX192">
        <f t="shared" ref="GX192:GX203" si="114">ROUND(HC192*I192,2)</f>
        <v>0</v>
      </c>
      <c r="HA192">
        <v>0</v>
      </c>
      <c r="HB192">
        <v>0</v>
      </c>
      <c r="HC192">
        <f t="shared" ref="HC192:HC203" si="115">GV192*GW192</f>
        <v>0</v>
      </c>
      <c r="HE192" t="s">
        <v>3</v>
      </c>
      <c r="HF192" t="s">
        <v>3</v>
      </c>
      <c r="HM192" t="s">
        <v>3</v>
      </c>
      <c r="HN192" t="s">
        <v>123</v>
      </c>
      <c r="HO192" t="s">
        <v>124</v>
      </c>
      <c r="HP192" t="s">
        <v>121</v>
      </c>
      <c r="HQ192" t="s">
        <v>121</v>
      </c>
      <c r="HS192">
        <v>0</v>
      </c>
      <c r="IK192">
        <v>0</v>
      </c>
    </row>
    <row r="193" spans="1:245" x14ac:dyDescent="0.2">
      <c r="A193">
        <v>18</v>
      </c>
      <c r="B193">
        <v>1</v>
      </c>
      <c r="C193">
        <v>57</v>
      </c>
      <c r="E193" t="s">
        <v>176</v>
      </c>
      <c r="F193" t="s">
        <v>126</v>
      </c>
      <c r="G193" t="s">
        <v>127</v>
      </c>
      <c r="H193" t="s">
        <v>128</v>
      </c>
      <c r="I193">
        <f>I192*J193</f>
        <v>11</v>
      </c>
      <c r="J193">
        <v>100</v>
      </c>
      <c r="K193">
        <v>100</v>
      </c>
      <c r="O193">
        <f t="shared" si="95"/>
        <v>4835.71</v>
      </c>
      <c r="P193">
        <f>ROUND(CQ193*I193,2)</f>
        <v>4835.71</v>
      </c>
      <c r="Q193">
        <f>ROUND(CR193*I193,2)</f>
        <v>0</v>
      </c>
      <c r="R193">
        <f>ROUND(CS193*I193,2)</f>
        <v>0</v>
      </c>
      <c r="S193">
        <f>ROUND(CT193*I193,2)</f>
        <v>0</v>
      </c>
      <c r="T193">
        <f t="shared" si="96"/>
        <v>0</v>
      </c>
      <c r="U193">
        <f>ROUND(CV193*I193,7)</f>
        <v>0</v>
      </c>
      <c r="V193">
        <f>ROUND(CW193*I193,7)</f>
        <v>0</v>
      </c>
      <c r="W193">
        <f t="shared" si="97"/>
        <v>0</v>
      </c>
      <c r="X193">
        <f t="shared" si="98"/>
        <v>0</v>
      </c>
      <c r="Y193">
        <f t="shared" si="99"/>
        <v>0</v>
      </c>
      <c r="AA193">
        <v>61549534</v>
      </c>
      <c r="AB193">
        <f t="shared" si="100"/>
        <v>230.16</v>
      </c>
      <c r="AC193">
        <f>ROUND((ES193),6)</f>
        <v>230.16</v>
      </c>
      <c r="AD193">
        <f>ROUND((((ET193)-(EU193))+AE193),6)</f>
        <v>0</v>
      </c>
      <c r="AE193">
        <f>ROUND((EU193),6)</f>
        <v>0</v>
      </c>
      <c r="AF193">
        <f>ROUND((EV193),6)</f>
        <v>0</v>
      </c>
      <c r="AG193">
        <f t="shared" si="101"/>
        <v>0</v>
      </c>
      <c r="AH193">
        <f>(EW193)</f>
        <v>0</v>
      </c>
      <c r="AI193">
        <f>(EX193)</f>
        <v>0</v>
      </c>
      <c r="AJ193">
        <f t="shared" si="102"/>
        <v>0</v>
      </c>
      <c r="AK193">
        <v>230.16</v>
      </c>
      <c r="AL193">
        <v>230.16</v>
      </c>
      <c r="AM193">
        <v>0</v>
      </c>
      <c r="AN193">
        <v>0</v>
      </c>
      <c r="AO193">
        <v>0</v>
      </c>
      <c r="AP193">
        <v>0</v>
      </c>
      <c r="AQ193">
        <v>0</v>
      </c>
      <c r="AR193">
        <v>0</v>
      </c>
      <c r="AS193">
        <v>0</v>
      </c>
      <c r="AT193">
        <v>91</v>
      </c>
      <c r="AU193">
        <v>48</v>
      </c>
      <c r="AV193">
        <v>1</v>
      </c>
      <c r="AW193">
        <v>1</v>
      </c>
      <c r="AZ193">
        <v>1</v>
      </c>
      <c r="BA193">
        <v>1</v>
      </c>
      <c r="BB193">
        <v>1</v>
      </c>
      <c r="BC193">
        <v>1.91</v>
      </c>
      <c r="BD193" t="s">
        <v>3</v>
      </c>
      <c r="BE193" t="s">
        <v>3</v>
      </c>
      <c r="BF193" t="s">
        <v>3</v>
      </c>
      <c r="BG193" t="s">
        <v>3</v>
      </c>
      <c r="BH193">
        <v>3</v>
      </c>
      <c r="BI193">
        <v>1</v>
      </c>
      <c r="BJ193" t="s">
        <v>129</v>
      </c>
      <c r="BM193">
        <v>67001</v>
      </c>
      <c r="BN193">
        <v>0</v>
      </c>
      <c r="BO193" t="s">
        <v>126</v>
      </c>
      <c r="BP193">
        <v>1</v>
      </c>
      <c r="BQ193">
        <v>6</v>
      </c>
      <c r="BR193">
        <v>0</v>
      </c>
      <c r="BS193">
        <v>1</v>
      </c>
      <c r="BT193">
        <v>1</v>
      </c>
      <c r="BU193">
        <v>1</v>
      </c>
      <c r="BV193">
        <v>1</v>
      </c>
      <c r="BW193">
        <v>1</v>
      </c>
      <c r="BX193">
        <v>1</v>
      </c>
      <c r="BY193" t="s">
        <v>3</v>
      </c>
      <c r="BZ193">
        <v>91</v>
      </c>
      <c r="CA193">
        <v>48</v>
      </c>
      <c r="CB193" t="s">
        <v>3</v>
      </c>
      <c r="CE193">
        <v>0</v>
      </c>
      <c r="CF193">
        <v>0</v>
      </c>
      <c r="CG193">
        <v>0</v>
      </c>
      <c r="CM193">
        <v>0</v>
      </c>
      <c r="CN193" t="s">
        <v>3</v>
      </c>
      <c r="CO193">
        <v>0</v>
      </c>
      <c r="CP193">
        <f t="shared" si="103"/>
        <v>4835.71</v>
      </c>
      <c r="CQ193">
        <f>ROUND(AL193*BC193,2)</f>
        <v>439.61</v>
      </c>
      <c r="CR193">
        <f>ROUND(AM193*BB193,2)</f>
        <v>0</v>
      </c>
      <c r="CS193">
        <f>ROUND(AN193*BS193,2)</f>
        <v>0</v>
      </c>
      <c r="CT193">
        <f>ROUND(AO193*BA193,2)</f>
        <v>0</v>
      </c>
      <c r="CU193">
        <f t="shared" si="104"/>
        <v>0</v>
      </c>
      <c r="CV193">
        <f>AH193</f>
        <v>0</v>
      </c>
      <c r="CW193">
        <f>AI193</f>
        <v>0</v>
      </c>
      <c r="CX193">
        <f t="shared" si="105"/>
        <v>0</v>
      </c>
      <c r="CY193">
        <f t="shared" si="106"/>
        <v>0</v>
      </c>
      <c r="CZ193">
        <f t="shared" si="107"/>
        <v>0</v>
      </c>
      <c r="DC193" t="s">
        <v>3</v>
      </c>
      <c r="DD193" t="s">
        <v>3</v>
      </c>
      <c r="DE193" t="s">
        <v>3</v>
      </c>
      <c r="DF193" t="s">
        <v>3</v>
      </c>
      <c r="DG193" t="s">
        <v>3</v>
      </c>
      <c r="DH193" t="s">
        <v>3</v>
      </c>
      <c r="DI193" t="s">
        <v>3</v>
      </c>
      <c r="DJ193" t="s">
        <v>3</v>
      </c>
      <c r="DK193" t="s">
        <v>3</v>
      </c>
      <c r="DL193" t="s">
        <v>3</v>
      </c>
      <c r="DM193" t="s">
        <v>3</v>
      </c>
      <c r="DN193">
        <v>0</v>
      </c>
      <c r="DO193">
        <v>0</v>
      </c>
      <c r="DP193">
        <v>1</v>
      </c>
      <c r="DQ193">
        <v>1</v>
      </c>
      <c r="DU193">
        <v>1013</v>
      </c>
      <c r="DV193" t="s">
        <v>128</v>
      </c>
      <c r="DW193" t="s">
        <v>128</v>
      </c>
      <c r="DX193">
        <v>1</v>
      </c>
      <c r="DZ193" t="s">
        <v>3</v>
      </c>
      <c r="EA193" t="s">
        <v>3</v>
      </c>
      <c r="EB193" t="s">
        <v>3</v>
      </c>
      <c r="EC193" t="s">
        <v>3</v>
      </c>
      <c r="EE193">
        <v>60216862</v>
      </c>
      <c r="EF193">
        <v>6</v>
      </c>
      <c r="EG193" t="s">
        <v>33</v>
      </c>
      <c r="EH193">
        <v>101</v>
      </c>
      <c r="EI193" t="s">
        <v>121</v>
      </c>
      <c r="EJ193">
        <v>1</v>
      </c>
      <c r="EK193">
        <v>67001</v>
      </c>
      <c r="EL193" t="s">
        <v>121</v>
      </c>
      <c r="EM193" t="s">
        <v>122</v>
      </c>
      <c r="EO193" t="s">
        <v>3</v>
      </c>
      <c r="EQ193">
        <v>0</v>
      </c>
      <c r="ER193">
        <v>230.16</v>
      </c>
      <c r="ES193">
        <v>230.16</v>
      </c>
      <c r="ET193">
        <v>0</v>
      </c>
      <c r="EU193">
        <v>0</v>
      </c>
      <c r="EV193">
        <v>0</v>
      </c>
      <c r="EW193">
        <v>0</v>
      </c>
      <c r="EX193">
        <v>0</v>
      </c>
      <c r="FQ193">
        <v>0</v>
      </c>
      <c r="FR193">
        <v>0</v>
      </c>
      <c r="FS193">
        <v>0</v>
      </c>
      <c r="FX193">
        <v>91</v>
      </c>
      <c r="FY193">
        <v>48</v>
      </c>
      <c r="GA193" t="s">
        <v>3</v>
      </c>
      <c r="GD193">
        <v>1</v>
      </c>
      <c r="GF193">
        <v>651079227</v>
      </c>
      <c r="GG193">
        <v>2</v>
      </c>
      <c r="GH193">
        <v>1</v>
      </c>
      <c r="GI193">
        <v>3</v>
      </c>
      <c r="GJ193">
        <v>0</v>
      </c>
      <c r="GK193">
        <v>0</v>
      </c>
      <c r="GL193">
        <f t="shared" si="108"/>
        <v>0</v>
      </c>
      <c r="GM193">
        <f t="shared" si="109"/>
        <v>4835.71</v>
      </c>
      <c r="GN193">
        <f t="shared" si="110"/>
        <v>4835.71</v>
      </c>
      <c r="GO193">
        <f t="shared" si="111"/>
        <v>0</v>
      </c>
      <c r="GP193">
        <f t="shared" si="112"/>
        <v>0</v>
      </c>
      <c r="GR193">
        <v>0</v>
      </c>
      <c r="GS193">
        <v>3</v>
      </c>
      <c r="GT193">
        <v>0</v>
      </c>
      <c r="GU193" t="s">
        <v>3</v>
      </c>
      <c r="GV193">
        <f t="shared" si="113"/>
        <v>0</v>
      </c>
      <c r="GW193">
        <v>1</v>
      </c>
      <c r="GX193">
        <f t="shared" si="114"/>
        <v>0</v>
      </c>
      <c r="HA193">
        <v>0</v>
      </c>
      <c r="HB193">
        <v>0</v>
      </c>
      <c r="HC193">
        <f t="shared" si="115"/>
        <v>0</v>
      </c>
      <c r="HE193" t="s">
        <v>3</v>
      </c>
      <c r="HF193" t="s">
        <v>3</v>
      </c>
      <c r="HM193" t="s">
        <v>3</v>
      </c>
      <c r="HN193" t="s">
        <v>123</v>
      </c>
      <c r="HO193" t="s">
        <v>124</v>
      </c>
      <c r="HP193" t="s">
        <v>121</v>
      </c>
      <c r="HQ193" t="s">
        <v>121</v>
      </c>
      <c r="HS193">
        <v>0</v>
      </c>
      <c r="IK193">
        <v>0</v>
      </c>
    </row>
    <row r="194" spans="1:245" x14ac:dyDescent="0.2">
      <c r="A194">
        <v>17</v>
      </c>
      <c r="B194">
        <v>1</v>
      </c>
      <c r="C194">
        <f>ROW(SmtRes!A59)</f>
        <v>59</v>
      </c>
      <c r="D194">
        <f>ROW(EtalonRes!A59)</f>
        <v>59</v>
      </c>
      <c r="E194" t="s">
        <v>177</v>
      </c>
      <c r="F194" t="s">
        <v>117</v>
      </c>
      <c r="G194" t="s">
        <v>170</v>
      </c>
      <c r="H194" t="s">
        <v>119</v>
      </c>
      <c r="I194">
        <f>ROUND(11/100,7)</f>
        <v>0.11</v>
      </c>
      <c r="J194">
        <v>0</v>
      </c>
      <c r="K194">
        <f>ROUND(11/100,7)</f>
        <v>0.11</v>
      </c>
      <c r="O194">
        <f t="shared" si="95"/>
        <v>1807</v>
      </c>
      <c r="P194">
        <f>SUMIF(SmtRes!AQ58:'SmtRes'!AQ59,"=1",SmtRes!DF58:'SmtRes'!DF59)</f>
        <v>0</v>
      </c>
      <c r="Q194">
        <f>SUMIF(SmtRes!AQ58:'SmtRes'!AQ59,"=1",SmtRes!DG58:'SmtRes'!DG59)</f>
        <v>0</v>
      </c>
      <c r="R194">
        <f>SUMIF(SmtRes!AQ58:'SmtRes'!AQ59,"=1",SmtRes!DH58:'SmtRes'!DH59)</f>
        <v>0</v>
      </c>
      <c r="S194">
        <f>SUMIF(SmtRes!AQ58:'SmtRes'!AQ59,"=1",SmtRes!DI58:'SmtRes'!DI59)</f>
        <v>1807</v>
      </c>
      <c r="T194">
        <f t="shared" si="96"/>
        <v>0</v>
      </c>
      <c r="U194">
        <f>SUMIF(SmtRes!AQ58:'SmtRes'!AQ59,"=1",SmtRes!CV58:'SmtRes'!CV59)</f>
        <v>2.6509999999999998</v>
      </c>
      <c r="V194">
        <f>SUMIF(SmtRes!AQ58:'SmtRes'!AQ59,"=1",SmtRes!CW58:'SmtRes'!CW59)</f>
        <v>0</v>
      </c>
      <c r="W194">
        <f t="shared" si="97"/>
        <v>0</v>
      </c>
      <c r="X194">
        <f t="shared" si="98"/>
        <v>1644.37</v>
      </c>
      <c r="Y194">
        <f t="shared" si="99"/>
        <v>867.36</v>
      </c>
      <c r="AA194">
        <v>61549534</v>
      </c>
      <c r="AB194">
        <f t="shared" si="100"/>
        <v>16427.282999999999</v>
      </c>
      <c r="AC194">
        <f>ROUND((0),6)</f>
        <v>0</v>
      </c>
      <c r="AD194">
        <f>ROUND((((0)-(0))+AE194),6)</f>
        <v>0</v>
      </c>
      <c r="AE194">
        <f>ROUND((0),6)</f>
        <v>0</v>
      </c>
      <c r="AF194">
        <f>ROUND((SUM(SmtRes!BT58:'SmtRes'!BT59)),6)</f>
        <v>16427.282999999999</v>
      </c>
      <c r="AG194">
        <f t="shared" si="101"/>
        <v>0</v>
      </c>
      <c r="AH194">
        <f>(SUM(SmtRes!BU58:'SmtRes'!BU59))</f>
        <v>24.1</v>
      </c>
      <c r="AI194">
        <f>(0)</f>
        <v>0</v>
      </c>
      <c r="AJ194">
        <f t="shared" si="102"/>
        <v>0</v>
      </c>
      <c r="AK194">
        <v>16427.282999999999</v>
      </c>
      <c r="AL194">
        <v>0</v>
      </c>
      <c r="AM194">
        <v>0</v>
      </c>
      <c r="AN194">
        <v>0</v>
      </c>
      <c r="AO194">
        <v>16427.282999999999</v>
      </c>
      <c r="AP194">
        <v>0</v>
      </c>
      <c r="AQ194">
        <v>24.1</v>
      </c>
      <c r="AR194">
        <v>0</v>
      </c>
      <c r="AS194">
        <v>0</v>
      </c>
      <c r="AT194">
        <v>91</v>
      </c>
      <c r="AU194">
        <v>48</v>
      </c>
      <c r="AV194">
        <v>1</v>
      </c>
      <c r="AW194">
        <v>1</v>
      </c>
      <c r="AZ194">
        <v>1</v>
      </c>
      <c r="BA194">
        <v>1</v>
      </c>
      <c r="BB194">
        <v>1</v>
      </c>
      <c r="BC194">
        <v>1</v>
      </c>
      <c r="BD194" t="s">
        <v>3</v>
      </c>
      <c r="BE194" t="s">
        <v>3</v>
      </c>
      <c r="BF194" t="s">
        <v>3</v>
      </c>
      <c r="BG194" t="s">
        <v>3</v>
      </c>
      <c r="BH194">
        <v>0</v>
      </c>
      <c r="BI194">
        <v>1</v>
      </c>
      <c r="BJ194" t="s">
        <v>120</v>
      </c>
      <c r="BM194">
        <v>67001</v>
      </c>
      <c r="BN194">
        <v>0</v>
      </c>
      <c r="BO194" t="s">
        <v>3</v>
      </c>
      <c r="BP194">
        <v>0</v>
      </c>
      <c r="BQ194">
        <v>6</v>
      </c>
      <c r="BR194">
        <v>0</v>
      </c>
      <c r="BS194">
        <v>1</v>
      </c>
      <c r="BT194">
        <v>1</v>
      </c>
      <c r="BU194">
        <v>1</v>
      </c>
      <c r="BV194">
        <v>1</v>
      </c>
      <c r="BW194">
        <v>1</v>
      </c>
      <c r="BX194">
        <v>1</v>
      </c>
      <c r="BY194" t="s">
        <v>3</v>
      </c>
      <c r="BZ194">
        <v>91</v>
      </c>
      <c r="CA194">
        <v>48</v>
      </c>
      <c r="CB194" t="s">
        <v>3</v>
      </c>
      <c r="CE194">
        <v>0</v>
      </c>
      <c r="CF194">
        <v>0</v>
      </c>
      <c r="CG194">
        <v>0</v>
      </c>
      <c r="CM194">
        <v>0</v>
      </c>
      <c r="CN194" t="s">
        <v>3</v>
      </c>
      <c r="CO194">
        <v>0</v>
      </c>
      <c r="CP194">
        <f t="shared" si="103"/>
        <v>1807</v>
      </c>
      <c r="CQ194">
        <f>SUMIF(SmtRes!AQ58:'SmtRes'!AQ59,"=1",SmtRes!AA58:'SmtRes'!AA59)</f>
        <v>0</v>
      </c>
      <c r="CR194">
        <f>SUMIF(SmtRes!AQ58:'SmtRes'!AQ59,"=1",SmtRes!AB58:'SmtRes'!AB59)</f>
        <v>0</v>
      </c>
      <c r="CS194">
        <f>SUMIF(SmtRes!AQ58:'SmtRes'!AQ59,"=1",SmtRes!AC58:'SmtRes'!AC59)</f>
        <v>0</v>
      </c>
      <c r="CT194">
        <f>SUMIF(SmtRes!AQ58:'SmtRes'!AQ59,"=1",SmtRes!AD58:'SmtRes'!AD59)</f>
        <v>681.63</v>
      </c>
      <c r="CU194">
        <f t="shared" si="104"/>
        <v>0</v>
      </c>
      <c r="CV194">
        <f>SUMIF(SmtRes!AQ58:'SmtRes'!AQ59,"=1",SmtRes!BU58:'SmtRes'!BU59)</f>
        <v>24.1</v>
      </c>
      <c r="CW194">
        <f>SUMIF(SmtRes!AQ58:'SmtRes'!AQ59,"=1",SmtRes!BV58:'SmtRes'!BV59)</f>
        <v>0</v>
      </c>
      <c r="CX194">
        <f t="shared" si="105"/>
        <v>0</v>
      </c>
      <c r="CY194">
        <f t="shared" si="106"/>
        <v>1644.37</v>
      </c>
      <c r="CZ194">
        <f t="shared" si="107"/>
        <v>867.36</v>
      </c>
      <c r="DC194" t="s">
        <v>3</v>
      </c>
      <c r="DD194" t="s">
        <v>3</v>
      </c>
      <c r="DE194" t="s">
        <v>3</v>
      </c>
      <c r="DF194" t="s">
        <v>3</v>
      </c>
      <c r="DG194" t="s">
        <v>3</v>
      </c>
      <c r="DH194" t="s">
        <v>3</v>
      </c>
      <c r="DI194" t="s">
        <v>3</v>
      </c>
      <c r="DJ194" t="s">
        <v>3</v>
      </c>
      <c r="DK194" t="s">
        <v>3</v>
      </c>
      <c r="DL194" t="s">
        <v>3</v>
      </c>
      <c r="DM194" t="s">
        <v>3</v>
      </c>
      <c r="DN194">
        <v>0</v>
      </c>
      <c r="DO194">
        <v>0</v>
      </c>
      <c r="DP194">
        <v>1</v>
      </c>
      <c r="DQ194">
        <v>1</v>
      </c>
      <c r="DU194">
        <v>1013</v>
      </c>
      <c r="DV194" t="s">
        <v>119</v>
      </c>
      <c r="DW194" t="s">
        <v>119</v>
      </c>
      <c r="DX194">
        <v>1</v>
      </c>
      <c r="DZ194" t="s">
        <v>3</v>
      </c>
      <c r="EA194" t="s">
        <v>3</v>
      </c>
      <c r="EB194" t="s">
        <v>3</v>
      </c>
      <c r="EC194" t="s">
        <v>3</v>
      </c>
      <c r="EE194">
        <v>60216862</v>
      </c>
      <c r="EF194">
        <v>6</v>
      </c>
      <c r="EG194" t="s">
        <v>33</v>
      </c>
      <c r="EH194">
        <v>101</v>
      </c>
      <c r="EI194" t="s">
        <v>121</v>
      </c>
      <c r="EJ194">
        <v>1</v>
      </c>
      <c r="EK194">
        <v>67001</v>
      </c>
      <c r="EL194" t="s">
        <v>121</v>
      </c>
      <c r="EM194" t="s">
        <v>122</v>
      </c>
      <c r="EO194" t="s">
        <v>3</v>
      </c>
      <c r="EQ194">
        <v>0</v>
      </c>
      <c r="ER194">
        <v>0</v>
      </c>
      <c r="ES194">
        <v>0</v>
      </c>
      <c r="ET194">
        <v>0</v>
      </c>
      <c r="EU194">
        <v>0</v>
      </c>
      <c r="EV194">
        <v>0</v>
      </c>
      <c r="EW194">
        <v>24.1</v>
      </c>
      <c r="EX194">
        <v>0</v>
      </c>
      <c r="EY194">
        <v>0</v>
      </c>
      <c r="FQ194">
        <v>0</v>
      </c>
      <c r="FR194">
        <v>0</v>
      </c>
      <c r="FS194">
        <v>0</v>
      </c>
      <c r="FX194">
        <v>91</v>
      </c>
      <c r="FY194">
        <v>48</v>
      </c>
      <c r="GA194" t="s">
        <v>3</v>
      </c>
      <c r="GD194">
        <v>1</v>
      </c>
      <c r="GF194">
        <v>1304068834</v>
      </c>
      <c r="GG194">
        <v>2</v>
      </c>
      <c r="GH194">
        <v>1</v>
      </c>
      <c r="GI194">
        <v>-2</v>
      </c>
      <c r="GJ194">
        <v>0</v>
      </c>
      <c r="GK194">
        <v>0</v>
      </c>
      <c r="GL194">
        <f t="shared" si="108"/>
        <v>0</v>
      </c>
      <c r="GM194">
        <f t="shared" si="109"/>
        <v>4318.7299999999996</v>
      </c>
      <c r="GN194">
        <f t="shared" si="110"/>
        <v>4318.7299999999996</v>
      </c>
      <c r="GO194">
        <f t="shared" si="111"/>
        <v>0</v>
      </c>
      <c r="GP194">
        <f t="shared" si="112"/>
        <v>0</v>
      </c>
      <c r="GR194">
        <v>0</v>
      </c>
      <c r="GS194">
        <v>3</v>
      </c>
      <c r="GT194">
        <v>0</v>
      </c>
      <c r="GU194" t="s">
        <v>3</v>
      </c>
      <c r="GV194">
        <f t="shared" si="113"/>
        <v>0</v>
      </c>
      <c r="GW194">
        <v>1</v>
      </c>
      <c r="GX194">
        <f t="shared" si="114"/>
        <v>0</v>
      </c>
      <c r="HA194">
        <v>0</v>
      </c>
      <c r="HB194">
        <v>0</v>
      </c>
      <c r="HC194">
        <f t="shared" si="115"/>
        <v>0</v>
      </c>
      <c r="HE194" t="s">
        <v>3</v>
      </c>
      <c r="HF194" t="s">
        <v>3</v>
      </c>
      <c r="HM194" t="s">
        <v>3</v>
      </c>
      <c r="HN194" t="s">
        <v>123</v>
      </c>
      <c r="HO194" t="s">
        <v>124</v>
      </c>
      <c r="HP194" t="s">
        <v>121</v>
      </c>
      <c r="HQ194" t="s">
        <v>121</v>
      </c>
      <c r="HS194">
        <v>0</v>
      </c>
      <c r="IK194">
        <v>0</v>
      </c>
    </row>
    <row r="195" spans="1:245" x14ac:dyDescent="0.2">
      <c r="A195">
        <v>18</v>
      </c>
      <c r="B195">
        <v>1</v>
      </c>
      <c r="C195">
        <v>59</v>
      </c>
      <c r="E195" t="s">
        <v>178</v>
      </c>
      <c r="F195" t="s">
        <v>126</v>
      </c>
      <c r="G195" t="s">
        <v>127</v>
      </c>
      <c r="H195" t="s">
        <v>128</v>
      </c>
      <c r="I195">
        <f>I194*J195</f>
        <v>11</v>
      </c>
      <c r="J195">
        <v>100</v>
      </c>
      <c r="K195">
        <v>100</v>
      </c>
      <c r="O195">
        <f t="shared" si="95"/>
        <v>4835.71</v>
      </c>
      <c r="P195">
        <f>ROUND(CQ195*I195,2)</f>
        <v>4835.71</v>
      </c>
      <c r="Q195">
        <f>ROUND(CR195*I195,2)</f>
        <v>0</v>
      </c>
      <c r="R195">
        <f>ROUND(CS195*I195,2)</f>
        <v>0</v>
      </c>
      <c r="S195">
        <f>ROUND(CT195*I195,2)</f>
        <v>0</v>
      </c>
      <c r="T195">
        <f t="shared" si="96"/>
        <v>0</v>
      </c>
      <c r="U195">
        <f>ROUND(CV195*I195,7)</f>
        <v>0</v>
      </c>
      <c r="V195">
        <f>ROUND(CW195*I195,7)</f>
        <v>0</v>
      </c>
      <c r="W195">
        <f t="shared" si="97"/>
        <v>0</v>
      </c>
      <c r="X195">
        <f t="shared" si="98"/>
        <v>0</v>
      </c>
      <c r="Y195">
        <f t="shared" si="99"/>
        <v>0</v>
      </c>
      <c r="AA195">
        <v>61549534</v>
      </c>
      <c r="AB195">
        <f t="shared" si="100"/>
        <v>230.16</v>
      </c>
      <c r="AC195">
        <f>ROUND((ES195),6)</f>
        <v>230.16</v>
      </c>
      <c r="AD195">
        <f>ROUND((((ET195)-(EU195))+AE195),6)</f>
        <v>0</v>
      </c>
      <c r="AE195">
        <f>ROUND((EU195),6)</f>
        <v>0</v>
      </c>
      <c r="AF195">
        <f>ROUND((EV195),6)</f>
        <v>0</v>
      </c>
      <c r="AG195">
        <f t="shared" si="101"/>
        <v>0</v>
      </c>
      <c r="AH195">
        <f>(EW195)</f>
        <v>0</v>
      </c>
      <c r="AI195">
        <f>(EX195)</f>
        <v>0</v>
      </c>
      <c r="AJ195">
        <f t="shared" si="102"/>
        <v>0</v>
      </c>
      <c r="AK195">
        <v>230.16</v>
      </c>
      <c r="AL195">
        <v>230.16</v>
      </c>
      <c r="AM195">
        <v>0</v>
      </c>
      <c r="AN195">
        <v>0</v>
      </c>
      <c r="AO195">
        <v>0</v>
      </c>
      <c r="AP195">
        <v>0</v>
      </c>
      <c r="AQ195">
        <v>0</v>
      </c>
      <c r="AR195">
        <v>0</v>
      </c>
      <c r="AS195">
        <v>0</v>
      </c>
      <c r="AT195">
        <v>91</v>
      </c>
      <c r="AU195">
        <v>48</v>
      </c>
      <c r="AV195">
        <v>1</v>
      </c>
      <c r="AW195">
        <v>1</v>
      </c>
      <c r="AZ195">
        <v>1</v>
      </c>
      <c r="BA195">
        <v>1</v>
      </c>
      <c r="BB195">
        <v>1</v>
      </c>
      <c r="BC195">
        <v>1.91</v>
      </c>
      <c r="BD195" t="s">
        <v>3</v>
      </c>
      <c r="BE195" t="s">
        <v>3</v>
      </c>
      <c r="BF195" t="s">
        <v>3</v>
      </c>
      <c r="BG195" t="s">
        <v>3</v>
      </c>
      <c r="BH195">
        <v>3</v>
      </c>
      <c r="BI195">
        <v>1</v>
      </c>
      <c r="BJ195" t="s">
        <v>129</v>
      </c>
      <c r="BM195">
        <v>67001</v>
      </c>
      <c r="BN195">
        <v>0</v>
      </c>
      <c r="BO195" t="s">
        <v>126</v>
      </c>
      <c r="BP195">
        <v>1</v>
      </c>
      <c r="BQ195">
        <v>6</v>
      </c>
      <c r="BR195">
        <v>0</v>
      </c>
      <c r="BS195">
        <v>1</v>
      </c>
      <c r="BT195">
        <v>1</v>
      </c>
      <c r="BU195">
        <v>1</v>
      </c>
      <c r="BV195">
        <v>1</v>
      </c>
      <c r="BW195">
        <v>1</v>
      </c>
      <c r="BX195">
        <v>1</v>
      </c>
      <c r="BY195" t="s">
        <v>3</v>
      </c>
      <c r="BZ195">
        <v>91</v>
      </c>
      <c r="CA195">
        <v>48</v>
      </c>
      <c r="CB195" t="s">
        <v>3</v>
      </c>
      <c r="CE195">
        <v>0</v>
      </c>
      <c r="CF195">
        <v>0</v>
      </c>
      <c r="CG195">
        <v>0</v>
      </c>
      <c r="CM195">
        <v>0</v>
      </c>
      <c r="CN195" t="s">
        <v>3</v>
      </c>
      <c r="CO195">
        <v>0</v>
      </c>
      <c r="CP195">
        <f t="shared" si="103"/>
        <v>4835.71</v>
      </c>
      <c r="CQ195">
        <f>ROUND(AL195*BC195,2)</f>
        <v>439.61</v>
      </c>
      <c r="CR195">
        <f>ROUND(AM195*BB195,2)</f>
        <v>0</v>
      </c>
      <c r="CS195">
        <f>ROUND(AN195*BS195,2)</f>
        <v>0</v>
      </c>
      <c r="CT195">
        <f>ROUND(AO195*BA195,2)</f>
        <v>0</v>
      </c>
      <c r="CU195">
        <f t="shared" si="104"/>
        <v>0</v>
      </c>
      <c r="CV195">
        <f>AH195</f>
        <v>0</v>
      </c>
      <c r="CW195">
        <f>AI195</f>
        <v>0</v>
      </c>
      <c r="CX195">
        <f t="shared" si="105"/>
        <v>0</v>
      </c>
      <c r="CY195">
        <f t="shared" si="106"/>
        <v>0</v>
      </c>
      <c r="CZ195">
        <f t="shared" si="107"/>
        <v>0</v>
      </c>
      <c r="DC195" t="s">
        <v>3</v>
      </c>
      <c r="DD195" t="s">
        <v>3</v>
      </c>
      <c r="DE195" t="s">
        <v>3</v>
      </c>
      <c r="DF195" t="s">
        <v>3</v>
      </c>
      <c r="DG195" t="s">
        <v>3</v>
      </c>
      <c r="DH195" t="s">
        <v>3</v>
      </c>
      <c r="DI195" t="s">
        <v>3</v>
      </c>
      <c r="DJ195" t="s">
        <v>3</v>
      </c>
      <c r="DK195" t="s">
        <v>3</v>
      </c>
      <c r="DL195" t="s">
        <v>3</v>
      </c>
      <c r="DM195" t="s">
        <v>3</v>
      </c>
      <c r="DN195">
        <v>0</v>
      </c>
      <c r="DO195">
        <v>0</v>
      </c>
      <c r="DP195">
        <v>1</v>
      </c>
      <c r="DQ195">
        <v>1</v>
      </c>
      <c r="DU195">
        <v>1013</v>
      </c>
      <c r="DV195" t="s">
        <v>128</v>
      </c>
      <c r="DW195" t="s">
        <v>128</v>
      </c>
      <c r="DX195">
        <v>1</v>
      </c>
      <c r="DZ195" t="s">
        <v>3</v>
      </c>
      <c r="EA195" t="s">
        <v>3</v>
      </c>
      <c r="EB195" t="s">
        <v>3</v>
      </c>
      <c r="EC195" t="s">
        <v>3</v>
      </c>
      <c r="EE195">
        <v>60216862</v>
      </c>
      <c r="EF195">
        <v>6</v>
      </c>
      <c r="EG195" t="s">
        <v>33</v>
      </c>
      <c r="EH195">
        <v>101</v>
      </c>
      <c r="EI195" t="s">
        <v>121</v>
      </c>
      <c r="EJ195">
        <v>1</v>
      </c>
      <c r="EK195">
        <v>67001</v>
      </c>
      <c r="EL195" t="s">
        <v>121</v>
      </c>
      <c r="EM195" t="s">
        <v>122</v>
      </c>
      <c r="EO195" t="s">
        <v>3</v>
      </c>
      <c r="EQ195">
        <v>0</v>
      </c>
      <c r="ER195">
        <v>230.16</v>
      </c>
      <c r="ES195">
        <v>230.16</v>
      </c>
      <c r="ET195">
        <v>0</v>
      </c>
      <c r="EU195">
        <v>0</v>
      </c>
      <c r="EV195">
        <v>0</v>
      </c>
      <c r="EW195">
        <v>0</v>
      </c>
      <c r="EX195">
        <v>0</v>
      </c>
      <c r="FQ195">
        <v>0</v>
      </c>
      <c r="FR195">
        <v>0</v>
      </c>
      <c r="FS195">
        <v>0</v>
      </c>
      <c r="FX195">
        <v>91</v>
      </c>
      <c r="FY195">
        <v>48</v>
      </c>
      <c r="GA195" t="s">
        <v>3</v>
      </c>
      <c r="GD195">
        <v>1</v>
      </c>
      <c r="GF195">
        <v>651079227</v>
      </c>
      <c r="GG195">
        <v>2</v>
      </c>
      <c r="GH195">
        <v>1</v>
      </c>
      <c r="GI195">
        <v>3</v>
      </c>
      <c r="GJ195">
        <v>0</v>
      </c>
      <c r="GK195">
        <v>0</v>
      </c>
      <c r="GL195">
        <f t="shared" si="108"/>
        <v>0</v>
      </c>
      <c r="GM195">
        <f t="shared" si="109"/>
        <v>4835.71</v>
      </c>
      <c r="GN195">
        <f t="shared" si="110"/>
        <v>4835.71</v>
      </c>
      <c r="GO195">
        <f t="shared" si="111"/>
        <v>0</v>
      </c>
      <c r="GP195">
        <f t="shared" si="112"/>
        <v>0</v>
      </c>
      <c r="GR195">
        <v>0</v>
      </c>
      <c r="GS195">
        <v>3</v>
      </c>
      <c r="GT195">
        <v>0</v>
      </c>
      <c r="GU195" t="s">
        <v>3</v>
      </c>
      <c r="GV195">
        <f t="shared" si="113"/>
        <v>0</v>
      </c>
      <c r="GW195">
        <v>1</v>
      </c>
      <c r="GX195">
        <f t="shared" si="114"/>
        <v>0</v>
      </c>
      <c r="HA195">
        <v>0</v>
      </c>
      <c r="HB195">
        <v>0</v>
      </c>
      <c r="HC195">
        <f t="shared" si="115"/>
        <v>0</v>
      </c>
      <c r="HE195" t="s">
        <v>3</v>
      </c>
      <c r="HF195" t="s">
        <v>3</v>
      </c>
      <c r="HM195" t="s">
        <v>3</v>
      </c>
      <c r="HN195" t="s">
        <v>123</v>
      </c>
      <c r="HO195" t="s">
        <v>124</v>
      </c>
      <c r="HP195" t="s">
        <v>121</v>
      </c>
      <c r="HQ195" t="s">
        <v>121</v>
      </c>
      <c r="HS195">
        <v>0</v>
      </c>
      <c r="IK195">
        <v>0</v>
      </c>
    </row>
    <row r="196" spans="1:245" x14ac:dyDescent="0.2">
      <c r="A196">
        <v>17</v>
      </c>
      <c r="B196">
        <v>1</v>
      </c>
      <c r="C196">
        <f>ROW(SmtRes!A66)</f>
        <v>66</v>
      </c>
      <c r="D196">
        <f>ROW(EtalonRes!A66)</f>
        <v>66</v>
      </c>
      <c r="E196" t="s">
        <v>179</v>
      </c>
      <c r="F196" t="s">
        <v>131</v>
      </c>
      <c r="G196" t="s">
        <v>132</v>
      </c>
      <c r="H196" t="s">
        <v>133</v>
      </c>
      <c r="I196">
        <f>ROUND(3/100,7)</f>
        <v>0.03</v>
      </c>
      <c r="J196">
        <v>0</v>
      </c>
      <c r="K196">
        <f>ROUND(3/100,7)</f>
        <v>0.03</v>
      </c>
      <c r="O196">
        <f t="shared" si="95"/>
        <v>446.74</v>
      </c>
      <c r="P196">
        <f>SUMIF(SmtRes!AQ60:'SmtRes'!AQ66,"=1",SmtRes!DF60:'SmtRes'!DF66)</f>
        <v>11.09</v>
      </c>
      <c r="Q196">
        <f>SUMIF(SmtRes!AQ60:'SmtRes'!AQ66,"=1",SmtRes!DG60:'SmtRes'!DG66)</f>
        <v>0.02</v>
      </c>
      <c r="R196">
        <f>SUMIF(SmtRes!AQ60:'SmtRes'!AQ66,"=1",SmtRes!DH60:'SmtRes'!DH66)</f>
        <v>0.19</v>
      </c>
      <c r="S196">
        <f>SUMIF(SmtRes!AQ60:'SmtRes'!AQ66,"=1",SmtRes!DI60:'SmtRes'!DI66)</f>
        <v>435.44</v>
      </c>
      <c r="T196">
        <f t="shared" si="96"/>
        <v>0</v>
      </c>
      <c r="U196">
        <f>SUMIF(SmtRes!AQ60:'SmtRes'!AQ66,"=1",SmtRes!CV60:'SmtRes'!CV66)</f>
        <v>0.6099</v>
      </c>
      <c r="V196">
        <f>SUMIF(SmtRes!AQ60:'SmtRes'!AQ66,"=1",SmtRes!CW60:'SmtRes'!CW66)</f>
        <v>2.9999999999999997E-4</v>
      </c>
      <c r="W196">
        <f t="shared" si="97"/>
        <v>0</v>
      </c>
      <c r="X196">
        <f t="shared" si="98"/>
        <v>422.56</v>
      </c>
      <c r="Y196">
        <f t="shared" si="99"/>
        <v>222.17</v>
      </c>
      <c r="AA196">
        <v>61549534</v>
      </c>
      <c r="AB196">
        <f t="shared" si="100"/>
        <v>14814.353256</v>
      </c>
      <c r="AC196">
        <f>ROUND((SUM(SmtRes!BQ60:'SmtRes'!BQ66)),6)</f>
        <v>299.17325599999998</v>
      </c>
      <c r="AD196">
        <f>ROUND((((SUM(SmtRes!BR60:'SmtRes'!BR66))-(SUM(SmtRes!BS60:'SmtRes'!BS66)))+AE196),6)</f>
        <v>0.37319999999999998</v>
      </c>
      <c r="AE196">
        <f>ROUND((SUM(SmtRes!BS60:'SmtRes'!BS66)),6)</f>
        <v>6.4122000000000003</v>
      </c>
      <c r="AF196">
        <f>ROUND((SUM(SmtRes!BT60:'SmtRes'!BT66)),6)</f>
        <v>14514.8068</v>
      </c>
      <c r="AG196">
        <f t="shared" si="101"/>
        <v>0</v>
      </c>
      <c r="AH196">
        <f>(SUM(SmtRes!BU60:'SmtRes'!BU66))</f>
        <v>20.329999999999998</v>
      </c>
      <c r="AI196">
        <f>(SUM(SmtRes!BV60:'SmtRes'!BV66))</f>
        <v>0.01</v>
      </c>
      <c r="AJ196">
        <f t="shared" si="102"/>
        <v>0</v>
      </c>
      <c r="AK196">
        <v>14820.765456000001</v>
      </c>
      <c r="AL196">
        <v>299.17325599999998</v>
      </c>
      <c r="AM196">
        <v>0.37320000000000003</v>
      </c>
      <c r="AN196">
        <v>6.4122000000000003</v>
      </c>
      <c r="AO196">
        <v>14514.8068</v>
      </c>
      <c r="AP196">
        <v>0</v>
      </c>
      <c r="AQ196">
        <v>20.329999999999998</v>
      </c>
      <c r="AR196">
        <v>0.01</v>
      </c>
      <c r="AS196">
        <v>0</v>
      </c>
      <c r="AT196">
        <v>97</v>
      </c>
      <c r="AU196">
        <v>51</v>
      </c>
      <c r="AV196">
        <v>1</v>
      </c>
      <c r="AW196">
        <v>1</v>
      </c>
      <c r="AZ196">
        <v>1</v>
      </c>
      <c r="BA196">
        <v>1</v>
      </c>
      <c r="BB196">
        <v>1</v>
      </c>
      <c r="BC196">
        <v>1</v>
      </c>
      <c r="BD196" t="s">
        <v>3</v>
      </c>
      <c r="BE196" t="s">
        <v>3</v>
      </c>
      <c r="BF196" t="s">
        <v>3</v>
      </c>
      <c r="BG196" t="s">
        <v>3</v>
      </c>
      <c r="BH196">
        <v>0</v>
      </c>
      <c r="BI196">
        <v>2</v>
      </c>
      <c r="BJ196" t="s">
        <v>134</v>
      </c>
      <c r="BM196">
        <v>108001</v>
      </c>
      <c r="BN196">
        <v>0</v>
      </c>
      <c r="BO196" t="s">
        <v>3</v>
      </c>
      <c r="BP196">
        <v>0</v>
      </c>
      <c r="BQ196">
        <v>3</v>
      </c>
      <c r="BR196">
        <v>0</v>
      </c>
      <c r="BS196">
        <v>1</v>
      </c>
      <c r="BT196">
        <v>1</v>
      </c>
      <c r="BU196">
        <v>1</v>
      </c>
      <c r="BV196">
        <v>1</v>
      </c>
      <c r="BW196">
        <v>1</v>
      </c>
      <c r="BX196">
        <v>1</v>
      </c>
      <c r="BY196" t="s">
        <v>3</v>
      </c>
      <c r="BZ196">
        <v>97</v>
      </c>
      <c r="CA196">
        <v>51</v>
      </c>
      <c r="CB196" t="s">
        <v>3</v>
      </c>
      <c r="CE196">
        <v>0</v>
      </c>
      <c r="CF196">
        <v>0</v>
      </c>
      <c r="CG196">
        <v>0</v>
      </c>
      <c r="CM196">
        <v>0</v>
      </c>
      <c r="CN196" t="s">
        <v>3</v>
      </c>
      <c r="CO196">
        <v>0</v>
      </c>
      <c r="CP196">
        <f t="shared" si="103"/>
        <v>446.74</v>
      </c>
      <c r="CQ196">
        <f>SUMIF(SmtRes!AQ60:'SmtRes'!AQ66,"=1",SmtRes!AA60:'SmtRes'!AA66)</f>
        <v>128299.93</v>
      </c>
      <c r="CR196">
        <f>SUMIF(SmtRes!AQ60:'SmtRes'!AQ66,"=1",SmtRes!AB60:'SmtRes'!AB66)</f>
        <v>57.47</v>
      </c>
      <c r="CS196">
        <f>SUMIF(SmtRes!AQ60:'SmtRes'!AQ66,"=1",SmtRes!AC60:'SmtRes'!AC66)</f>
        <v>641.22</v>
      </c>
      <c r="CT196">
        <f>SUMIF(SmtRes!AQ60:'SmtRes'!AQ66,"=1",SmtRes!AD60:'SmtRes'!AD66)</f>
        <v>713.96</v>
      </c>
      <c r="CU196">
        <f t="shared" si="104"/>
        <v>0</v>
      </c>
      <c r="CV196">
        <f>SUMIF(SmtRes!AQ60:'SmtRes'!AQ66,"=1",SmtRes!BU60:'SmtRes'!BU66)</f>
        <v>20.329999999999998</v>
      </c>
      <c r="CW196">
        <f>SUMIF(SmtRes!AQ60:'SmtRes'!AQ66,"=1",SmtRes!BV60:'SmtRes'!BV66)</f>
        <v>0.01</v>
      </c>
      <c r="CX196">
        <f t="shared" si="105"/>
        <v>0</v>
      </c>
      <c r="CY196">
        <f t="shared" si="106"/>
        <v>422.56110000000001</v>
      </c>
      <c r="CZ196">
        <f t="shared" si="107"/>
        <v>222.1713</v>
      </c>
      <c r="DC196" t="s">
        <v>3</v>
      </c>
      <c r="DD196" t="s">
        <v>3</v>
      </c>
      <c r="DE196" t="s">
        <v>3</v>
      </c>
      <c r="DF196" t="s">
        <v>3</v>
      </c>
      <c r="DG196" t="s">
        <v>3</v>
      </c>
      <c r="DH196" t="s">
        <v>3</v>
      </c>
      <c r="DI196" t="s">
        <v>3</v>
      </c>
      <c r="DJ196" t="s">
        <v>3</v>
      </c>
      <c r="DK196" t="s">
        <v>3</v>
      </c>
      <c r="DL196" t="s">
        <v>3</v>
      </c>
      <c r="DM196" t="s">
        <v>3</v>
      </c>
      <c r="DN196">
        <v>0</v>
      </c>
      <c r="DO196">
        <v>0</v>
      </c>
      <c r="DP196">
        <v>1</v>
      </c>
      <c r="DQ196">
        <v>1</v>
      </c>
      <c r="DU196">
        <v>1003</v>
      </c>
      <c r="DV196" t="s">
        <v>133</v>
      </c>
      <c r="DW196" t="s">
        <v>133</v>
      </c>
      <c r="DX196">
        <v>100</v>
      </c>
      <c r="DZ196" t="s">
        <v>3</v>
      </c>
      <c r="EA196" t="s">
        <v>3</v>
      </c>
      <c r="EB196" t="s">
        <v>3</v>
      </c>
      <c r="EC196" t="s">
        <v>3</v>
      </c>
      <c r="EE196">
        <v>60216615</v>
      </c>
      <c r="EF196">
        <v>3</v>
      </c>
      <c r="EG196" t="s">
        <v>135</v>
      </c>
      <c r="EH196">
        <v>0</v>
      </c>
      <c r="EI196" t="s">
        <v>3</v>
      </c>
      <c r="EJ196">
        <v>2</v>
      </c>
      <c r="EK196">
        <v>108001</v>
      </c>
      <c r="EL196" t="s">
        <v>136</v>
      </c>
      <c r="EM196" t="s">
        <v>137</v>
      </c>
      <c r="EO196" t="s">
        <v>3</v>
      </c>
      <c r="EQ196">
        <v>0</v>
      </c>
      <c r="ER196">
        <v>0</v>
      </c>
      <c r="ES196">
        <v>0</v>
      </c>
      <c r="ET196">
        <v>0</v>
      </c>
      <c r="EU196">
        <v>0</v>
      </c>
      <c r="EV196">
        <v>0</v>
      </c>
      <c r="EW196">
        <v>20.329999999999998</v>
      </c>
      <c r="EX196">
        <v>0.01</v>
      </c>
      <c r="EY196">
        <v>0</v>
      </c>
      <c r="FQ196">
        <v>0</v>
      </c>
      <c r="FR196">
        <v>0</v>
      </c>
      <c r="FS196">
        <v>0</v>
      </c>
      <c r="FX196">
        <v>97</v>
      </c>
      <c r="FY196">
        <v>51</v>
      </c>
      <c r="GA196" t="s">
        <v>3</v>
      </c>
      <c r="GD196">
        <v>1</v>
      </c>
      <c r="GF196">
        <v>838210438</v>
      </c>
      <c r="GG196">
        <v>2</v>
      </c>
      <c r="GH196">
        <v>1</v>
      </c>
      <c r="GI196">
        <v>-2</v>
      </c>
      <c r="GJ196">
        <v>0</v>
      </c>
      <c r="GK196">
        <v>0</v>
      </c>
      <c r="GL196">
        <f t="shared" si="108"/>
        <v>0</v>
      </c>
      <c r="GM196">
        <f t="shared" si="109"/>
        <v>1091.47</v>
      </c>
      <c r="GN196">
        <f t="shared" si="110"/>
        <v>0</v>
      </c>
      <c r="GO196">
        <f t="shared" si="111"/>
        <v>1091.47</v>
      </c>
      <c r="GP196">
        <f t="shared" si="112"/>
        <v>0</v>
      </c>
      <c r="GR196">
        <v>0</v>
      </c>
      <c r="GS196">
        <v>3</v>
      </c>
      <c r="GT196">
        <v>0</v>
      </c>
      <c r="GU196" t="s">
        <v>3</v>
      </c>
      <c r="GV196">
        <f t="shared" si="113"/>
        <v>0</v>
      </c>
      <c r="GW196">
        <v>1</v>
      </c>
      <c r="GX196">
        <f t="shared" si="114"/>
        <v>0</v>
      </c>
      <c r="HA196">
        <v>0</v>
      </c>
      <c r="HB196">
        <v>0</v>
      </c>
      <c r="HC196">
        <f t="shared" si="115"/>
        <v>0</v>
      </c>
      <c r="HE196" t="s">
        <v>3</v>
      </c>
      <c r="HF196" t="s">
        <v>3</v>
      </c>
      <c r="HM196" t="s">
        <v>3</v>
      </c>
      <c r="HN196" t="s">
        <v>138</v>
      </c>
      <c r="HO196" t="s">
        <v>139</v>
      </c>
      <c r="HP196" t="s">
        <v>136</v>
      </c>
      <c r="HQ196" t="s">
        <v>136</v>
      </c>
      <c r="HS196">
        <v>0</v>
      </c>
      <c r="IK196">
        <v>0</v>
      </c>
    </row>
    <row r="197" spans="1:245" x14ac:dyDescent="0.2">
      <c r="A197">
        <v>18</v>
      </c>
      <c r="B197">
        <v>1</v>
      </c>
      <c r="C197">
        <v>66</v>
      </c>
      <c r="E197" t="s">
        <v>180</v>
      </c>
      <c r="F197" t="s">
        <v>141</v>
      </c>
      <c r="G197" t="s">
        <v>142</v>
      </c>
      <c r="H197" t="s">
        <v>133</v>
      </c>
      <c r="I197">
        <f>I196*J197</f>
        <v>0.03</v>
      </c>
      <c r="J197">
        <v>1</v>
      </c>
      <c r="K197">
        <v>1</v>
      </c>
      <c r="O197">
        <f t="shared" si="95"/>
        <v>728.6</v>
      </c>
      <c r="P197">
        <f>ROUND(CQ197*I197,2)</f>
        <v>728.6</v>
      </c>
      <c r="Q197">
        <f>ROUND(CR197*I197,2)</f>
        <v>0</v>
      </c>
      <c r="R197">
        <f>ROUND(CS197*I197,2)</f>
        <v>0</v>
      </c>
      <c r="S197">
        <f>ROUND(CT197*I197,2)</f>
        <v>0</v>
      </c>
      <c r="T197">
        <f t="shared" si="96"/>
        <v>0</v>
      </c>
      <c r="U197">
        <f>ROUND(CV197*I197,7)</f>
        <v>0</v>
      </c>
      <c r="V197">
        <f>ROUND(CW197*I197,7)</f>
        <v>0</v>
      </c>
      <c r="W197">
        <f t="shared" si="97"/>
        <v>0</v>
      </c>
      <c r="X197">
        <f t="shared" si="98"/>
        <v>0</v>
      </c>
      <c r="Y197">
        <f t="shared" si="99"/>
        <v>0</v>
      </c>
      <c r="AA197">
        <v>61549534</v>
      </c>
      <c r="AB197">
        <f t="shared" si="100"/>
        <v>19586.009999999998</v>
      </c>
      <c r="AC197">
        <f>ROUND((ES197),6)</f>
        <v>19586.009999999998</v>
      </c>
      <c r="AD197">
        <f>ROUND((((ET197)-(EU197))+AE197),6)</f>
        <v>0</v>
      </c>
      <c r="AE197">
        <f>ROUND((EU197),6)</f>
        <v>0</v>
      </c>
      <c r="AF197">
        <f>ROUND((EV197),6)</f>
        <v>0</v>
      </c>
      <c r="AG197">
        <f t="shared" si="101"/>
        <v>0</v>
      </c>
      <c r="AH197">
        <f>(EW197)</f>
        <v>0</v>
      </c>
      <c r="AI197">
        <f>(EX197)</f>
        <v>0</v>
      </c>
      <c r="AJ197">
        <f t="shared" si="102"/>
        <v>0</v>
      </c>
      <c r="AK197">
        <v>19586.009999999998</v>
      </c>
      <c r="AL197">
        <v>19586.009999999998</v>
      </c>
      <c r="AM197">
        <v>0</v>
      </c>
      <c r="AN197">
        <v>0</v>
      </c>
      <c r="AO197">
        <v>0</v>
      </c>
      <c r="AP197">
        <v>0</v>
      </c>
      <c r="AQ197">
        <v>0</v>
      </c>
      <c r="AR197">
        <v>0</v>
      </c>
      <c r="AS197">
        <v>0</v>
      </c>
      <c r="AT197">
        <v>97</v>
      </c>
      <c r="AU197">
        <v>51</v>
      </c>
      <c r="AV197">
        <v>1</v>
      </c>
      <c r="AW197">
        <v>1</v>
      </c>
      <c r="AZ197">
        <v>1</v>
      </c>
      <c r="BA197">
        <v>1</v>
      </c>
      <c r="BB197">
        <v>1</v>
      </c>
      <c r="BC197">
        <v>1.24</v>
      </c>
      <c r="BD197" t="s">
        <v>3</v>
      </c>
      <c r="BE197" t="s">
        <v>3</v>
      </c>
      <c r="BF197" t="s">
        <v>3</v>
      </c>
      <c r="BG197" t="s">
        <v>3</v>
      </c>
      <c r="BH197">
        <v>3</v>
      </c>
      <c r="BI197">
        <v>2</v>
      </c>
      <c r="BJ197" t="s">
        <v>143</v>
      </c>
      <c r="BM197">
        <v>108001</v>
      </c>
      <c r="BN197">
        <v>0</v>
      </c>
      <c r="BO197" t="s">
        <v>141</v>
      </c>
      <c r="BP197">
        <v>1</v>
      </c>
      <c r="BQ197">
        <v>3</v>
      </c>
      <c r="BR197">
        <v>0</v>
      </c>
      <c r="BS197">
        <v>1</v>
      </c>
      <c r="BT197">
        <v>1</v>
      </c>
      <c r="BU197">
        <v>1</v>
      </c>
      <c r="BV197">
        <v>1</v>
      </c>
      <c r="BW197">
        <v>1</v>
      </c>
      <c r="BX197">
        <v>1</v>
      </c>
      <c r="BY197" t="s">
        <v>3</v>
      </c>
      <c r="BZ197">
        <v>97</v>
      </c>
      <c r="CA197">
        <v>51</v>
      </c>
      <c r="CB197" t="s">
        <v>3</v>
      </c>
      <c r="CE197">
        <v>0</v>
      </c>
      <c r="CF197">
        <v>0</v>
      </c>
      <c r="CG197">
        <v>0</v>
      </c>
      <c r="CM197">
        <v>0</v>
      </c>
      <c r="CN197" t="s">
        <v>3</v>
      </c>
      <c r="CO197">
        <v>0</v>
      </c>
      <c r="CP197">
        <f t="shared" si="103"/>
        <v>728.6</v>
      </c>
      <c r="CQ197">
        <f>ROUND(AL197*BC197,2)</f>
        <v>24286.65</v>
      </c>
      <c r="CR197">
        <f>ROUND(AM197*BB197,2)</f>
        <v>0</v>
      </c>
      <c r="CS197">
        <f>ROUND(AN197*BS197,2)</f>
        <v>0</v>
      </c>
      <c r="CT197">
        <f>ROUND(AO197*BA197,2)</f>
        <v>0</v>
      </c>
      <c r="CU197">
        <f t="shared" si="104"/>
        <v>0</v>
      </c>
      <c r="CV197">
        <f>AH197</f>
        <v>0</v>
      </c>
      <c r="CW197">
        <f>AI197</f>
        <v>0</v>
      </c>
      <c r="CX197">
        <f t="shared" si="105"/>
        <v>0</v>
      </c>
      <c r="CY197">
        <f t="shared" si="106"/>
        <v>0</v>
      </c>
      <c r="CZ197">
        <f t="shared" si="107"/>
        <v>0</v>
      </c>
      <c r="DC197" t="s">
        <v>3</v>
      </c>
      <c r="DD197" t="s">
        <v>3</v>
      </c>
      <c r="DE197" t="s">
        <v>3</v>
      </c>
      <c r="DF197" t="s">
        <v>3</v>
      </c>
      <c r="DG197" t="s">
        <v>3</v>
      </c>
      <c r="DH197" t="s">
        <v>3</v>
      </c>
      <c r="DI197" t="s">
        <v>3</v>
      </c>
      <c r="DJ197" t="s">
        <v>3</v>
      </c>
      <c r="DK197" t="s">
        <v>3</v>
      </c>
      <c r="DL197" t="s">
        <v>3</v>
      </c>
      <c r="DM197" t="s">
        <v>3</v>
      </c>
      <c r="DN197">
        <v>0</v>
      </c>
      <c r="DO197">
        <v>0</v>
      </c>
      <c r="DP197">
        <v>1</v>
      </c>
      <c r="DQ197">
        <v>1</v>
      </c>
      <c r="DU197">
        <v>1003</v>
      </c>
      <c r="DV197" t="s">
        <v>133</v>
      </c>
      <c r="DW197" t="s">
        <v>133</v>
      </c>
      <c r="DX197">
        <v>100</v>
      </c>
      <c r="DZ197" t="s">
        <v>3</v>
      </c>
      <c r="EA197" t="s">
        <v>3</v>
      </c>
      <c r="EB197" t="s">
        <v>3</v>
      </c>
      <c r="EC197" t="s">
        <v>3</v>
      </c>
      <c r="EE197">
        <v>60216615</v>
      </c>
      <c r="EF197">
        <v>3</v>
      </c>
      <c r="EG197" t="s">
        <v>135</v>
      </c>
      <c r="EH197">
        <v>0</v>
      </c>
      <c r="EI197" t="s">
        <v>3</v>
      </c>
      <c r="EJ197">
        <v>2</v>
      </c>
      <c r="EK197">
        <v>108001</v>
      </c>
      <c r="EL197" t="s">
        <v>136</v>
      </c>
      <c r="EM197" t="s">
        <v>137</v>
      </c>
      <c r="EO197" t="s">
        <v>3</v>
      </c>
      <c r="EQ197">
        <v>0</v>
      </c>
      <c r="ER197">
        <v>19586.009999999998</v>
      </c>
      <c r="ES197">
        <v>19586.009999999998</v>
      </c>
      <c r="ET197">
        <v>0</v>
      </c>
      <c r="EU197">
        <v>0</v>
      </c>
      <c r="EV197">
        <v>0</v>
      </c>
      <c r="EW197">
        <v>0</v>
      </c>
      <c r="EX197">
        <v>0</v>
      </c>
      <c r="FQ197">
        <v>0</v>
      </c>
      <c r="FR197">
        <v>0</v>
      </c>
      <c r="FS197">
        <v>0</v>
      </c>
      <c r="FX197">
        <v>97</v>
      </c>
      <c r="FY197">
        <v>51</v>
      </c>
      <c r="GA197" t="s">
        <v>3</v>
      </c>
      <c r="GD197">
        <v>1</v>
      </c>
      <c r="GF197">
        <v>1929499894</v>
      </c>
      <c r="GG197">
        <v>2</v>
      </c>
      <c r="GH197">
        <v>1</v>
      </c>
      <c r="GI197">
        <v>2</v>
      </c>
      <c r="GJ197">
        <v>0</v>
      </c>
      <c r="GK197">
        <v>0</v>
      </c>
      <c r="GL197">
        <f t="shared" si="108"/>
        <v>0</v>
      </c>
      <c r="GM197">
        <f t="shared" si="109"/>
        <v>728.6</v>
      </c>
      <c r="GN197">
        <f t="shared" si="110"/>
        <v>0</v>
      </c>
      <c r="GO197">
        <f t="shared" si="111"/>
        <v>728.6</v>
      </c>
      <c r="GP197">
        <f t="shared" si="112"/>
        <v>0</v>
      </c>
      <c r="GR197">
        <v>0</v>
      </c>
      <c r="GS197">
        <v>3</v>
      </c>
      <c r="GT197">
        <v>0</v>
      </c>
      <c r="GU197" t="s">
        <v>3</v>
      </c>
      <c r="GV197">
        <f t="shared" si="113"/>
        <v>0</v>
      </c>
      <c r="GW197">
        <v>1</v>
      </c>
      <c r="GX197">
        <f t="shared" si="114"/>
        <v>0</v>
      </c>
      <c r="HA197">
        <v>0</v>
      </c>
      <c r="HB197">
        <v>0</v>
      </c>
      <c r="HC197">
        <f t="shared" si="115"/>
        <v>0</v>
      </c>
      <c r="HE197" t="s">
        <v>3</v>
      </c>
      <c r="HF197" t="s">
        <v>3</v>
      </c>
      <c r="HM197" t="s">
        <v>3</v>
      </c>
      <c r="HN197" t="s">
        <v>138</v>
      </c>
      <c r="HO197" t="s">
        <v>139</v>
      </c>
      <c r="HP197" t="s">
        <v>136</v>
      </c>
      <c r="HQ197" t="s">
        <v>136</v>
      </c>
      <c r="HS197">
        <v>0</v>
      </c>
      <c r="IK197">
        <v>0</v>
      </c>
    </row>
    <row r="198" spans="1:245" x14ac:dyDescent="0.2">
      <c r="A198">
        <v>17</v>
      </c>
      <c r="B198">
        <v>1</v>
      </c>
      <c r="C198">
        <f>ROW(SmtRes!A73)</f>
        <v>73</v>
      </c>
      <c r="D198">
        <f>ROW(EtalonRes!A73)</f>
        <v>73</v>
      </c>
      <c r="E198" t="s">
        <v>181</v>
      </c>
      <c r="F198" t="s">
        <v>131</v>
      </c>
      <c r="G198" t="s">
        <v>132</v>
      </c>
      <c r="H198" t="s">
        <v>133</v>
      </c>
      <c r="I198">
        <f>ROUND(11/100,7)</f>
        <v>0.11</v>
      </c>
      <c r="J198">
        <v>0</v>
      </c>
      <c r="K198">
        <f>ROUND(11/100,7)</f>
        <v>0.11</v>
      </c>
      <c r="O198">
        <f t="shared" si="95"/>
        <v>1638.08</v>
      </c>
      <c r="P198">
        <f>SUMIF(SmtRes!AQ67:'SmtRes'!AQ73,"=1",SmtRes!DF67:'SmtRes'!DF73)</f>
        <v>40.68</v>
      </c>
      <c r="Q198">
        <f>SUMIF(SmtRes!AQ67:'SmtRes'!AQ73,"=1",SmtRes!DG67:'SmtRes'!DG73)</f>
        <v>0.06</v>
      </c>
      <c r="R198">
        <f>SUMIF(SmtRes!AQ67:'SmtRes'!AQ73,"=1",SmtRes!DH67:'SmtRes'!DH73)</f>
        <v>0.71</v>
      </c>
      <c r="S198">
        <f>SUMIF(SmtRes!AQ67:'SmtRes'!AQ73,"=1",SmtRes!DI67:'SmtRes'!DI73)</f>
        <v>1596.63</v>
      </c>
      <c r="T198">
        <f t="shared" si="96"/>
        <v>0</v>
      </c>
      <c r="U198">
        <f>SUMIF(SmtRes!AQ67:'SmtRes'!AQ73,"=1",SmtRes!CV67:'SmtRes'!CV73)</f>
        <v>2.2363</v>
      </c>
      <c r="V198">
        <f>SUMIF(SmtRes!AQ67:'SmtRes'!AQ73,"=1",SmtRes!CW67:'SmtRes'!CW73)</f>
        <v>1.1000000000000001E-3</v>
      </c>
      <c r="W198">
        <f t="shared" si="97"/>
        <v>0</v>
      </c>
      <c r="X198">
        <f t="shared" si="98"/>
        <v>1549.42</v>
      </c>
      <c r="Y198">
        <f t="shared" si="99"/>
        <v>814.64</v>
      </c>
      <c r="AA198">
        <v>61549534</v>
      </c>
      <c r="AB198">
        <f t="shared" si="100"/>
        <v>14814.353256</v>
      </c>
      <c r="AC198">
        <f>ROUND((SUM(SmtRes!BQ67:'SmtRes'!BQ73)),6)</f>
        <v>299.17325599999998</v>
      </c>
      <c r="AD198">
        <f>ROUND((((SUM(SmtRes!BR67:'SmtRes'!BR73))-(SUM(SmtRes!BS67:'SmtRes'!BS73)))+AE198),6)</f>
        <v>0.37319999999999998</v>
      </c>
      <c r="AE198">
        <f>ROUND((SUM(SmtRes!BS67:'SmtRes'!BS73)),6)</f>
        <v>6.4122000000000003</v>
      </c>
      <c r="AF198">
        <f>ROUND((SUM(SmtRes!BT67:'SmtRes'!BT73)),6)</f>
        <v>14514.8068</v>
      </c>
      <c r="AG198">
        <f t="shared" si="101"/>
        <v>0</v>
      </c>
      <c r="AH198">
        <f>(SUM(SmtRes!BU67:'SmtRes'!BU73))</f>
        <v>20.329999999999998</v>
      </c>
      <c r="AI198">
        <f>(SUM(SmtRes!BV67:'SmtRes'!BV73))</f>
        <v>0.01</v>
      </c>
      <c r="AJ198">
        <f t="shared" si="102"/>
        <v>0</v>
      </c>
      <c r="AK198">
        <v>14820.765456000001</v>
      </c>
      <c r="AL198">
        <v>299.17325599999998</v>
      </c>
      <c r="AM198">
        <v>0.37320000000000003</v>
      </c>
      <c r="AN198">
        <v>6.4122000000000003</v>
      </c>
      <c r="AO198">
        <v>14514.8068</v>
      </c>
      <c r="AP198">
        <v>0</v>
      </c>
      <c r="AQ198">
        <v>20.329999999999998</v>
      </c>
      <c r="AR198">
        <v>0.01</v>
      </c>
      <c r="AS198">
        <v>0</v>
      </c>
      <c r="AT198">
        <v>97</v>
      </c>
      <c r="AU198">
        <v>51</v>
      </c>
      <c r="AV198">
        <v>1</v>
      </c>
      <c r="AW198">
        <v>1</v>
      </c>
      <c r="AZ198">
        <v>1</v>
      </c>
      <c r="BA198">
        <v>1</v>
      </c>
      <c r="BB198">
        <v>1</v>
      </c>
      <c r="BC198">
        <v>1</v>
      </c>
      <c r="BD198" t="s">
        <v>3</v>
      </c>
      <c r="BE198" t="s">
        <v>3</v>
      </c>
      <c r="BF198" t="s">
        <v>3</v>
      </c>
      <c r="BG198" t="s">
        <v>3</v>
      </c>
      <c r="BH198">
        <v>0</v>
      </c>
      <c r="BI198">
        <v>2</v>
      </c>
      <c r="BJ198" t="s">
        <v>134</v>
      </c>
      <c r="BM198">
        <v>108001</v>
      </c>
      <c r="BN198">
        <v>0</v>
      </c>
      <c r="BO198" t="s">
        <v>3</v>
      </c>
      <c r="BP198">
        <v>0</v>
      </c>
      <c r="BQ198">
        <v>3</v>
      </c>
      <c r="BR198">
        <v>0</v>
      </c>
      <c r="BS198">
        <v>1</v>
      </c>
      <c r="BT198">
        <v>1</v>
      </c>
      <c r="BU198">
        <v>1</v>
      </c>
      <c r="BV198">
        <v>1</v>
      </c>
      <c r="BW198">
        <v>1</v>
      </c>
      <c r="BX198">
        <v>1</v>
      </c>
      <c r="BY198" t="s">
        <v>3</v>
      </c>
      <c r="BZ198">
        <v>97</v>
      </c>
      <c r="CA198">
        <v>51</v>
      </c>
      <c r="CB198" t="s">
        <v>3</v>
      </c>
      <c r="CE198">
        <v>0</v>
      </c>
      <c r="CF198">
        <v>0</v>
      </c>
      <c r="CG198">
        <v>0</v>
      </c>
      <c r="CM198">
        <v>0</v>
      </c>
      <c r="CN198" t="s">
        <v>3</v>
      </c>
      <c r="CO198">
        <v>0</v>
      </c>
      <c r="CP198">
        <f t="shared" si="103"/>
        <v>1638.0800000000002</v>
      </c>
      <c r="CQ198">
        <f>SUMIF(SmtRes!AQ67:'SmtRes'!AQ73,"=1",SmtRes!AA67:'SmtRes'!AA73)</f>
        <v>128299.93</v>
      </c>
      <c r="CR198">
        <f>SUMIF(SmtRes!AQ67:'SmtRes'!AQ73,"=1",SmtRes!AB67:'SmtRes'!AB73)</f>
        <v>57.47</v>
      </c>
      <c r="CS198">
        <f>SUMIF(SmtRes!AQ67:'SmtRes'!AQ73,"=1",SmtRes!AC67:'SmtRes'!AC73)</f>
        <v>641.22</v>
      </c>
      <c r="CT198">
        <f>SUMIF(SmtRes!AQ67:'SmtRes'!AQ73,"=1",SmtRes!AD67:'SmtRes'!AD73)</f>
        <v>713.96</v>
      </c>
      <c r="CU198">
        <f t="shared" si="104"/>
        <v>0</v>
      </c>
      <c r="CV198">
        <f>SUMIF(SmtRes!AQ67:'SmtRes'!AQ73,"=1",SmtRes!BU67:'SmtRes'!BU73)</f>
        <v>20.329999999999998</v>
      </c>
      <c r="CW198">
        <f>SUMIF(SmtRes!AQ67:'SmtRes'!AQ73,"=1",SmtRes!BV67:'SmtRes'!BV73)</f>
        <v>0.01</v>
      </c>
      <c r="CX198">
        <f t="shared" si="105"/>
        <v>0</v>
      </c>
      <c r="CY198">
        <f t="shared" si="106"/>
        <v>1549.4198000000001</v>
      </c>
      <c r="CZ198">
        <f t="shared" si="107"/>
        <v>814.64340000000016</v>
      </c>
      <c r="DC198" t="s">
        <v>3</v>
      </c>
      <c r="DD198" t="s">
        <v>3</v>
      </c>
      <c r="DE198" t="s">
        <v>3</v>
      </c>
      <c r="DF198" t="s">
        <v>3</v>
      </c>
      <c r="DG198" t="s">
        <v>3</v>
      </c>
      <c r="DH198" t="s">
        <v>3</v>
      </c>
      <c r="DI198" t="s">
        <v>3</v>
      </c>
      <c r="DJ198" t="s">
        <v>3</v>
      </c>
      <c r="DK198" t="s">
        <v>3</v>
      </c>
      <c r="DL198" t="s">
        <v>3</v>
      </c>
      <c r="DM198" t="s">
        <v>3</v>
      </c>
      <c r="DN198">
        <v>0</v>
      </c>
      <c r="DO198">
        <v>0</v>
      </c>
      <c r="DP198">
        <v>1</v>
      </c>
      <c r="DQ198">
        <v>1</v>
      </c>
      <c r="DU198">
        <v>1003</v>
      </c>
      <c r="DV198" t="s">
        <v>133</v>
      </c>
      <c r="DW198" t="s">
        <v>133</v>
      </c>
      <c r="DX198">
        <v>100</v>
      </c>
      <c r="DZ198" t="s">
        <v>3</v>
      </c>
      <c r="EA198" t="s">
        <v>3</v>
      </c>
      <c r="EB198" t="s">
        <v>3</v>
      </c>
      <c r="EC198" t="s">
        <v>3</v>
      </c>
      <c r="EE198">
        <v>60216615</v>
      </c>
      <c r="EF198">
        <v>3</v>
      </c>
      <c r="EG198" t="s">
        <v>135</v>
      </c>
      <c r="EH198">
        <v>0</v>
      </c>
      <c r="EI198" t="s">
        <v>3</v>
      </c>
      <c r="EJ198">
        <v>2</v>
      </c>
      <c r="EK198">
        <v>108001</v>
      </c>
      <c r="EL198" t="s">
        <v>136</v>
      </c>
      <c r="EM198" t="s">
        <v>137</v>
      </c>
      <c r="EO198" t="s">
        <v>3</v>
      </c>
      <c r="EQ198">
        <v>0</v>
      </c>
      <c r="ER198">
        <v>0</v>
      </c>
      <c r="ES198">
        <v>0</v>
      </c>
      <c r="ET198">
        <v>0</v>
      </c>
      <c r="EU198">
        <v>0</v>
      </c>
      <c r="EV198">
        <v>0</v>
      </c>
      <c r="EW198">
        <v>20.329999999999998</v>
      </c>
      <c r="EX198">
        <v>0.01</v>
      </c>
      <c r="EY198">
        <v>0</v>
      </c>
      <c r="FQ198">
        <v>0</v>
      </c>
      <c r="FR198">
        <v>0</v>
      </c>
      <c r="FS198">
        <v>0</v>
      </c>
      <c r="FX198">
        <v>97</v>
      </c>
      <c r="FY198">
        <v>51</v>
      </c>
      <c r="GA198" t="s">
        <v>3</v>
      </c>
      <c r="GD198">
        <v>1</v>
      </c>
      <c r="GF198">
        <v>838210438</v>
      </c>
      <c r="GG198">
        <v>2</v>
      </c>
      <c r="GH198">
        <v>1</v>
      </c>
      <c r="GI198">
        <v>-2</v>
      </c>
      <c r="GJ198">
        <v>0</v>
      </c>
      <c r="GK198">
        <v>0</v>
      </c>
      <c r="GL198">
        <f t="shared" si="108"/>
        <v>0</v>
      </c>
      <c r="GM198">
        <f t="shared" si="109"/>
        <v>4002.14</v>
      </c>
      <c r="GN198">
        <f t="shared" si="110"/>
        <v>0</v>
      </c>
      <c r="GO198">
        <f t="shared" si="111"/>
        <v>4002.14</v>
      </c>
      <c r="GP198">
        <f t="shared" si="112"/>
        <v>0</v>
      </c>
      <c r="GR198">
        <v>0</v>
      </c>
      <c r="GS198">
        <v>3</v>
      </c>
      <c r="GT198">
        <v>0</v>
      </c>
      <c r="GU198" t="s">
        <v>3</v>
      </c>
      <c r="GV198">
        <f t="shared" si="113"/>
        <v>0</v>
      </c>
      <c r="GW198">
        <v>1</v>
      </c>
      <c r="GX198">
        <f t="shared" si="114"/>
        <v>0</v>
      </c>
      <c r="HA198">
        <v>0</v>
      </c>
      <c r="HB198">
        <v>0</v>
      </c>
      <c r="HC198">
        <f t="shared" si="115"/>
        <v>0</v>
      </c>
      <c r="HE198" t="s">
        <v>3</v>
      </c>
      <c r="HF198" t="s">
        <v>3</v>
      </c>
      <c r="HM198" t="s">
        <v>3</v>
      </c>
      <c r="HN198" t="s">
        <v>138</v>
      </c>
      <c r="HO198" t="s">
        <v>139</v>
      </c>
      <c r="HP198" t="s">
        <v>136</v>
      </c>
      <c r="HQ198" t="s">
        <v>136</v>
      </c>
      <c r="HS198">
        <v>0</v>
      </c>
      <c r="IK198">
        <v>0</v>
      </c>
    </row>
    <row r="199" spans="1:245" x14ac:dyDescent="0.2">
      <c r="A199">
        <v>18</v>
      </c>
      <c r="B199">
        <v>1</v>
      </c>
      <c r="C199">
        <v>73</v>
      </c>
      <c r="E199" t="s">
        <v>182</v>
      </c>
      <c r="F199" t="s">
        <v>183</v>
      </c>
      <c r="G199" t="s">
        <v>184</v>
      </c>
      <c r="H199" t="s">
        <v>133</v>
      </c>
      <c r="I199">
        <f>I198*J199</f>
        <v>0.11</v>
      </c>
      <c r="J199">
        <v>1</v>
      </c>
      <c r="K199">
        <v>1</v>
      </c>
      <c r="O199">
        <f t="shared" si="95"/>
        <v>22483.02</v>
      </c>
      <c r="P199">
        <f>ROUND(CQ199*I199,2)</f>
        <v>22483.02</v>
      </c>
      <c r="Q199">
        <f>ROUND(CR199*I199,2)</f>
        <v>0</v>
      </c>
      <c r="R199">
        <f>ROUND(CS199*I199,2)</f>
        <v>0</v>
      </c>
      <c r="S199">
        <f>ROUND(CT199*I199,2)</f>
        <v>0</v>
      </c>
      <c r="T199">
        <f t="shared" si="96"/>
        <v>0</v>
      </c>
      <c r="U199">
        <f>ROUND(CV199*I199,7)</f>
        <v>0</v>
      </c>
      <c r="V199">
        <f>ROUND(CW199*I199,7)</f>
        <v>0</v>
      </c>
      <c r="W199">
        <f t="shared" si="97"/>
        <v>0</v>
      </c>
      <c r="X199">
        <f t="shared" si="98"/>
        <v>0</v>
      </c>
      <c r="Y199">
        <f t="shared" si="99"/>
        <v>0</v>
      </c>
      <c r="AA199">
        <v>61549534</v>
      </c>
      <c r="AB199">
        <f t="shared" si="100"/>
        <v>103751.8</v>
      </c>
      <c r="AC199">
        <f>ROUND((ES199),6)</f>
        <v>103751.8</v>
      </c>
      <c r="AD199">
        <f>ROUND((((ET199)-(EU199))+AE199),6)</f>
        <v>0</v>
      </c>
      <c r="AE199">
        <f>ROUND((EU199),6)</f>
        <v>0</v>
      </c>
      <c r="AF199">
        <f>ROUND((EV199),6)</f>
        <v>0</v>
      </c>
      <c r="AG199">
        <f t="shared" si="101"/>
        <v>0</v>
      </c>
      <c r="AH199">
        <f>(EW199)</f>
        <v>0</v>
      </c>
      <c r="AI199">
        <f>(EX199)</f>
        <v>0</v>
      </c>
      <c r="AJ199">
        <f t="shared" si="102"/>
        <v>0</v>
      </c>
      <c r="AK199">
        <v>103751.8</v>
      </c>
      <c r="AL199">
        <v>103751.8</v>
      </c>
      <c r="AM199">
        <v>0</v>
      </c>
      <c r="AN199">
        <v>0</v>
      </c>
      <c r="AO199">
        <v>0</v>
      </c>
      <c r="AP199">
        <v>0</v>
      </c>
      <c r="AQ199">
        <v>0</v>
      </c>
      <c r="AR199">
        <v>0</v>
      </c>
      <c r="AS199">
        <v>0</v>
      </c>
      <c r="AT199">
        <v>97</v>
      </c>
      <c r="AU199">
        <v>51</v>
      </c>
      <c r="AV199">
        <v>1</v>
      </c>
      <c r="AW199">
        <v>1</v>
      </c>
      <c r="AZ199">
        <v>1</v>
      </c>
      <c r="BA199">
        <v>1</v>
      </c>
      <c r="BB199">
        <v>1</v>
      </c>
      <c r="BC199">
        <v>1.97</v>
      </c>
      <c r="BD199" t="s">
        <v>3</v>
      </c>
      <c r="BE199" t="s">
        <v>3</v>
      </c>
      <c r="BF199" t="s">
        <v>3</v>
      </c>
      <c r="BG199" t="s">
        <v>3</v>
      </c>
      <c r="BH199">
        <v>3</v>
      </c>
      <c r="BI199">
        <v>2</v>
      </c>
      <c r="BJ199" t="s">
        <v>185</v>
      </c>
      <c r="BM199">
        <v>108001</v>
      </c>
      <c r="BN199">
        <v>0</v>
      </c>
      <c r="BO199" t="s">
        <v>183</v>
      </c>
      <c r="BP199">
        <v>1</v>
      </c>
      <c r="BQ199">
        <v>3</v>
      </c>
      <c r="BR199">
        <v>0</v>
      </c>
      <c r="BS199">
        <v>1</v>
      </c>
      <c r="BT199">
        <v>1</v>
      </c>
      <c r="BU199">
        <v>1</v>
      </c>
      <c r="BV199">
        <v>1</v>
      </c>
      <c r="BW199">
        <v>1</v>
      </c>
      <c r="BX199">
        <v>1</v>
      </c>
      <c r="BY199" t="s">
        <v>3</v>
      </c>
      <c r="BZ199">
        <v>97</v>
      </c>
      <c r="CA199">
        <v>51</v>
      </c>
      <c r="CB199" t="s">
        <v>3</v>
      </c>
      <c r="CE199">
        <v>0</v>
      </c>
      <c r="CF199">
        <v>0</v>
      </c>
      <c r="CG199">
        <v>0</v>
      </c>
      <c r="CM199">
        <v>0</v>
      </c>
      <c r="CN199" t="s">
        <v>3</v>
      </c>
      <c r="CO199">
        <v>0</v>
      </c>
      <c r="CP199">
        <f t="shared" si="103"/>
        <v>22483.02</v>
      </c>
      <c r="CQ199">
        <f>ROUND(AL199*BC199,2)</f>
        <v>204391.05</v>
      </c>
      <c r="CR199">
        <f>ROUND(AM199*BB199,2)</f>
        <v>0</v>
      </c>
      <c r="CS199">
        <f>ROUND(AN199*BS199,2)</f>
        <v>0</v>
      </c>
      <c r="CT199">
        <f>ROUND(AO199*BA199,2)</f>
        <v>0</v>
      </c>
      <c r="CU199">
        <f t="shared" si="104"/>
        <v>0</v>
      </c>
      <c r="CV199">
        <f>AH199</f>
        <v>0</v>
      </c>
      <c r="CW199">
        <f>AI199</f>
        <v>0</v>
      </c>
      <c r="CX199">
        <f t="shared" si="105"/>
        <v>0</v>
      </c>
      <c r="CY199">
        <f t="shared" si="106"/>
        <v>0</v>
      </c>
      <c r="CZ199">
        <f t="shared" si="107"/>
        <v>0</v>
      </c>
      <c r="DC199" t="s">
        <v>3</v>
      </c>
      <c r="DD199" t="s">
        <v>3</v>
      </c>
      <c r="DE199" t="s">
        <v>3</v>
      </c>
      <c r="DF199" t="s">
        <v>3</v>
      </c>
      <c r="DG199" t="s">
        <v>3</v>
      </c>
      <c r="DH199" t="s">
        <v>3</v>
      </c>
      <c r="DI199" t="s">
        <v>3</v>
      </c>
      <c r="DJ199" t="s">
        <v>3</v>
      </c>
      <c r="DK199" t="s">
        <v>3</v>
      </c>
      <c r="DL199" t="s">
        <v>3</v>
      </c>
      <c r="DM199" t="s">
        <v>3</v>
      </c>
      <c r="DN199">
        <v>0</v>
      </c>
      <c r="DO199">
        <v>0</v>
      </c>
      <c r="DP199">
        <v>1</v>
      </c>
      <c r="DQ199">
        <v>1</v>
      </c>
      <c r="DU199">
        <v>1003</v>
      </c>
      <c r="DV199" t="s">
        <v>133</v>
      </c>
      <c r="DW199" t="s">
        <v>133</v>
      </c>
      <c r="DX199">
        <v>100</v>
      </c>
      <c r="DZ199" t="s">
        <v>3</v>
      </c>
      <c r="EA199" t="s">
        <v>3</v>
      </c>
      <c r="EB199" t="s">
        <v>3</v>
      </c>
      <c r="EC199" t="s">
        <v>3</v>
      </c>
      <c r="EE199">
        <v>60216615</v>
      </c>
      <c r="EF199">
        <v>3</v>
      </c>
      <c r="EG199" t="s">
        <v>135</v>
      </c>
      <c r="EH199">
        <v>0</v>
      </c>
      <c r="EI199" t="s">
        <v>3</v>
      </c>
      <c r="EJ199">
        <v>2</v>
      </c>
      <c r="EK199">
        <v>108001</v>
      </c>
      <c r="EL199" t="s">
        <v>136</v>
      </c>
      <c r="EM199" t="s">
        <v>137</v>
      </c>
      <c r="EO199" t="s">
        <v>3</v>
      </c>
      <c r="EQ199">
        <v>0</v>
      </c>
      <c r="ER199">
        <v>103751.8</v>
      </c>
      <c r="ES199">
        <v>103751.8</v>
      </c>
      <c r="ET199">
        <v>0</v>
      </c>
      <c r="EU199">
        <v>0</v>
      </c>
      <c r="EV199">
        <v>0</v>
      </c>
      <c r="EW199">
        <v>0</v>
      </c>
      <c r="EX199">
        <v>0</v>
      </c>
      <c r="FQ199">
        <v>0</v>
      </c>
      <c r="FR199">
        <v>0</v>
      </c>
      <c r="FS199">
        <v>0</v>
      </c>
      <c r="FX199">
        <v>97</v>
      </c>
      <c r="FY199">
        <v>51</v>
      </c>
      <c r="GA199" t="s">
        <v>3</v>
      </c>
      <c r="GD199">
        <v>1</v>
      </c>
      <c r="GF199">
        <v>953104569</v>
      </c>
      <c r="GG199">
        <v>2</v>
      </c>
      <c r="GH199">
        <v>1</v>
      </c>
      <c r="GI199">
        <v>3</v>
      </c>
      <c r="GJ199">
        <v>0</v>
      </c>
      <c r="GK199">
        <v>0</v>
      </c>
      <c r="GL199">
        <f t="shared" si="108"/>
        <v>0</v>
      </c>
      <c r="GM199">
        <f t="shared" si="109"/>
        <v>22483.02</v>
      </c>
      <c r="GN199">
        <f t="shared" si="110"/>
        <v>0</v>
      </c>
      <c r="GO199">
        <f t="shared" si="111"/>
        <v>22483.02</v>
      </c>
      <c r="GP199">
        <f t="shared" si="112"/>
        <v>0</v>
      </c>
      <c r="GR199">
        <v>0</v>
      </c>
      <c r="GS199">
        <v>3</v>
      </c>
      <c r="GT199">
        <v>0</v>
      </c>
      <c r="GU199" t="s">
        <v>3</v>
      </c>
      <c r="GV199">
        <f t="shared" si="113"/>
        <v>0</v>
      </c>
      <c r="GW199">
        <v>1</v>
      </c>
      <c r="GX199">
        <f t="shared" si="114"/>
        <v>0</v>
      </c>
      <c r="HA199">
        <v>0</v>
      </c>
      <c r="HB199">
        <v>0</v>
      </c>
      <c r="HC199">
        <f t="shared" si="115"/>
        <v>0</v>
      </c>
      <c r="HE199" t="s">
        <v>3</v>
      </c>
      <c r="HF199" t="s">
        <v>3</v>
      </c>
      <c r="HM199" t="s">
        <v>3</v>
      </c>
      <c r="HN199" t="s">
        <v>138</v>
      </c>
      <c r="HO199" t="s">
        <v>139</v>
      </c>
      <c r="HP199" t="s">
        <v>136</v>
      </c>
      <c r="HQ199" t="s">
        <v>136</v>
      </c>
      <c r="HS199">
        <v>0</v>
      </c>
      <c r="IK199">
        <v>0</v>
      </c>
    </row>
    <row r="200" spans="1:245" x14ac:dyDescent="0.2">
      <c r="A200">
        <v>17</v>
      </c>
      <c r="B200">
        <v>1</v>
      </c>
      <c r="C200">
        <f>ROW(SmtRes!A84)</f>
        <v>84</v>
      </c>
      <c r="D200">
        <f>ROW(EtalonRes!A84)</f>
        <v>84</v>
      </c>
      <c r="E200" t="s">
        <v>186</v>
      </c>
      <c r="F200" t="s">
        <v>145</v>
      </c>
      <c r="G200" t="s">
        <v>146</v>
      </c>
      <c r="H200" t="s">
        <v>133</v>
      </c>
      <c r="I200">
        <f>ROUND(340/100,7)</f>
        <v>3.4</v>
      </c>
      <c r="J200">
        <v>0</v>
      </c>
      <c r="K200">
        <f>ROUND(340/100,7)</f>
        <v>3.4</v>
      </c>
      <c r="O200">
        <f t="shared" si="95"/>
        <v>32249.52</v>
      </c>
      <c r="P200">
        <f>SUMIF(SmtRes!AQ74:'SmtRes'!AQ84,"=1",SmtRes!DF74:'SmtRes'!DF84)</f>
        <v>1288.6599999999999</v>
      </c>
      <c r="Q200">
        <f>SUMIF(SmtRes!AQ74:'SmtRes'!AQ84,"=1",SmtRes!DG74:'SmtRes'!DG84)</f>
        <v>1009.6899999999999</v>
      </c>
      <c r="R200">
        <f>SUMIF(SmtRes!AQ74:'SmtRes'!AQ84,"=1",SmtRes!DH74:'SmtRes'!DH84)</f>
        <v>575.27</v>
      </c>
      <c r="S200">
        <f>SUMIF(SmtRes!AQ74:'SmtRes'!AQ84,"=1",SmtRes!DI74:'SmtRes'!DI84)</f>
        <v>29375.9</v>
      </c>
      <c r="T200">
        <f t="shared" si="96"/>
        <v>0</v>
      </c>
      <c r="U200">
        <f>SUMIF(SmtRes!AQ74:'SmtRes'!AQ84,"=1",SmtRes!CV74:'SmtRes'!CV84)</f>
        <v>41.616</v>
      </c>
      <c r="V200">
        <f>SUMIF(SmtRes!AQ74:'SmtRes'!AQ84,"=1",SmtRes!CW74:'SmtRes'!CW84)</f>
        <v>0.68</v>
      </c>
      <c r="W200">
        <f t="shared" si="97"/>
        <v>0</v>
      </c>
      <c r="X200">
        <f t="shared" si="98"/>
        <v>29052.63</v>
      </c>
      <c r="Y200">
        <f t="shared" si="99"/>
        <v>15275.1</v>
      </c>
      <c r="AA200">
        <v>61549534</v>
      </c>
      <c r="AB200">
        <f t="shared" si="100"/>
        <v>9366.5674479999998</v>
      </c>
      <c r="AC200">
        <f>ROUND((SUM(SmtRes!BQ74:'SmtRes'!BQ84)),6)</f>
        <v>429.63064800000001</v>
      </c>
      <c r="AD200">
        <f>ROUND((((SUM(SmtRes!BR74:'SmtRes'!BR84))-(SUM(SmtRes!BS74:'SmtRes'!BS84)))+AE200),6)</f>
        <v>296.96559999999999</v>
      </c>
      <c r="AE200">
        <f>ROUND((SUM(SmtRes!BS74:'SmtRes'!BS84)),6)</f>
        <v>169.196</v>
      </c>
      <c r="AF200">
        <f>ROUND((SUM(SmtRes!BT74:'SmtRes'!BT84)),6)</f>
        <v>8639.9712</v>
      </c>
      <c r="AG200">
        <f t="shared" si="101"/>
        <v>0</v>
      </c>
      <c r="AH200">
        <f>(SUM(SmtRes!BU74:'SmtRes'!BU84))</f>
        <v>12.24</v>
      </c>
      <c r="AI200">
        <f>(SUM(SmtRes!BV74:'SmtRes'!BV84))</f>
        <v>0.2</v>
      </c>
      <c r="AJ200">
        <f t="shared" si="102"/>
        <v>0</v>
      </c>
      <c r="AK200">
        <v>9535.7634479999997</v>
      </c>
      <c r="AL200">
        <v>429.63064800000001</v>
      </c>
      <c r="AM200">
        <v>296.96559999999999</v>
      </c>
      <c r="AN200">
        <v>169.196</v>
      </c>
      <c r="AO200">
        <v>8639.9712</v>
      </c>
      <c r="AP200">
        <v>0</v>
      </c>
      <c r="AQ200">
        <v>12.24</v>
      </c>
      <c r="AR200">
        <v>0.2</v>
      </c>
      <c r="AS200">
        <v>0</v>
      </c>
      <c r="AT200">
        <v>97</v>
      </c>
      <c r="AU200">
        <v>51</v>
      </c>
      <c r="AV200">
        <v>1</v>
      </c>
      <c r="AW200">
        <v>1</v>
      </c>
      <c r="AZ200">
        <v>1</v>
      </c>
      <c r="BA200">
        <v>1</v>
      </c>
      <c r="BB200">
        <v>1</v>
      </c>
      <c r="BC200">
        <v>1</v>
      </c>
      <c r="BD200" t="s">
        <v>3</v>
      </c>
      <c r="BE200" t="s">
        <v>3</v>
      </c>
      <c r="BF200" t="s">
        <v>3</v>
      </c>
      <c r="BG200" t="s">
        <v>3</v>
      </c>
      <c r="BH200">
        <v>0</v>
      </c>
      <c r="BI200">
        <v>2</v>
      </c>
      <c r="BJ200" t="s">
        <v>147</v>
      </c>
      <c r="BM200">
        <v>108001</v>
      </c>
      <c r="BN200">
        <v>0</v>
      </c>
      <c r="BO200" t="s">
        <v>3</v>
      </c>
      <c r="BP200">
        <v>0</v>
      </c>
      <c r="BQ200">
        <v>3</v>
      </c>
      <c r="BR200">
        <v>0</v>
      </c>
      <c r="BS200">
        <v>1</v>
      </c>
      <c r="BT200">
        <v>1</v>
      </c>
      <c r="BU200">
        <v>1</v>
      </c>
      <c r="BV200">
        <v>1</v>
      </c>
      <c r="BW200">
        <v>1</v>
      </c>
      <c r="BX200">
        <v>1</v>
      </c>
      <c r="BY200" t="s">
        <v>3</v>
      </c>
      <c r="BZ200">
        <v>97</v>
      </c>
      <c r="CA200">
        <v>51</v>
      </c>
      <c r="CB200" t="s">
        <v>3</v>
      </c>
      <c r="CE200">
        <v>0</v>
      </c>
      <c r="CF200">
        <v>0</v>
      </c>
      <c r="CG200">
        <v>0</v>
      </c>
      <c r="CM200">
        <v>0</v>
      </c>
      <c r="CN200" t="s">
        <v>3</v>
      </c>
      <c r="CO200">
        <v>0</v>
      </c>
      <c r="CP200">
        <f t="shared" si="103"/>
        <v>32249.52</v>
      </c>
      <c r="CQ200">
        <f>SUMIF(SmtRes!AQ74:'SmtRes'!AQ84,"=1",SmtRes!AA74:'SmtRes'!AA84)</f>
        <v>302.87</v>
      </c>
      <c r="CR200">
        <f>SUMIF(SmtRes!AQ74:'SmtRes'!AQ84,"=1",SmtRes!AB74:'SmtRes'!AB84)</f>
        <v>2305.1000000000004</v>
      </c>
      <c r="CS200">
        <f>SUMIF(SmtRes!AQ74:'SmtRes'!AQ84,"=1",SmtRes!AC74:'SmtRes'!AC84)</f>
        <v>1691.96</v>
      </c>
      <c r="CT200">
        <f>SUMIF(SmtRes!AQ74:'SmtRes'!AQ84,"=1",SmtRes!AD74:'SmtRes'!AD84)</f>
        <v>705.88</v>
      </c>
      <c r="CU200">
        <f t="shared" si="104"/>
        <v>0</v>
      </c>
      <c r="CV200">
        <f>SUMIF(SmtRes!AQ74:'SmtRes'!AQ84,"=1",SmtRes!BU74:'SmtRes'!BU84)</f>
        <v>12.24</v>
      </c>
      <c r="CW200">
        <f>SUMIF(SmtRes!AQ74:'SmtRes'!AQ84,"=1",SmtRes!BV74:'SmtRes'!BV84)</f>
        <v>0.2</v>
      </c>
      <c r="CX200">
        <f t="shared" si="105"/>
        <v>0</v>
      </c>
      <c r="CY200">
        <f t="shared" si="106"/>
        <v>29052.634900000001</v>
      </c>
      <c r="CZ200">
        <f t="shared" si="107"/>
        <v>15275.096700000002</v>
      </c>
      <c r="DC200" t="s">
        <v>3</v>
      </c>
      <c r="DD200" t="s">
        <v>3</v>
      </c>
      <c r="DE200" t="s">
        <v>3</v>
      </c>
      <c r="DF200" t="s">
        <v>3</v>
      </c>
      <c r="DG200" t="s">
        <v>3</v>
      </c>
      <c r="DH200" t="s">
        <v>3</v>
      </c>
      <c r="DI200" t="s">
        <v>3</v>
      </c>
      <c r="DJ200" t="s">
        <v>3</v>
      </c>
      <c r="DK200" t="s">
        <v>3</v>
      </c>
      <c r="DL200" t="s">
        <v>3</v>
      </c>
      <c r="DM200" t="s">
        <v>3</v>
      </c>
      <c r="DN200">
        <v>0</v>
      </c>
      <c r="DO200">
        <v>0</v>
      </c>
      <c r="DP200">
        <v>1</v>
      </c>
      <c r="DQ200">
        <v>1</v>
      </c>
      <c r="DU200">
        <v>1003</v>
      </c>
      <c r="DV200" t="s">
        <v>133</v>
      </c>
      <c r="DW200" t="s">
        <v>133</v>
      </c>
      <c r="DX200">
        <v>100</v>
      </c>
      <c r="DZ200" t="s">
        <v>3</v>
      </c>
      <c r="EA200" t="s">
        <v>3</v>
      </c>
      <c r="EB200" t="s">
        <v>3</v>
      </c>
      <c r="EC200" t="s">
        <v>3</v>
      </c>
      <c r="EE200">
        <v>60216615</v>
      </c>
      <c r="EF200">
        <v>3</v>
      </c>
      <c r="EG200" t="s">
        <v>135</v>
      </c>
      <c r="EH200">
        <v>0</v>
      </c>
      <c r="EI200" t="s">
        <v>3</v>
      </c>
      <c r="EJ200">
        <v>2</v>
      </c>
      <c r="EK200">
        <v>108001</v>
      </c>
      <c r="EL200" t="s">
        <v>136</v>
      </c>
      <c r="EM200" t="s">
        <v>137</v>
      </c>
      <c r="EO200" t="s">
        <v>3</v>
      </c>
      <c r="EQ200">
        <v>0</v>
      </c>
      <c r="ER200">
        <v>0</v>
      </c>
      <c r="ES200">
        <v>0</v>
      </c>
      <c r="ET200">
        <v>0</v>
      </c>
      <c r="EU200">
        <v>0</v>
      </c>
      <c r="EV200">
        <v>0</v>
      </c>
      <c r="EW200">
        <v>12.24</v>
      </c>
      <c r="EX200">
        <v>0.2</v>
      </c>
      <c r="EY200">
        <v>0</v>
      </c>
      <c r="FQ200">
        <v>0</v>
      </c>
      <c r="FR200">
        <v>0</v>
      </c>
      <c r="FS200">
        <v>0</v>
      </c>
      <c r="FX200">
        <v>97</v>
      </c>
      <c r="FY200">
        <v>51</v>
      </c>
      <c r="GA200" t="s">
        <v>3</v>
      </c>
      <c r="GD200">
        <v>1</v>
      </c>
      <c r="GF200">
        <v>448129612</v>
      </c>
      <c r="GG200">
        <v>2</v>
      </c>
      <c r="GH200">
        <v>1</v>
      </c>
      <c r="GI200">
        <v>-2</v>
      </c>
      <c r="GJ200">
        <v>0</v>
      </c>
      <c r="GK200">
        <v>0</v>
      </c>
      <c r="GL200">
        <f t="shared" si="108"/>
        <v>0</v>
      </c>
      <c r="GM200">
        <f t="shared" si="109"/>
        <v>76577.25</v>
      </c>
      <c r="GN200">
        <f t="shared" si="110"/>
        <v>0</v>
      </c>
      <c r="GO200">
        <f t="shared" si="111"/>
        <v>76577.25</v>
      </c>
      <c r="GP200">
        <f t="shared" si="112"/>
        <v>0</v>
      </c>
      <c r="GR200">
        <v>0</v>
      </c>
      <c r="GS200">
        <v>3</v>
      </c>
      <c r="GT200">
        <v>0</v>
      </c>
      <c r="GU200" t="s">
        <v>3</v>
      </c>
      <c r="GV200">
        <f t="shared" si="113"/>
        <v>0</v>
      </c>
      <c r="GW200">
        <v>1</v>
      </c>
      <c r="GX200">
        <f t="shared" si="114"/>
        <v>0</v>
      </c>
      <c r="HA200">
        <v>0</v>
      </c>
      <c r="HB200">
        <v>0</v>
      </c>
      <c r="HC200">
        <f t="shared" si="115"/>
        <v>0</v>
      </c>
      <c r="HE200" t="s">
        <v>3</v>
      </c>
      <c r="HF200" t="s">
        <v>3</v>
      </c>
      <c r="HM200" t="s">
        <v>3</v>
      </c>
      <c r="HN200" t="s">
        <v>138</v>
      </c>
      <c r="HO200" t="s">
        <v>139</v>
      </c>
      <c r="HP200" t="s">
        <v>136</v>
      </c>
      <c r="HQ200" t="s">
        <v>136</v>
      </c>
      <c r="HS200">
        <v>0</v>
      </c>
      <c r="IK200">
        <v>0</v>
      </c>
    </row>
    <row r="201" spans="1:245" x14ac:dyDescent="0.2">
      <c r="A201">
        <v>18</v>
      </c>
      <c r="B201">
        <v>1</v>
      </c>
      <c r="C201">
        <v>84</v>
      </c>
      <c r="E201" t="s">
        <v>187</v>
      </c>
      <c r="F201" t="s">
        <v>149</v>
      </c>
      <c r="G201" t="s">
        <v>150</v>
      </c>
      <c r="H201" t="s">
        <v>151</v>
      </c>
      <c r="I201">
        <f>I200*J201</f>
        <v>0.35699999999999998</v>
      </c>
      <c r="J201">
        <v>0.105</v>
      </c>
      <c r="K201">
        <v>0.105</v>
      </c>
      <c r="O201">
        <f t="shared" si="95"/>
        <v>35210.86</v>
      </c>
      <c r="P201">
        <f>ROUND(CQ201*I201,2)</f>
        <v>35210.86</v>
      </c>
      <c r="Q201">
        <f>ROUND(CR201*I201,2)</f>
        <v>0</v>
      </c>
      <c r="R201">
        <f>ROUND(CS201*I201,2)</f>
        <v>0</v>
      </c>
      <c r="S201">
        <f>ROUND(CT201*I201,2)</f>
        <v>0</v>
      </c>
      <c r="T201">
        <f t="shared" si="96"/>
        <v>0</v>
      </c>
      <c r="U201">
        <f>ROUND(CV201*I201,7)</f>
        <v>0</v>
      </c>
      <c r="V201">
        <f>ROUND(CW201*I201,7)</f>
        <v>0</v>
      </c>
      <c r="W201">
        <f t="shared" si="97"/>
        <v>0</v>
      </c>
      <c r="X201">
        <f t="shared" si="98"/>
        <v>0</v>
      </c>
      <c r="Y201">
        <f t="shared" si="99"/>
        <v>0</v>
      </c>
      <c r="AA201">
        <v>61549534</v>
      </c>
      <c r="AB201">
        <f t="shared" si="100"/>
        <v>70449.91</v>
      </c>
      <c r="AC201">
        <f>ROUND((ES201),6)</f>
        <v>70449.91</v>
      </c>
      <c r="AD201">
        <f>ROUND((((ET201)-(EU201))+AE201),6)</f>
        <v>0</v>
      </c>
      <c r="AE201">
        <f>ROUND((EU201),6)</f>
        <v>0</v>
      </c>
      <c r="AF201">
        <f>ROUND((EV201),6)</f>
        <v>0</v>
      </c>
      <c r="AG201">
        <f t="shared" si="101"/>
        <v>0</v>
      </c>
      <c r="AH201">
        <f>(EW201)</f>
        <v>0</v>
      </c>
      <c r="AI201">
        <f>(EX201)</f>
        <v>0</v>
      </c>
      <c r="AJ201">
        <f t="shared" si="102"/>
        <v>0</v>
      </c>
      <c r="AK201">
        <v>70449.91</v>
      </c>
      <c r="AL201">
        <v>70449.91</v>
      </c>
      <c r="AM201">
        <v>0</v>
      </c>
      <c r="AN201">
        <v>0</v>
      </c>
      <c r="AO201">
        <v>0</v>
      </c>
      <c r="AP201">
        <v>0</v>
      </c>
      <c r="AQ201">
        <v>0</v>
      </c>
      <c r="AR201">
        <v>0</v>
      </c>
      <c r="AS201">
        <v>0</v>
      </c>
      <c r="AT201">
        <v>97</v>
      </c>
      <c r="AU201">
        <v>51</v>
      </c>
      <c r="AV201">
        <v>1</v>
      </c>
      <c r="AW201">
        <v>1</v>
      </c>
      <c r="AZ201">
        <v>1</v>
      </c>
      <c r="BA201">
        <v>1</v>
      </c>
      <c r="BB201">
        <v>1</v>
      </c>
      <c r="BC201">
        <v>1.4</v>
      </c>
      <c r="BD201" t="s">
        <v>3</v>
      </c>
      <c r="BE201" t="s">
        <v>3</v>
      </c>
      <c r="BF201" t="s">
        <v>3</v>
      </c>
      <c r="BG201" t="s">
        <v>3</v>
      </c>
      <c r="BH201">
        <v>3</v>
      </c>
      <c r="BI201">
        <v>2</v>
      </c>
      <c r="BJ201" t="s">
        <v>152</v>
      </c>
      <c r="BM201">
        <v>108001</v>
      </c>
      <c r="BN201">
        <v>0</v>
      </c>
      <c r="BO201" t="s">
        <v>3</v>
      </c>
      <c r="BP201">
        <v>0</v>
      </c>
      <c r="BQ201">
        <v>3</v>
      </c>
      <c r="BR201">
        <v>0</v>
      </c>
      <c r="BS201">
        <v>1</v>
      </c>
      <c r="BT201">
        <v>1</v>
      </c>
      <c r="BU201">
        <v>1</v>
      </c>
      <c r="BV201">
        <v>1</v>
      </c>
      <c r="BW201">
        <v>1</v>
      </c>
      <c r="BX201">
        <v>1</v>
      </c>
      <c r="BY201" t="s">
        <v>3</v>
      </c>
      <c r="BZ201">
        <v>97</v>
      </c>
      <c r="CA201">
        <v>51</v>
      </c>
      <c r="CB201" t="s">
        <v>3</v>
      </c>
      <c r="CE201">
        <v>0</v>
      </c>
      <c r="CF201">
        <v>0</v>
      </c>
      <c r="CG201">
        <v>0</v>
      </c>
      <c r="CM201">
        <v>0</v>
      </c>
      <c r="CN201" t="s">
        <v>3</v>
      </c>
      <c r="CO201">
        <v>0</v>
      </c>
      <c r="CP201">
        <f t="shared" si="103"/>
        <v>35210.86</v>
      </c>
      <c r="CQ201">
        <f>ROUND(AL201*BC201,2)</f>
        <v>98629.87</v>
      </c>
      <c r="CR201">
        <f>ROUND(AM201*BB201,2)</f>
        <v>0</v>
      </c>
      <c r="CS201">
        <f>ROUND(AN201*BS201,2)</f>
        <v>0</v>
      </c>
      <c r="CT201">
        <f>ROUND(AO201*BA201,2)</f>
        <v>0</v>
      </c>
      <c r="CU201">
        <f t="shared" si="104"/>
        <v>0</v>
      </c>
      <c r="CV201">
        <f>AH201</f>
        <v>0</v>
      </c>
      <c r="CW201">
        <f>AI201</f>
        <v>0</v>
      </c>
      <c r="CX201">
        <f t="shared" si="105"/>
        <v>0</v>
      </c>
      <c r="CY201">
        <f t="shared" si="106"/>
        <v>0</v>
      </c>
      <c r="CZ201">
        <f t="shared" si="107"/>
        <v>0</v>
      </c>
      <c r="DC201" t="s">
        <v>3</v>
      </c>
      <c r="DD201" t="s">
        <v>3</v>
      </c>
      <c r="DE201" t="s">
        <v>3</v>
      </c>
      <c r="DF201" t="s">
        <v>3</v>
      </c>
      <c r="DG201" t="s">
        <v>3</v>
      </c>
      <c r="DH201" t="s">
        <v>3</v>
      </c>
      <c r="DI201" t="s">
        <v>3</v>
      </c>
      <c r="DJ201" t="s">
        <v>3</v>
      </c>
      <c r="DK201" t="s">
        <v>3</v>
      </c>
      <c r="DL201" t="s">
        <v>3</v>
      </c>
      <c r="DM201" t="s">
        <v>3</v>
      </c>
      <c r="DN201">
        <v>0</v>
      </c>
      <c r="DO201">
        <v>0</v>
      </c>
      <c r="DP201">
        <v>1</v>
      </c>
      <c r="DQ201">
        <v>1</v>
      </c>
      <c r="DU201">
        <v>1013</v>
      </c>
      <c r="DV201" t="s">
        <v>151</v>
      </c>
      <c r="DW201" t="s">
        <v>153</v>
      </c>
      <c r="DX201">
        <v>1</v>
      </c>
      <c r="DZ201" t="s">
        <v>3</v>
      </c>
      <c r="EA201" t="s">
        <v>3</v>
      </c>
      <c r="EB201" t="s">
        <v>3</v>
      </c>
      <c r="EC201" t="s">
        <v>3</v>
      </c>
      <c r="EE201">
        <v>60216615</v>
      </c>
      <c r="EF201">
        <v>3</v>
      </c>
      <c r="EG201" t="s">
        <v>135</v>
      </c>
      <c r="EH201">
        <v>0</v>
      </c>
      <c r="EI201" t="s">
        <v>3</v>
      </c>
      <c r="EJ201">
        <v>2</v>
      </c>
      <c r="EK201">
        <v>108001</v>
      </c>
      <c r="EL201" t="s">
        <v>136</v>
      </c>
      <c r="EM201" t="s">
        <v>137</v>
      </c>
      <c r="EO201" t="s">
        <v>3</v>
      </c>
      <c r="EQ201">
        <v>0</v>
      </c>
      <c r="ER201">
        <v>70449.91</v>
      </c>
      <c r="ES201">
        <v>70449.91</v>
      </c>
      <c r="ET201">
        <v>0</v>
      </c>
      <c r="EU201">
        <v>0</v>
      </c>
      <c r="EV201">
        <v>0</v>
      </c>
      <c r="EW201">
        <v>0</v>
      </c>
      <c r="EX201">
        <v>0</v>
      </c>
      <c r="EZ201">
        <v>5</v>
      </c>
      <c r="FC201">
        <v>0</v>
      </c>
      <c r="FD201">
        <v>18</v>
      </c>
      <c r="FF201">
        <v>70449.91</v>
      </c>
      <c r="FQ201">
        <v>0</v>
      </c>
      <c r="FR201">
        <v>0</v>
      </c>
      <c r="FS201">
        <v>0</v>
      </c>
      <c r="FX201">
        <v>97</v>
      </c>
      <c r="FY201">
        <v>51</v>
      </c>
      <c r="GA201" t="s">
        <v>154</v>
      </c>
      <c r="GD201">
        <v>1</v>
      </c>
      <c r="GE201">
        <v>72551.44</v>
      </c>
      <c r="GF201">
        <v>1901007357</v>
      </c>
      <c r="GG201">
        <v>2</v>
      </c>
      <c r="GH201">
        <v>3</v>
      </c>
      <c r="GI201">
        <v>3</v>
      </c>
      <c r="GJ201">
        <v>0</v>
      </c>
      <c r="GK201">
        <v>0</v>
      </c>
      <c r="GL201">
        <f t="shared" si="108"/>
        <v>0</v>
      </c>
      <c r="GM201">
        <f t="shared" si="109"/>
        <v>35210.86</v>
      </c>
      <c r="GN201">
        <f t="shared" si="110"/>
        <v>0</v>
      </c>
      <c r="GO201">
        <f t="shared" si="111"/>
        <v>35210.86</v>
      </c>
      <c r="GP201">
        <f t="shared" si="112"/>
        <v>0</v>
      </c>
      <c r="GR201">
        <v>3</v>
      </c>
      <c r="GS201">
        <v>1</v>
      </c>
      <c r="GT201">
        <v>0</v>
      </c>
      <c r="GU201" t="s">
        <v>3</v>
      </c>
      <c r="GV201">
        <f t="shared" si="113"/>
        <v>0</v>
      </c>
      <c r="GW201">
        <v>1</v>
      </c>
      <c r="GX201">
        <f t="shared" si="114"/>
        <v>0</v>
      </c>
      <c r="HA201">
        <v>0</v>
      </c>
      <c r="HB201">
        <v>0</v>
      </c>
      <c r="HC201">
        <f t="shared" si="115"/>
        <v>0</v>
      </c>
      <c r="HE201" t="s">
        <v>155</v>
      </c>
      <c r="HF201" t="s">
        <v>155</v>
      </c>
      <c r="HM201" t="s">
        <v>3</v>
      </c>
      <c r="HN201" t="s">
        <v>138</v>
      </c>
      <c r="HO201" t="s">
        <v>139</v>
      </c>
      <c r="HP201" t="s">
        <v>136</v>
      </c>
      <c r="HQ201" t="s">
        <v>136</v>
      </c>
      <c r="HS201">
        <v>0</v>
      </c>
      <c r="IK201">
        <v>0</v>
      </c>
    </row>
    <row r="202" spans="1:245" x14ac:dyDescent="0.2">
      <c r="A202">
        <v>17</v>
      </c>
      <c r="B202">
        <v>1</v>
      </c>
      <c r="C202">
        <f>ROW(SmtRes!A92)</f>
        <v>92</v>
      </c>
      <c r="D202">
        <f>ROW(EtalonRes!A92)</f>
        <v>92</v>
      </c>
      <c r="E202" t="s">
        <v>188</v>
      </c>
      <c r="F202" t="s">
        <v>157</v>
      </c>
      <c r="G202" t="s">
        <v>158</v>
      </c>
      <c r="H202" t="s">
        <v>133</v>
      </c>
      <c r="I202">
        <f>ROUND(250/100,7)</f>
        <v>2.5</v>
      </c>
      <c r="J202">
        <v>0</v>
      </c>
      <c r="K202">
        <f>ROUND(250/100,7)</f>
        <v>2.5</v>
      </c>
      <c r="O202">
        <f t="shared" si="95"/>
        <v>26429.06</v>
      </c>
      <c r="P202">
        <f>SUMIF(SmtRes!AQ85:'SmtRes'!AQ92,"=1",SmtRes!DF85:'SmtRes'!DF92)</f>
        <v>414.02000000000004</v>
      </c>
      <c r="Q202">
        <f>SUMIF(SmtRes!AQ85:'SmtRes'!AQ92,"=1",SmtRes!DG85:'SmtRes'!DG92)</f>
        <v>16.079999999999998</v>
      </c>
      <c r="R202">
        <f>SUMIF(SmtRes!AQ85:'SmtRes'!AQ92,"=1",SmtRes!DH85:'SmtRes'!DH92)</f>
        <v>18.05</v>
      </c>
      <c r="S202">
        <f>SUMIF(SmtRes!AQ85:'SmtRes'!AQ92,"=1",SmtRes!DI85:'SmtRes'!DI92)</f>
        <v>25980.91</v>
      </c>
      <c r="T202">
        <f t="shared" si="96"/>
        <v>0</v>
      </c>
      <c r="U202">
        <f>SUMIF(SmtRes!AQ85:'SmtRes'!AQ92,"=1",SmtRes!CV85:'SmtRes'!CV92)</f>
        <v>39</v>
      </c>
      <c r="V202">
        <f>SUMIF(SmtRes!AQ85:'SmtRes'!AQ92,"=1",SmtRes!CW85:'SmtRes'!CW92)</f>
        <v>2.5000000000000001E-2</v>
      </c>
      <c r="W202">
        <f t="shared" si="97"/>
        <v>0</v>
      </c>
      <c r="X202">
        <f t="shared" si="98"/>
        <v>25218.99</v>
      </c>
      <c r="Y202">
        <f t="shared" si="99"/>
        <v>13259.47</v>
      </c>
      <c r="AA202">
        <v>61549534</v>
      </c>
      <c r="AB202">
        <f t="shared" si="100"/>
        <v>10538.154399999999</v>
      </c>
      <c r="AC202">
        <f>ROUND((SUM(SmtRes!BQ85:'SmtRes'!BQ92)),6)</f>
        <v>139.35820000000001</v>
      </c>
      <c r="AD202">
        <f>ROUND((((SUM(SmtRes!BR85:'SmtRes'!BR92))-(SUM(SmtRes!BS85:'SmtRes'!BS92)))+AE202),6)</f>
        <v>6.4329000000000001</v>
      </c>
      <c r="AE202">
        <f>ROUND((SUM(SmtRes!BS85:'SmtRes'!BS92)),6)</f>
        <v>7.2205000000000004</v>
      </c>
      <c r="AF202">
        <f>ROUND((SUM(SmtRes!BT85:'SmtRes'!BT92)),6)</f>
        <v>10392.363300000001</v>
      </c>
      <c r="AG202">
        <f t="shared" si="101"/>
        <v>0</v>
      </c>
      <c r="AH202">
        <f>(SUM(SmtRes!BU85:'SmtRes'!BU92))</f>
        <v>15.6</v>
      </c>
      <c r="AI202">
        <f>(SUM(SmtRes!BV85:'SmtRes'!BV92))</f>
        <v>0.01</v>
      </c>
      <c r="AJ202">
        <f t="shared" si="102"/>
        <v>0</v>
      </c>
      <c r="AK202">
        <v>10545.374900000001</v>
      </c>
      <c r="AL202">
        <v>139.35820000000001</v>
      </c>
      <c r="AM202">
        <v>6.4329000000000001</v>
      </c>
      <c r="AN202">
        <v>7.2204999999999995</v>
      </c>
      <c r="AO202">
        <v>10392.363300000001</v>
      </c>
      <c r="AP202">
        <v>0</v>
      </c>
      <c r="AQ202">
        <v>15.6</v>
      </c>
      <c r="AR202">
        <v>0.01</v>
      </c>
      <c r="AS202">
        <v>0</v>
      </c>
      <c r="AT202">
        <v>97</v>
      </c>
      <c r="AU202">
        <v>51</v>
      </c>
      <c r="AV202">
        <v>1</v>
      </c>
      <c r="AW202">
        <v>1</v>
      </c>
      <c r="AZ202">
        <v>1</v>
      </c>
      <c r="BA202">
        <v>1</v>
      </c>
      <c r="BB202">
        <v>1</v>
      </c>
      <c r="BC202">
        <v>1</v>
      </c>
      <c r="BD202" t="s">
        <v>3</v>
      </c>
      <c r="BE202" t="s">
        <v>3</v>
      </c>
      <c r="BF202" t="s">
        <v>3</v>
      </c>
      <c r="BG202" t="s">
        <v>3</v>
      </c>
      <c r="BH202">
        <v>0</v>
      </c>
      <c r="BI202">
        <v>2</v>
      </c>
      <c r="BJ202" t="s">
        <v>159</v>
      </c>
      <c r="BM202">
        <v>108001</v>
      </c>
      <c r="BN202">
        <v>0</v>
      </c>
      <c r="BO202" t="s">
        <v>3</v>
      </c>
      <c r="BP202">
        <v>0</v>
      </c>
      <c r="BQ202">
        <v>3</v>
      </c>
      <c r="BR202">
        <v>0</v>
      </c>
      <c r="BS202">
        <v>1</v>
      </c>
      <c r="BT202">
        <v>1</v>
      </c>
      <c r="BU202">
        <v>1</v>
      </c>
      <c r="BV202">
        <v>1</v>
      </c>
      <c r="BW202">
        <v>1</v>
      </c>
      <c r="BX202">
        <v>1</v>
      </c>
      <c r="BY202" t="s">
        <v>3</v>
      </c>
      <c r="BZ202">
        <v>97</v>
      </c>
      <c r="CA202">
        <v>51</v>
      </c>
      <c r="CB202" t="s">
        <v>3</v>
      </c>
      <c r="CE202">
        <v>0</v>
      </c>
      <c r="CF202">
        <v>0</v>
      </c>
      <c r="CG202">
        <v>0</v>
      </c>
      <c r="CM202">
        <v>0</v>
      </c>
      <c r="CN202" t="s">
        <v>3</v>
      </c>
      <c r="CO202">
        <v>0</v>
      </c>
      <c r="CP202">
        <f t="shared" si="103"/>
        <v>26429.059999999998</v>
      </c>
      <c r="CQ202">
        <f>SUMIF(SmtRes!AQ85:'SmtRes'!AQ92,"=1",SmtRes!AA85:'SmtRes'!AA92)</f>
        <v>71.680000000000007</v>
      </c>
      <c r="CR202">
        <f>SUMIF(SmtRes!AQ85:'SmtRes'!AQ92,"=1",SmtRes!AB85:'SmtRes'!AB92)</f>
        <v>643.29</v>
      </c>
      <c r="CS202">
        <f>SUMIF(SmtRes!AQ85:'SmtRes'!AQ92,"=1",SmtRes!AC85:'SmtRes'!AC92)</f>
        <v>722.05</v>
      </c>
      <c r="CT202">
        <f>SUMIF(SmtRes!AQ85:'SmtRes'!AQ92,"=1",SmtRes!AD85:'SmtRes'!AD92)</f>
        <v>1950.61</v>
      </c>
      <c r="CU202">
        <f t="shared" si="104"/>
        <v>0</v>
      </c>
      <c r="CV202">
        <f>SUMIF(SmtRes!AQ85:'SmtRes'!AQ92,"=1",SmtRes!BU85:'SmtRes'!BU92)</f>
        <v>15.6</v>
      </c>
      <c r="CW202">
        <f>SUMIF(SmtRes!AQ85:'SmtRes'!AQ92,"=1",SmtRes!BV85:'SmtRes'!BV92)</f>
        <v>0.01</v>
      </c>
      <c r="CX202">
        <f t="shared" si="105"/>
        <v>0</v>
      </c>
      <c r="CY202">
        <f t="shared" si="106"/>
        <v>25218.9912</v>
      </c>
      <c r="CZ202">
        <f t="shared" si="107"/>
        <v>13259.4696</v>
      </c>
      <c r="DC202" t="s">
        <v>3</v>
      </c>
      <c r="DD202" t="s">
        <v>3</v>
      </c>
      <c r="DE202" t="s">
        <v>3</v>
      </c>
      <c r="DF202" t="s">
        <v>3</v>
      </c>
      <c r="DG202" t="s">
        <v>3</v>
      </c>
      <c r="DH202" t="s">
        <v>3</v>
      </c>
      <c r="DI202" t="s">
        <v>3</v>
      </c>
      <c r="DJ202" t="s">
        <v>3</v>
      </c>
      <c r="DK202" t="s">
        <v>3</v>
      </c>
      <c r="DL202" t="s">
        <v>3</v>
      </c>
      <c r="DM202" t="s">
        <v>3</v>
      </c>
      <c r="DN202">
        <v>0</v>
      </c>
      <c r="DO202">
        <v>0</v>
      </c>
      <c r="DP202">
        <v>1</v>
      </c>
      <c r="DQ202">
        <v>1</v>
      </c>
      <c r="DU202">
        <v>1003</v>
      </c>
      <c r="DV202" t="s">
        <v>133</v>
      </c>
      <c r="DW202" t="s">
        <v>133</v>
      </c>
      <c r="DX202">
        <v>100</v>
      </c>
      <c r="DZ202" t="s">
        <v>3</v>
      </c>
      <c r="EA202" t="s">
        <v>3</v>
      </c>
      <c r="EB202" t="s">
        <v>3</v>
      </c>
      <c r="EC202" t="s">
        <v>3</v>
      </c>
      <c r="EE202">
        <v>60216615</v>
      </c>
      <c r="EF202">
        <v>3</v>
      </c>
      <c r="EG202" t="s">
        <v>135</v>
      </c>
      <c r="EH202">
        <v>0</v>
      </c>
      <c r="EI202" t="s">
        <v>3</v>
      </c>
      <c r="EJ202">
        <v>2</v>
      </c>
      <c r="EK202">
        <v>108001</v>
      </c>
      <c r="EL202" t="s">
        <v>136</v>
      </c>
      <c r="EM202" t="s">
        <v>137</v>
      </c>
      <c r="EO202" t="s">
        <v>3</v>
      </c>
      <c r="EQ202">
        <v>0</v>
      </c>
      <c r="ER202">
        <v>0</v>
      </c>
      <c r="ES202">
        <v>0</v>
      </c>
      <c r="ET202">
        <v>0</v>
      </c>
      <c r="EU202">
        <v>0</v>
      </c>
      <c r="EV202">
        <v>0</v>
      </c>
      <c r="EW202">
        <v>15.6</v>
      </c>
      <c r="EX202">
        <v>0.01</v>
      </c>
      <c r="EY202">
        <v>0</v>
      </c>
      <c r="FQ202">
        <v>0</v>
      </c>
      <c r="FR202">
        <v>0</v>
      </c>
      <c r="FS202">
        <v>0</v>
      </c>
      <c r="FX202">
        <v>97</v>
      </c>
      <c r="FY202">
        <v>51</v>
      </c>
      <c r="GA202" t="s">
        <v>3</v>
      </c>
      <c r="GD202">
        <v>1</v>
      </c>
      <c r="GF202">
        <v>2026347101</v>
      </c>
      <c r="GG202">
        <v>2</v>
      </c>
      <c r="GH202">
        <v>1</v>
      </c>
      <c r="GI202">
        <v>-2</v>
      </c>
      <c r="GJ202">
        <v>0</v>
      </c>
      <c r="GK202">
        <v>0</v>
      </c>
      <c r="GL202">
        <f t="shared" si="108"/>
        <v>0</v>
      </c>
      <c r="GM202">
        <f t="shared" si="109"/>
        <v>64907.519999999997</v>
      </c>
      <c r="GN202">
        <f t="shared" si="110"/>
        <v>0</v>
      </c>
      <c r="GO202">
        <f t="shared" si="111"/>
        <v>64907.519999999997</v>
      </c>
      <c r="GP202">
        <f t="shared" si="112"/>
        <v>0</v>
      </c>
      <c r="GR202">
        <v>0</v>
      </c>
      <c r="GS202">
        <v>3</v>
      </c>
      <c r="GT202">
        <v>0</v>
      </c>
      <c r="GU202" t="s">
        <v>3</v>
      </c>
      <c r="GV202">
        <f t="shared" si="113"/>
        <v>0</v>
      </c>
      <c r="GW202">
        <v>1</v>
      </c>
      <c r="GX202">
        <f t="shared" si="114"/>
        <v>0</v>
      </c>
      <c r="HA202">
        <v>0</v>
      </c>
      <c r="HB202">
        <v>0</v>
      </c>
      <c r="HC202">
        <f t="shared" si="115"/>
        <v>0</v>
      </c>
      <c r="HE202" t="s">
        <v>3</v>
      </c>
      <c r="HF202" t="s">
        <v>3</v>
      </c>
      <c r="HM202" t="s">
        <v>3</v>
      </c>
      <c r="HN202" t="s">
        <v>138</v>
      </c>
      <c r="HO202" t="s">
        <v>139</v>
      </c>
      <c r="HP202" t="s">
        <v>136</v>
      </c>
      <c r="HQ202" t="s">
        <v>136</v>
      </c>
      <c r="HS202">
        <v>0</v>
      </c>
      <c r="IK202">
        <v>0</v>
      </c>
    </row>
    <row r="203" spans="1:245" x14ac:dyDescent="0.2">
      <c r="A203">
        <v>18</v>
      </c>
      <c r="B203">
        <v>1</v>
      </c>
      <c r="C203">
        <v>92</v>
      </c>
      <c r="E203" t="s">
        <v>189</v>
      </c>
      <c r="F203" t="s">
        <v>161</v>
      </c>
      <c r="G203" t="s">
        <v>162</v>
      </c>
      <c r="H203" t="s">
        <v>163</v>
      </c>
      <c r="I203">
        <f>I202*J203</f>
        <v>262.5</v>
      </c>
      <c r="J203">
        <v>105</v>
      </c>
      <c r="K203">
        <v>105</v>
      </c>
      <c r="O203">
        <f t="shared" si="95"/>
        <v>4333.88</v>
      </c>
      <c r="P203">
        <f>ROUND(CQ203*I203,2)</f>
        <v>4333.88</v>
      </c>
      <c r="Q203">
        <f>ROUND(CR203*I203,2)</f>
        <v>0</v>
      </c>
      <c r="R203">
        <f>ROUND(CS203*I203,2)</f>
        <v>0</v>
      </c>
      <c r="S203">
        <f>ROUND(CT203*I203,2)</f>
        <v>0</v>
      </c>
      <c r="T203">
        <f t="shared" si="96"/>
        <v>0</v>
      </c>
      <c r="U203">
        <f>ROUND(CV203*I203,7)</f>
        <v>0</v>
      </c>
      <c r="V203">
        <f>ROUND(CW203*I203,7)</f>
        <v>0</v>
      </c>
      <c r="W203">
        <f t="shared" si="97"/>
        <v>0</v>
      </c>
      <c r="X203">
        <f t="shared" si="98"/>
        <v>0</v>
      </c>
      <c r="Y203">
        <f t="shared" si="99"/>
        <v>0</v>
      </c>
      <c r="AA203">
        <v>61549534</v>
      </c>
      <c r="AB203">
        <f t="shared" si="100"/>
        <v>11.79</v>
      </c>
      <c r="AC203">
        <f>ROUND((ES203),6)</f>
        <v>11.79</v>
      </c>
      <c r="AD203">
        <f>ROUND((((ET203)-(EU203))+AE203),6)</f>
        <v>0</v>
      </c>
      <c r="AE203">
        <f>ROUND((EU203),6)</f>
        <v>0</v>
      </c>
      <c r="AF203">
        <f>ROUND((EV203),6)</f>
        <v>0</v>
      </c>
      <c r="AG203">
        <f t="shared" si="101"/>
        <v>0</v>
      </c>
      <c r="AH203">
        <f>(EW203)</f>
        <v>0</v>
      </c>
      <c r="AI203">
        <f>(EX203)</f>
        <v>0</v>
      </c>
      <c r="AJ203">
        <f t="shared" si="102"/>
        <v>0</v>
      </c>
      <c r="AK203">
        <v>11.79</v>
      </c>
      <c r="AL203">
        <v>11.79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  <c r="AS203">
        <v>0</v>
      </c>
      <c r="AT203">
        <v>97</v>
      </c>
      <c r="AU203">
        <v>51</v>
      </c>
      <c r="AV203">
        <v>1</v>
      </c>
      <c r="AW203">
        <v>1</v>
      </c>
      <c r="AZ203">
        <v>1</v>
      </c>
      <c r="BA203">
        <v>1</v>
      </c>
      <c r="BB203">
        <v>1</v>
      </c>
      <c r="BC203">
        <v>1.4</v>
      </c>
      <c r="BD203" t="s">
        <v>3</v>
      </c>
      <c r="BE203" t="s">
        <v>3</v>
      </c>
      <c r="BF203" t="s">
        <v>3</v>
      </c>
      <c r="BG203" t="s">
        <v>3</v>
      </c>
      <c r="BH203">
        <v>3</v>
      </c>
      <c r="BI203">
        <v>2</v>
      </c>
      <c r="BJ203" t="s">
        <v>164</v>
      </c>
      <c r="BM203">
        <v>108001</v>
      </c>
      <c r="BN203">
        <v>0</v>
      </c>
      <c r="BO203" t="s">
        <v>3</v>
      </c>
      <c r="BP203">
        <v>0</v>
      </c>
      <c r="BQ203">
        <v>3</v>
      </c>
      <c r="BR203">
        <v>0</v>
      </c>
      <c r="BS203">
        <v>1</v>
      </c>
      <c r="BT203">
        <v>1</v>
      </c>
      <c r="BU203">
        <v>1</v>
      </c>
      <c r="BV203">
        <v>1</v>
      </c>
      <c r="BW203">
        <v>1</v>
      </c>
      <c r="BX203">
        <v>1</v>
      </c>
      <c r="BY203" t="s">
        <v>3</v>
      </c>
      <c r="BZ203">
        <v>97</v>
      </c>
      <c r="CA203">
        <v>51</v>
      </c>
      <c r="CB203" t="s">
        <v>3</v>
      </c>
      <c r="CE203">
        <v>0</v>
      </c>
      <c r="CF203">
        <v>0</v>
      </c>
      <c r="CG203">
        <v>0</v>
      </c>
      <c r="CM203">
        <v>0</v>
      </c>
      <c r="CN203" t="s">
        <v>3</v>
      </c>
      <c r="CO203">
        <v>0</v>
      </c>
      <c r="CP203">
        <f t="shared" si="103"/>
        <v>4333.88</v>
      </c>
      <c r="CQ203">
        <f>ROUND(AL203*BC203,2)</f>
        <v>16.510000000000002</v>
      </c>
      <c r="CR203">
        <f>ROUND(AM203*BB203,2)</f>
        <v>0</v>
      </c>
      <c r="CS203">
        <f>ROUND(AN203*BS203,2)</f>
        <v>0</v>
      </c>
      <c r="CT203">
        <f>ROUND(AO203*BA203,2)</f>
        <v>0</v>
      </c>
      <c r="CU203">
        <f t="shared" si="104"/>
        <v>0</v>
      </c>
      <c r="CV203">
        <f>AH203</f>
        <v>0</v>
      </c>
      <c r="CW203">
        <f>AI203</f>
        <v>0</v>
      </c>
      <c r="CX203">
        <f t="shared" si="105"/>
        <v>0</v>
      </c>
      <c r="CY203">
        <f t="shared" si="106"/>
        <v>0</v>
      </c>
      <c r="CZ203">
        <f t="shared" si="107"/>
        <v>0</v>
      </c>
      <c r="DC203" t="s">
        <v>3</v>
      </c>
      <c r="DD203" t="s">
        <v>3</v>
      </c>
      <c r="DE203" t="s">
        <v>3</v>
      </c>
      <c r="DF203" t="s">
        <v>3</v>
      </c>
      <c r="DG203" t="s">
        <v>3</v>
      </c>
      <c r="DH203" t="s">
        <v>3</v>
      </c>
      <c r="DI203" t="s">
        <v>3</v>
      </c>
      <c r="DJ203" t="s">
        <v>3</v>
      </c>
      <c r="DK203" t="s">
        <v>3</v>
      </c>
      <c r="DL203" t="s">
        <v>3</v>
      </c>
      <c r="DM203" t="s">
        <v>3</v>
      </c>
      <c r="DN203">
        <v>0</v>
      </c>
      <c r="DO203">
        <v>0</v>
      </c>
      <c r="DP203">
        <v>1</v>
      </c>
      <c r="DQ203">
        <v>1</v>
      </c>
      <c r="DU203">
        <v>1003</v>
      </c>
      <c r="DV203" t="s">
        <v>163</v>
      </c>
      <c r="DW203" t="s">
        <v>163</v>
      </c>
      <c r="DX203">
        <v>1</v>
      </c>
      <c r="DZ203" t="s">
        <v>3</v>
      </c>
      <c r="EA203" t="s">
        <v>3</v>
      </c>
      <c r="EB203" t="s">
        <v>3</v>
      </c>
      <c r="EC203" t="s">
        <v>3</v>
      </c>
      <c r="EE203">
        <v>60216615</v>
      </c>
      <c r="EF203">
        <v>3</v>
      </c>
      <c r="EG203" t="s">
        <v>135</v>
      </c>
      <c r="EH203">
        <v>0</v>
      </c>
      <c r="EI203" t="s">
        <v>3</v>
      </c>
      <c r="EJ203">
        <v>2</v>
      </c>
      <c r="EK203">
        <v>108001</v>
      </c>
      <c r="EL203" t="s">
        <v>136</v>
      </c>
      <c r="EM203" t="s">
        <v>137</v>
      </c>
      <c r="EO203" t="s">
        <v>3</v>
      </c>
      <c r="EQ203">
        <v>0</v>
      </c>
      <c r="ER203">
        <v>11.79</v>
      </c>
      <c r="ES203">
        <v>11.79</v>
      </c>
      <c r="ET203">
        <v>0</v>
      </c>
      <c r="EU203">
        <v>0</v>
      </c>
      <c r="EV203">
        <v>0</v>
      </c>
      <c r="EW203">
        <v>0</v>
      </c>
      <c r="EX203">
        <v>0</v>
      </c>
      <c r="EZ203">
        <v>5</v>
      </c>
      <c r="FC203">
        <v>0</v>
      </c>
      <c r="FD203">
        <v>18</v>
      </c>
      <c r="FF203">
        <v>11.79</v>
      </c>
      <c r="FQ203">
        <v>0</v>
      </c>
      <c r="FR203">
        <v>0</v>
      </c>
      <c r="FS203">
        <v>0</v>
      </c>
      <c r="FX203">
        <v>97</v>
      </c>
      <c r="FY203">
        <v>51</v>
      </c>
      <c r="GA203" t="s">
        <v>165</v>
      </c>
      <c r="GD203">
        <v>1</v>
      </c>
      <c r="GE203">
        <v>12.11</v>
      </c>
      <c r="GF203">
        <v>613818176</v>
      </c>
      <c r="GG203">
        <v>2</v>
      </c>
      <c r="GH203">
        <v>3</v>
      </c>
      <c r="GI203">
        <v>3</v>
      </c>
      <c r="GJ203">
        <v>0</v>
      </c>
      <c r="GK203">
        <v>0</v>
      </c>
      <c r="GL203">
        <f t="shared" si="108"/>
        <v>0</v>
      </c>
      <c r="GM203">
        <f t="shared" si="109"/>
        <v>4333.88</v>
      </c>
      <c r="GN203">
        <f t="shared" si="110"/>
        <v>0</v>
      </c>
      <c r="GO203">
        <f t="shared" si="111"/>
        <v>4333.88</v>
      </c>
      <c r="GP203">
        <f t="shared" si="112"/>
        <v>0</v>
      </c>
      <c r="GR203">
        <v>3</v>
      </c>
      <c r="GS203">
        <v>1</v>
      </c>
      <c r="GT203">
        <v>0</v>
      </c>
      <c r="GU203" t="s">
        <v>3</v>
      </c>
      <c r="GV203">
        <f t="shared" si="113"/>
        <v>0</v>
      </c>
      <c r="GW203">
        <v>1</v>
      </c>
      <c r="GX203">
        <f t="shared" si="114"/>
        <v>0</v>
      </c>
      <c r="HA203">
        <v>0</v>
      </c>
      <c r="HB203">
        <v>0</v>
      </c>
      <c r="HC203">
        <f t="shared" si="115"/>
        <v>0</v>
      </c>
      <c r="HE203" t="s">
        <v>155</v>
      </c>
      <c r="HF203" t="s">
        <v>155</v>
      </c>
      <c r="HM203" t="s">
        <v>3</v>
      </c>
      <c r="HN203" t="s">
        <v>138</v>
      </c>
      <c r="HO203" t="s">
        <v>139</v>
      </c>
      <c r="HP203" t="s">
        <v>136</v>
      </c>
      <c r="HQ203" t="s">
        <v>136</v>
      </c>
      <c r="HS203">
        <v>0</v>
      </c>
      <c r="IK203">
        <v>0</v>
      </c>
    </row>
    <row r="205" spans="1:245" x14ac:dyDescent="0.2">
      <c r="A205" s="2">
        <v>51</v>
      </c>
      <c r="B205" s="2">
        <f>B188</f>
        <v>1</v>
      </c>
      <c r="C205" s="2">
        <f>A188</f>
        <v>4</v>
      </c>
      <c r="D205" s="2">
        <f>ROW(A188)</f>
        <v>188</v>
      </c>
      <c r="E205" s="2"/>
      <c r="F205" s="2" t="str">
        <f>IF(F188&lt;&gt;"",F188,"")</f>
        <v/>
      </c>
      <c r="G205" s="2" t="str">
        <f>IF(G188&lt;&gt;"",G188,"")</f>
        <v>Помещение 33 (кабинет № 203)</v>
      </c>
      <c r="H205" s="2">
        <v>0</v>
      </c>
      <c r="I205" s="2"/>
      <c r="J205" s="2"/>
      <c r="K205" s="2"/>
      <c r="L205" s="2"/>
      <c r="M205" s="2"/>
      <c r="N205" s="2"/>
      <c r="O205" s="2">
        <f t="shared" ref="O205:T205" si="116">ROUND(AB205,2)</f>
        <v>136805.18</v>
      </c>
      <c r="P205" s="2">
        <f t="shared" si="116"/>
        <v>74182.23</v>
      </c>
      <c r="Q205" s="2">
        <f t="shared" si="116"/>
        <v>1025.8499999999999</v>
      </c>
      <c r="R205" s="2">
        <f t="shared" si="116"/>
        <v>594.22</v>
      </c>
      <c r="S205" s="2">
        <f t="shared" si="116"/>
        <v>61002.879999999997</v>
      </c>
      <c r="T205" s="2">
        <f t="shared" si="116"/>
        <v>0</v>
      </c>
      <c r="U205" s="2">
        <f>AH205</f>
        <v>88.764200000000002</v>
      </c>
      <c r="V205" s="2">
        <f>AI205</f>
        <v>0.70640000000000003</v>
      </c>
      <c r="W205" s="2">
        <f>ROUND(AJ205,2)</f>
        <v>0</v>
      </c>
      <c r="X205" s="2">
        <f>ROUND(AK205,2)</f>
        <v>59532.34</v>
      </c>
      <c r="Y205" s="2">
        <f>ROUND(AL205,2)</f>
        <v>31306.1</v>
      </c>
      <c r="Z205" s="2"/>
      <c r="AA205" s="2"/>
      <c r="AB205" s="2">
        <f>ROUND(SUMIF(AA192:AA203,"=61549534",O192:O203),2)</f>
        <v>136805.18</v>
      </c>
      <c r="AC205" s="2">
        <f>ROUND(SUMIF(AA192:AA203,"=61549534",P192:P203),2)</f>
        <v>74182.23</v>
      </c>
      <c r="AD205" s="2">
        <f>ROUND(SUMIF(AA192:AA203,"=61549534",Q192:Q203),2)</f>
        <v>1025.8499999999999</v>
      </c>
      <c r="AE205" s="2">
        <f>ROUND(SUMIF(AA192:AA203,"=61549534",R192:R203),2)</f>
        <v>594.22</v>
      </c>
      <c r="AF205" s="2">
        <f>ROUND(SUMIF(AA192:AA203,"=61549534",S192:S203),2)</f>
        <v>61002.879999999997</v>
      </c>
      <c r="AG205" s="2">
        <f>ROUND(SUMIF(AA192:AA203,"=61549534",T192:T203),2)</f>
        <v>0</v>
      </c>
      <c r="AH205" s="2">
        <f>SUMIF(AA192:AA203,"=61549534",U192:U203)</f>
        <v>88.764200000000002</v>
      </c>
      <c r="AI205" s="2">
        <f>SUMIF(AA192:AA203,"=61549534",V192:V203)</f>
        <v>0.70640000000000003</v>
      </c>
      <c r="AJ205" s="2">
        <f>ROUND(SUMIF(AA192:AA203,"=61549534",W192:W203),2)</f>
        <v>0</v>
      </c>
      <c r="AK205" s="2">
        <f>ROUND(SUMIF(AA192:AA203,"=61549534",X192:X203),2)</f>
        <v>59532.34</v>
      </c>
      <c r="AL205" s="2">
        <f>ROUND(SUMIF(AA192:AA203,"=61549534",Y192:Y203),2)</f>
        <v>31306.1</v>
      </c>
      <c r="AM205" s="2"/>
      <c r="AN205" s="2"/>
      <c r="AO205" s="2">
        <f t="shared" ref="AO205:BD205" si="117">ROUND(BX205,2)</f>
        <v>0</v>
      </c>
      <c r="AP205" s="2">
        <f t="shared" si="117"/>
        <v>0</v>
      </c>
      <c r="AQ205" s="2">
        <f t="shared" si="117"/>
        <v>0</v>
      </c>
      <c r="AR205" s="2">
        <f t="shared" si="117"/>
        <v>227643.62</v>
      </c>
      <c r="AS205" s="2">
        <f t="shared" si="117"/>
        <v>18308.88</v>
      </c>
      <c r="AT205" s="2">
        <f t="shared" si="117"/>
        <v>209334.74</v>
      </c>
      <c r="AU205" s="2">
        <f t="shared" si="117"/>
        <v>0</v>
      </c>
      <c r="AV205" s="2">
        <f t="shared" si="117"/>
        <v>74182.23</v>
      </c>
      <c r="AW205" s="2">
        <f t="shared" si="117"/>
        <v>74182.23</v>
      </c>
      <c r="AX205" s="2">
        <f t="shared" si="117"/>
        <v>0</v>
      </c>
      <c r="AY205" s="2">
        <f t="shared" si="117"/>
        <v>74182.23</v>
      </c>
      <c r="AZ205" s="2">
        <f t="shared" si="117"/>
        <v>0</v>
      </c>
      <c r="BA205" s="2">
        <f t="shared" si="117"/>
        <v>0</v>
      </c>
      <c r="BB205" s="2">
        <f t="shared" si="117"/>
        <v>0</v>
      </c>
      <c r="BC205" s="2">
        <f t="shared" si="117"/>
        <v>0</v>
      </c>
      <c r="BD205" s="2">
        <f t="shared" si="117"/>
        <v>0</v>
      </c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>
        <f>ROUND(SUMIF(AA192:AA203,"=61549534",FQ192:FQ203),2)</f>
        <v>0</v>
      </c>
      <c r="BY205" s="2">
        <f>ROUND(SUMIF(AA192:AA203,"=61549534",FR192:FR203),2)</f>
        <v>0</v>
      </c>
      <c r="BZ205" s="2">
        <f>ROUND(SUMIF(AA192:AA203,"=61549534",GL192:GL203),2)</f>
        <v>0</v>
      </c>
      <c r="CA205" s="2">
        <f>ROUND(SUMIF(AA192:AA203,"=61549534",GM192:GM203),2)</f>
        <v>227643.62</v>
      </c>
      <c r="CB205" s="2">
        <f>ROUND(SUMIF(AA192:AA203,"=61549534",GN192:GN203),2)</f>
        <v>18308.88</v>
      </c>
      <c r="CC205" s="2">
        <f>ROUND(SUMIF(AA192:AA203,"=61549534",GO192:GO203),2)</f>
        <v>209334.74</v>
      </c>
      <c r="CD205" s="2">
        <f>ROUND(SUMIF(AA192:AA203,"=61549534",GP192:GP203),2)</f>
        <v>0</v>
      </c>
      <c r="CE205" s="2">
        <f>AC205-BX205</f>
        <v>74182.23</v>
      </c>
      <c r="CF205" s="2">
        <f>AC205-BY205</f>
        <v>74182.23</v>
      </c>
      <c r="CG205" s="2">
        <f>BX205-BZ205</f>
        <v>0</v>
      </c>
      <c r="CH205" s="2">
        <f>AC205-BX205-BY205+BZ205</f>
        <v>74182.23</v>
      </c>
      <c r="CI205" s="2">
        <f>BY205-BZ205</f>
        <v>0</v>
      </c>
      <c r="CJ205" s="2">
        <f>ROUND(SUMIF(AA192:AA203,"=61549534",GX192:GX203),2)</f>
        <v>0</v>
      </c>
      <c r="CK205" s="2">
        <f>ROUND(SUMIF(AA192:AA203,"=61549534",GY192:GY203),2)</f>
        <v>0</v>
      </c>
      <c r="CL205" s="2">
        <f>ROUND(SUMIF(AA192:AA203,"=61549534",GZ192:GZ203),2)</f>
        <v>0</v>
      </c>
      <c r="CM205" s="2">
        <f>ROUND(SUMIF(AA192:AA203,"=61549534",HD192:HD203),2)</f>
        <v>0</v>
      </c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  <c r="DY205" s="3"/>
      <c r="DZ205" s="3"/>
      <c r="EA205" s="3"/>
      <c r="EB205" s="3"/>
      <c r="EC205" s="3"/>
      <c r="ED205" s="3"/>
      <c r="EE205" s="3"/>
      <c r="EF205" s="3"/>
      <c r="EG205" s="3"/>
      <c r="EH205" s="3"/>
      <c r="EI205" s="3"/>
      <c r="EJ205" s="3"/>
      <c r="EK205" s="3"/>
      <c r="EL205" s="3"/>
      <c r="EM205" s="3"/>
      <c r="EN205" s="3"/>
      <c r="EO205" s="3"/>
      <c r="EP205" s="3"/>
      <c r="EQ205" s="3"/>
      <c r="ER205" s="3"/>
      <c r="ES205" s="3"/>
      <c r="ET205" s="3"/>
      <c r="EU205" s="3"/>
      <c r="EV205" s="3"/>
      <c r="EW205" s="3"/>
      <c r="EX205" s="3"/>
      <c r="EY205" s="3"/>
      <c r="EZ205" s="3"/>
      <c r="FA205" s="3"/>
      <c r="FB205" s="3"/>
      <c r="FC205" s="3"/>
      <c r="FD205" s="3"/>
      <c r="FE205" s="3"/>
      <c r="FF205" s="3"/>
      <c r="FG205" s="3"/>
      <c r="FH205" s="3"/>
      <c r="FI205" s="3"/>
      <c r="FJ205" s="3"/>
      <c r="FK205" s="3"/>
      <c r="FL205" s="3"/>
      <c r="FM205" s="3"/>
      <c r="FN205" s="3"/>
      <c r="FO205" s="3"/>
      <c r="FP205" s="3"/>
      <c r="FQ205" s="3"/>
      <c r="FR205" s="3"/>
      <c r="FS205" s="3"/>
      <c r="FT205" s="3"/>
      <c r="FU205" s="3"/>
      <c r="FV205" s="3"/>
      <c r="FW205" s="3"/>
      <c r="FX205" s="3"/>
      <c r="FY205" s="3"/>
      <c r="FZ205" s="3"/>
      <c r="GA205" s="3"/>
      <c r="GB205" s="3"/>
      <c r="GC205" s="3"/>
      <c r="GD205" s="3"/>
      <c r="GE205" s="3"/>
      <c r="GF205" s="3"/>
      <c r="GG205" s="3"/>
      <c r="GH205" s="3"/>
      <c r="GI205" s="3"/>
      <c r="GJ205" s="3"/>
      <c r="GK205" s="3"/>
      <c r="GL205" s="3"/>
      <c r="GM205" s="3"/>
      <c r="GN205" s="3"/>
      <c r="GO205" s="3"/>
      <c r="GP205" s="3"/>
      <c r="GQ205" s="3"/>
      <c r="GR205" s="3"/>
      <c r="GS205" s="3"/>
      <c r="GT205" s="3"/>
      <c r="GU205" s="3"/>
      <c r="GV205" s="3"/>
      <c r="GW205" s="3"/>
      <c r="GX205" s="3">
        <v>0</v>
      </c>
    </row>
    <row r="207" spans="1:245" x14ac:dyDescent="0.2">
      <c r="A207" s="4">
        <v>50</v>
      </c>
      <c r="B207" s="4">
        <v>0</v>
      </c>
      <c r="C207" s="4">
        <v>0</v>
      </c>
      <c r="D207" s="4">
        <v>1</v>
      </c>
      <c r="E207" s="4">
        <v>201</v>
      </c>
      <c r="F207" s="4">
        <f>ROUND(Source!O205,O207)</f>
        <v>136805.18</v>
      </c>
      <c r="G207" s="4" t="s">
        <v>55</v>
      </c>
      <c r="H207" s="4" t="s">
        <v>56</v>
      </c>
      <c r="I207" s="4"/>
      <c r="J207" s="4"/>
      <c r="K207" s="4">
        <v>201</v>
      </c>
      <c r="L207" s="4">
        <v>1</v>
      </c>
      <c r="M207" s="4">
        <v>3</v>
      </c>
      <c r="N207" s="4" t="s">
        <v>3</v>
      </c>
      <c r="O207" s="4">
        <v>2</v>
      </c>
      <c r="P207" s="4"/>
      <c r="Q207" s="4"/>
      <c r="R207" s="4"/>
      <c r="S207" s="4"/>
      <c r="T207" s="4"/>
      <c r="U207" s="4"/>
      <c r="V207" s="4"/>
      <c r="W207" s="4">
        <v>136805.18</v>
      </c>
      <c r="X207" s="4">
        <v>1</v>
      </c>
      <c r="Y207" s="4">
        <v>136805.18</v>
      </c>
      <c r="Z207" s="4"/>
      <c r="AA207" s="4"/>
      <c r="AB207" s="4"/>
    </row>
    <row r="208" spans="1:245" x14ac:dyDescent="0.2">
      <c r="A208" s="4">
        <v>50</v>
      </c>
      <c r="B208" s="4">
        <v>0</v>
      </c>
      <c r="C208" s="4">
        <v>0</v>
      </c>
      <c r="D208" s="4">
        <v>1</v>
      </c>
      <c r="E208" s="4">
        <v>202</v>
      </c>
      <c r="F208" s="4">
        <f>ROUND(Source!P205,O208)</f>
        <v>74182.23</v>
      </c>
      <c r="G208" s="4" t="s">
        <v>57</v>
      </c>
      <c r="H208" s="4" t="s">
        <v>58</v>
      </c>
      <c r="I208" s="4"/>
      <c r="J208" s="4"/>
      <c r="K208" s="4">
        <v>202</v>
      </c>
      <c r="L208" s="4">
        <v>2</v>
      </c>
      <c r="M208" s="4">
        <v>3</v>
      </c>
      <c r="N208" s="4" t="s">
        <v>3</v>
      </c>
      <c r="O208" s="4">
        <v>2</v>
      </c>
      <c r="P208" s="4"/>
      <c r="Q208" s="4"/>
      <c r="R208" s="4"/>
      <c r="S208" s="4"/>
      <c r="T208" s="4"/>
      <c r="U208" s="4"/>
      <c r="V208" s="4"/>
      <c r="W208" s="4">
        <v>74182.23</v>
      </c>
      <c r="X208" s="4">
        <v>1</v>
      </c>
      <c r="Y208" s="4">
        <v>74182.23</v>
      </c>
      <c r="Z208" s="4"/>
      <c r="AA208" s="4"/>
      <c r="AB208" s="4"/>
    </row>
    <row r="209" spans="1:28" x14ac:dyDescent="0.2">
      <c r="A209" s="4">
        <v>50</v>
      </c>
      <c r="B209" s="4">
        <v>0</v>
      </c>
      <c r="C209" s="4">
        <v>0</v>
      </c>
      <c r="D209" s="4">
        <v>1</v>
      </c>
      <c r="E209" s="4">
        <v>222</v>
      </c>
      <c r="F209" s="4">
        <f>ROUND(Source!AO205,O209)</f>
        <v>0</v>
      </c>
      <c r="G209" s="4" t="s">
        <v>59</v>
      </c>
      <c r="H209" s="4" t="s">
        <v>60</v>
      </c>
      <c r="I209" s="4"/>
      <c r="J209" s="4"/>
      <c r="K209" s="4">
        <v>222</v>
      </c>
      <c r="L209" s="4">
        <v>3</v>
      </c>
      <c r="M209" s="4">
        <v>3</v>
      </c>
      <c r="N209" s="4" t="s">
        <v>3</v>
      </c>
      <c r="O209" s="4">
        <v>2</v>
      </c>
      <c r="P209" s="4"/>
      <c r="Q209" s="4"/>
      <c r="R209" s="4"/>
      <c r="S209" s="4"/>
      <c r="T209" s="4"/>
      <c r="U209" s="4"/>
      <c r="V209" s="4"/>
      <c r="W209" s="4">
        <v>0</v>
      </c>
      <c r="X209" s="4">
        <v>1</v>
      </c>
      <c r="Y209" s="4">
        <v>0</v>
      </c>
      <c r="Z209" s="4"/>
      <c r="AA209" s="4"/>
      <c r="AB209" s="4"/>
    </row>
    <row r="210" spans="1:28" x14ac:dyDescent="0.2">
      <c r="A210" s="4">
        <v>50</v>
      </c>
      <c r="B210" s="4">
        <v>0</v>
      </c>
      <c r="C210" s="4">
        <v>0</v>
      </c>
      <c r="D210" s="4">
        <v>1</v>
      </c>
      <c r="E210" s="4">
        <v>225</v>
      </c>
      <c r="F210" s="4">
        <f>ROUND(Source!AV205,O210)</f>
        <v>74182.23</v>
      </c>
      <c r="G210" s="4" t="s">
        <v>61</v>
      </c>
      <c r="H210" s="4" t="s">
        <v>62</v>
      </c>
      <c r="I210" s="4"/>
      <c r="J210" s="4"/>
      <c r="K210" s="4">
        <v>225</v>
      </c>
      <c r="L210" s="4">
        <v>4</v>
      </c>
      <c r="M210" s="4">
        <v>3</v>
      </c>
      <c r="N210" s="4" t="s">
        <v>3</v>
      </c>
      <c r="O210" s="4">
        <v>2</v>
      </c>
      <c r="P210" s="4"/>
      <c r="Q210" s="4"/>
      <c r="R210" s="4"/>
      <c r="S210" s="4"/>
      <c r="T210" s="4"/>
      <c r="U210" s="4"/>
      <c r="V210" s="4"/>
      <c r="W210" s="4">
        <v>74182.23</v>
      </c>
      <c r="X210" s="4">
        <v>1</v>
      </c>
      <c r="Y210" s="4">
        <v>74182.23</v>
      </c>
      <c r="Z210" s="4"/>
      <c r="AA210" s="4"/>
      <c r="AB210" s="4"/>
    </row>
    <row r="211" spans="1:28" x14ac:dyDescent="0.2">
      <c r="A211" s="4">
        <v>50</v>
      </c>
      <c r="B211" s="4">
        <v>0</v>
      </c>
      <c r="C211" s="4">
        <v>0</v>
      </c>
      <c r="D211" s="4">
        <v>1</v>
      </c>
      <c r="E211" s="4">
        <v>226</v>
      </c>
      <c r="F211" s="4">
        <f>ROUND(Source!AW205,O211)</f>
        <v>74182.23</v>
      </c>
      <c r="G211" s="4" t="s">
        <v>63</v>
      </c>
      <c r="H211" s="4" t="s">
        <v>64</v>
      </c>
      <c r="I211" s="4"/>
      <c r="J211" s="4"/>
      <c r="K211" s="4">
        <v>226</v>
      </c>
      <c r="L211" s="4">
        <v>5</v>
      </c>
      <c r="M211" s="4">
        <v>3</v>
      </c>
      <c r="N211" s="4" t="s">
        <v>3</v>
      </c>
      <c r="O211" s="4">
        <v>2</v>
      </c>
      <c r="P211" s="4"/>
      <c r="Q211" s="4"/>
      <c r="R211" s="4"/>
      <c r="S211" s="4"/>
      <c r="T211" s="4"/>
      <c r="U211" s="4"/>
      <c r="V211" s="4"/>
      <c r="W211" s="4">
        <v>74182.23</v>
      </c>
      <c r="X211" s="4">
        <v>1</v>
      </c>
      <c r="Y211" s="4">
        <v>74182.23</v>
      </c>
      <c r="Z211" s="4"/>
      <c r="AA211" s="4"/>
      <c r="AB211" s="4"/>
    </row>
    <row r="212" spans="1:28" x14ac:dyDescent="0.2">
      <c r="A212" s="4">
        <v>50</v>
      </c>
      <c r="B212" s="4">
        <v>0</v>
      </c>
      <c r="C212" s="4">
        <v>0</v>
      </c>
      <c r="D212" s="4">
        <v>1</v>
      </c>
      <c r="E212" s="4">
        <v>227</v>
      </c>
      <c r="F212" s="4">
        <f>ROUND(Source!AX205,O212)</f>
        <v>0</v>
      </c>
      <c r="G212" s="4" t="s">
        <v>65</v>
      </c>
      <c r="H212" s="4" t="s">
        <v>66</v>
      </c>
      <c r="I212" s="4"/>
      <c r="J212" s="4"/>
      <c r="K212" s="4">
        <v>227</v>
      </c>
      <c r="L212" s="4">
        <v>6</v>
      </c>
      <c r="M212" s="4">
        <v>3</v>
      </c>
      <c r="N212" s="4" t="s">
        <v>3</v>
      </c>
      <c r="O212" s="4">
        <v>2</v>
      </c>
      <c r="P212" s="4"/>
      <c r="Q212" s="4"/>
      <c r="R212" s="4"/>
      <c r="S212" s="4"/>
      <c r="T212" s="4"/>
      <c r="U212" s="4"/>
      <c r="V212" s="4"/>
      <c r="W212" s="4">
        <v>0</v>
      </c>
      <c r="X212" s="4">
        <v>1</v>
      </c>
      <c r="Y212" s="4">
        <v>0</v>
      </c>
      <c r="Z212" s="4"/>
      <c r="AA212" s="4"/>
      <c r="AB212" s="4"/>
    </row>
    <row r="213" spans="1:28" x14ac:dyDescent="0.2">
      <c r="A213" s="4">
        <v>50</v>
      </c>
      <c r="B213" s="4">
        <v>0</v>
      </c>
      <c r="C213" s="4">
        <v>0</v>
      </c>
      <c r="D213" s="4">
        <v>1</v>
      </c>
      <c r="E213" s="4">
        <v>228</v>
      </c>
      <c r="F213" s="4">
        <f>ROUND(Source!AY205,O213)</f>
        <v>74182.23</v>
      </c>
      <c r="G213" s="4" t="s">
        <v>67</v>
      </c>
      <c r="H213" s="4" t="s">
        <v>68</v>
      </c>
      <c r="I213" s="4"/>
      <c r="J213" s="4"/>
      <c r="K213" s="4">
        <v>228</v>
      </c>
      <c r="L213" s="4">
        <v>7</v>
      </c>
      <c r="M213" s="4">
        <v>3</v>
      </c>
      <c r="N213" s="4" t="s">
        <v>3</v>
      </c>
      <c r="O213" s="4">
        <v>2</v>
      </c>
      <c r="P213" s="4"/>
      <c r="Q213" s="4"/>
      <c r="R213" s="4"/>
      <c r="S213" s="4"/>
      <c r="T213" s="4"/>
      <c r="U213" s="4"/>
      <c r="V213" s="4"/>
      <c r="W213" s="4">
        <v>74182.23</v>
      </c>
      <c r="X213" s="4">
        <v>1</v>
      </c>
      <c r="Y213" s="4">
        <v>74182.23</v>
      </c>
      <c r="Z213" s="4"/>
      <c r="AA213" s="4"/>
      <c r="AB213" s="4"/>
    </row>
    <row r="214" spans="1:28" x14ac:dyDescent="0.2">
      <c r="A214" s="4">
        <v>50</v>
      </c>
      <c r="B214" s="4">
        <v>0</v>
      </c>
      <c r="C214" s="4">
        <v>0</v>
      </c>
      <c r="D214" s="4">
        <v>1</v>
      </c>
      <c r="E214" s="4">
        <v>216</v>
      </c>
      <c r="F214" s="4">
        <f>ROUND(Source!AP205,O214)</f>
        <v>0</v>
      </c>
      <c r="G214" s="4" t="s">
        <v>69</v>
      </c>
      <c r="H214" s="4" t="s">
        <v>70</v>
      </c>
      <c r="I214" s="4"/>
      <c r="J214" s="4"/>
      <c r="K214" s="4">
        <v>216</v>
      </c>
      <c r="L214" s="4">
        <v>8</v>
      </c>
      <c r="M214" s="4">
        <v>3</v>
      </c>
      <c r="N214" s="4" t="s">
        <v>3</v>
      </c>
      <c r="O214" s="4">
        <v>2</v>
      </c>
      <c r="P214" s="4"/>
      <c r="Q214" s="4"/>
      <c r="R214" s="4"/>
      <c r="S214" s="4"/>
      <c r="T214" s="4"/>
      <c r="U214" s="4"/>
      <c r="V214" s="4"/>
      <c r="W214" s="4">
        <v>0</v>
      </c>
      <c r="X214" s="4">
        <v>1</v>
      </c>
      <c r="Y214" s="4">
        <v>0</v>
      </c>
      <c r="Z214" s="4"/>
      <c r="AA214" s="4"/>
      <c r="AB214" s="4"/>
    </row>
    <row r="215" spans="1:28" x14ac:dyDescent="0.2">
      <c r="A215" s="4">
        <v>50</v>
      </c>
      <c r="B215" s="4">
        <v>0</v>
      </c>
      <c r="C215" s="4">
        <v>0</v>
      </c>
      <c r="D215" s="4">
        <v>1</v>
      </c>
      <c r="E215" s="4">
        <v>223</v>
      </c>
      <c r="F215" s="4">
        <f>ROUND(Source!AQ205,O215)</f>
        <v>0</v>
      </c>
      <c r="G215" s="4" t="s">
        <v>71</v>
      </c>
      <c r="H215" s="4" t="s">
        <v>72</v>
      </c>
      <c r="I215" s="4"/>
      <c r="J215" s="4"/>
      <c r="K215" s="4">
        <v>223</v>
      </c>
      <c r="L215" s="4">
        <v>9</v>
      </c>
      <c r="M215" s="4">
        <v>3</v>
      </c>
      <c r="N215" s="4" t="s">
        <v>3</v>
      </c>
      <c r="O215" s="4">
        <v>2</v>
      </c>
      <c r="P215" s="4"/>
      <c r="Q215" s="4"/>
      <c r="R215" s="4"/>
      <c r="S215" s="4"/>
      <c r="T215" s="4"/>
      <c r="U215" s="4"/>
      <c r="V215" s="4"/>
      <c r="W215" s="4">
        <v>0</v>
      </c>
      <c r="X215" s="4">
        <v>1</v>
      </c>
      <c r="Y215" s="4">
        <v>0</v>
      </c>
      <c r="Z215" s="4"/>
      <c r="AA215" s="4"/>
      <c r="AB215" s="4"/>
    </row>
    <row r="216" spans="1:28" x14ac:dyDescent="0.2">
      <c r="A216" s="4">
        <v>50</v>
      </c>
      <c r="B216" s="4">
        <v>0</v>
      </c>
      <c r="C216" s="4">
        <v>0</v>
      </c>
      <c r="D216" s="4">
        <v>1</v>
      </c>
      <c r="E216" s="4">
        <v>229</v>
      </c>
      <c r="F216" s="4">
        <f>ROUND(Source!AZ205,O216)</f>
        <v>0</v>
      </c>
      <c r="G216" s="4" t="s">
        <v>73</v>
      </c>
      <c r="H216" s="4" t="s">
        <v>74</v>
      </c>
      <c r="I216" s="4"/>
      <c r="J216" s="4"/>
      <c r="K216" s="4">
        <v>229</v>
      </c>
      <c r="L216" s="4">
        <v>10</v>
      </c>
      <c r="M216" s="4">
        <v>3</v>
      </c>
      <c r="N216" s="4" t="s">
        <v>3</v>
      </c>
      <c r="O216" s="4">
        <v>2</v>
      </c>
      <c r="P216" s="4"/>
      <c r="Q216" s="4"/>
      <c r="R216" s="4"/>
      <c r="S216" s="4"/>
      <c r="T216" s="4"/>
      <c r="U216" s="4"/>
      <c r="V216" s="4"/>
      <c r="W216" s="4">
        <v>0</v>
      </c>
      <c r="X216" s="4">
        <v>1</v>
      </c>
      <c r="Y216" s="4">
        <v>0</v>
      </c>
      <c r="Z216" s="4"/>
      <c r="AA216" s="4"/>
      <c r="AB216" s="4"/>
    </row>
    <row r="217" spans="1:28" x14ac:dyDescent="0.2">
      <c r="A217" s="4">
        <v>50</v>
      </c>
      <c r="B217" s="4">
        <v>0</v>
      </c>
      <c r="C217" s="4">
        <v>0</v>
      </c>
      <c r="D217" s="4">
        <v>1</v>
      </c>
      <c r="E217" s="4">
        <v>203</v>
      </c>
      <c r="F217" s="4">
        <f>ROUND(Source!Q205,O217)</f>
        <v>1025.8499999999999</v>
      </c>
      <c r="G217" s="4" t="s">
        <v>75</v>
      </c>
      <c r="H217" s="4" t="s">
        <v>76</v>
      </c>
      <c r="I217" s="4"/>
      <c r="J217" s="4"/>
      <c r="K217" s="4">
        <v>203</v>
      </c>
      <c r="L217" s="4">
        <v>11</v>
      </c>
      <c r="M217" s="4">
        <v>3</v>
      </c>
      <c r="N217" s="4" t="s">
        <v>3</v>
      </c>
      <c r="O217" s="4">
        <v>2</v>
      </c>
      <c r="P217" s="4"/>
      <c r="Q217" s="4"/>
      <c r="R217" s="4"/>
      <c r="S217" s="4"/>
      <c r="T217" s="4"/>
      <c r="U217" s="4"/>
      <c r="V217" s="4"/>
      <c r="W217" s="4">
        <v>1025.8499999999999</v>
      </c>
      <c r="X217" s="4">
        <v>1</v>
      </c>
      <c r="Y217" s="4">
        <v>1025.8499999999999</v>
      </c>
      <c r="Z217" s="4"/>
      <c r="AA217" s="4"/>
      <c r="AB217" s="4"/>
    </row>
    <row r="218" spans="1:28" x14ac:dyDescent="0.2">
      <c r="A218" s="4">
        <v>50</v>
      </c>
      <c r="B218" s="4">
        <v>0</v>
      </c>
      <c r="C218" s="4">
        <v>0</v>
      </c>
      <c r="D218" s="4">
        <v>1</v>
      </c>
      <c r="E218" s="4">
        <v>231</v>
      </c>
      <c r="F218" s="4">
        <f>ROUND(Source!BB205,O218)</f>
        <v>0</v>
      </c>
      <c r="G218" s="4" t="s">
        <v>77</v>
      </c>
      <c r="H218" s="4" t="s">
        <v>78</v>
      </c>
      <c r="I218" s="4"/>
      <c r="J218" s="4"/>
      <c r="K218" s="4">
        <v>231</v>
      </c>
      <c r="L218" s="4">
        <v>12</v>
      </c>
      <c r="M218" s="4">
        <v>3</v>
      </c>
      <c r="N218" s="4" t="s">
        <v>3</v>
      </c>
      <c r="O218" s="4">
        <v>2</v>
      </c>
      <c r="P218" s="4"/>
      <c r="Q218" s="4"/>
      <c r="R218" s="4"/>
      <c r="S218" s="4"/>
      <c r="T218" s="4"/>
      <c r="U218" s="4"/>
      <c r="V218" s="4"/>
      <c r="W218" s="4">
        <v>0</v>
      </c>
      <c r="X218" s="4">
        <v>1</v>
      </c>
      <c r="Y218" s="4">
        <v>0</v>
      </c>
      <c r="Z218" s="4"/>
      <c r="AA218" s="4"/>
      <c r="AB218" s="4"/>
    </row>
    <row r="219" spans="1:28" x14ac:dyDescent="0.2">
      <c r="A219" s="4">
        <v>50</v>
      </c>
      <c r="B219" s="4">
        <v>0</v>
      </c>
      <c r="C219" s="4">
        <v>0</v>
      </c>
      <c r="D219" s="4">
        <v>1</v>
      </c>
      <c r="E219" s="4">
        <v>204</v>
      </c>
      <c r="F219" s="4">
        <f>ROUND(Source!R205,O219)</f>
        <v>594.22</v>
      </c>
      <c r="G219" s="4" t="s">
        <v>79</v>
      </c>
      <c r="H219" s="4" t="s">
        <v>80</v>
      </c>
      <c r="I219" s="4"/>
      <c r="J219" s="4"/>
      <c r="K219" s="4">
        <v>204</v>
      </c>
      <c r="L219" s="4">
        <v>13</v>
      </c>
      <c r="M219" s="4">
        <v>3</v>
      </c>
      <c r="N219" s="4" t="s">
        <v>3</v>
      </c>
      <c r="O219" s="4">
        <v>2</v>
      </c>
      <c r="P219" s="4"/>
      <c r="Q219" s="4"/>
      <c r="R219" s="4"/>
      <c r="S219" s="4"/>
      <c r="T219" s="4"/>
      <c r="U219" s="4"/>
      <c r="V219" s="4"/>
      <c r="W219" s="4">
        <v>594.21999999999991</v>
      </c>
      <c r="X219" s="4">
        <v>1</v>
      </c>
      <c r="Y219" s="4">
        <v>594.21999999999991</v>
      </c>
      <c r="Z219" s="4"/>
      <c r="AA219" s="4"/>
      <c r="AB219" s="4"/>
    </row>
    <row r="220" spans="1:28" x14ac:dyDescent="0.2">
      <c r="A220" s="4">
        <v>50</v>
      </c>
      <c r="B220" s="4">
        <v>0</v>
      </c>
      <c r="C220" s="4">
        <v>0</v>
      </c>
      <c r="D220" s="4">
        <v>1</v>
      </c>
      <c r="E220" s="4">
        <v>205</v>
      </c>
      <c r="F220" s="4">
        <f>ROUND(Source!S205,O220)</f>
        <v>61002.879999999997</v>
      </c>
      <c r="G220" s="4" t="s">
        <v>81</v>
      </c>
      <c r="H220" s="4" t="s">
        <v>82</v>
      </c>
      <c r="I220" s="4"/>
      <c r="J220" s="4"/>
      <c r="K220" s="4">
        <v>205</v>
      </c>
      <c r="L220" s="4">
        <v>14</v>
      </c>
      <c r="M220" s="4">
        <v>3</v>
      </c>
      <c r="N220" s="4" t="s">
        <v>3</v>
      </c>
      <c r="O220" s="4">
        <v>2</v>
      </c>
      <c r="P220" s="4"/>
      <c r="Q220" s="4"/>
      <c r="R220" s="4"/>
      <c r="S220" s="4"/>
      <c r="T220" s="4"/>
      <c r="U220" s="4"/>
      <c r="V220" s="4"/>
      <c r="W220" s="4">
        <v>61002.880000000005</v>
      </c>
      <c r="X220" s="4">
        <v>1</v>
      </c>
      <c r="Y220" s="4">
        <v>61002.880000000005</v>
      </c>
      <c r="Z220" s="4"/>
      <c r="AA220" s="4"/>
      <c r="AB220" s="4"/>
    </row>
    <row r="221" spans="1:28" x14ac:dyDescent="0.2">
      <c r="A221" s="4">
        <v>50</v>
      </c>
      <c r="B221" s="4">
        <v>0</v>
      </c>
      <c r="C221" s="4">
        <v>0</v>
      </c>
      <c r="D221" s="4">
        <v>1</v>
      </c>
      <c r="E221" s="4">
        <v>232</v>
      </c>
      <c r="F221" s="4">
        <f>ROUND(Source!BC205,O221)</f>
        <v>0</v>
      </c>
      <c r="G221" s="4" t="s">
        <v>83</v>
      </c>
      <c r="H221" s="4" t="s">
        <v>84</v>
      </c>
      <c r="I221" s="4"/>
      <c r="J221" s="4"/>
      <c r="K221" s="4">
        <v>232</v>
      </c>
      <c r="L221" s="4">
        <v>15</v>
      </c>
      <c r="M221" s="4">
        <v>3</v>
      </c>
      <c r="N221" s="4" t="s">
        <v>3</v>
      </c>
      <c r="O221" s="4">
        <v>2</v>
      </c>
      <c r="P221" s="4"/>
      <c r="Q221" s="4"/>
      <c r="R221" s="4"/>
      <c r="S221" s="4"/>
      <c r="T221" s="4"/>
      <c r="U221" s="4"/>
      <c r="V221" s="4"/>
      <c r="W221" s="4">
        <v>0</v>
      </c>
      <c r="X221" s="4">
        <v>1</v>
      </c>
      <c r="Y221" s="4">
        <v>0</v>
      </c>
      <c r="Z221" s="4"/>
      <c r="AA221" s="4"/>
      <c r="AB221" s="4"/>
    </row>
    <row r="222" spans="1:28" x14ac:dyDescent="0.2">
      <c r="A222" s="4">
        <v>50</v>
      </c>
      <c r="B222" s="4">
        <v>0</v>
      </c>
      <c r="C222" s="4">
        <v>0</v>
      </c>
      <c r="D222" s="4">
        <v>1</v>
      </c>
      <c r="E222" s="4">
        <v>214</v>
      </c>
      <c r="F222" s="4">
        <f>ROUND(Source!AS205,O222)</f>
        <v>18308.88</v>
      </c>
      <c r="G222" s="4" t="s">
        <v>85</v>
      </c>
      <c r="H222" s="4" t="s">
        <v>86</v>
      </c>
      <c r="I222" s="4"/>
      <c r="J222" s="4"/>
      <c r="K222" s="4">
        <v>214</v>
      </c>
      <c r="L222" s="4">
        <v>16</v>
      </c>
      <c r="M222" s="4">
        <v>3</v>
      </c>
      <c r="N222" s="4" t="s">
        <v>3</v>
      </c>
      <c r="O222" s="4">
        <v>2</v>
      </c>
      <c r="P222" s="4"/>
      <c r="Q222" s="4"/>
      <c r="R222" s="4"/>
      <c r="S222" s="4"/>
      <c r="T222" s="4"/>
      <c r="U222" s="4"/>
      <c r="V222" s="4"/>
      <c r="W222" s="4">
        <v>18308.88</v>
      </c>
      <c r="X222" s="4">
        <v>1</v>
      </c>
      <c r="Y222" s="4">
        <v>18308.88</v>
      </c>
      <c r="Z222" s="4"/>
      <c r="AA222" s="4"/>
      <c r="AB222" s="4"/>
    </row>
    <row r="223" spans="1:28" x14ac:dyDescent="0.2">
      <c r="A223" s="4">
        <v>50</v>
      </c>
      <c r="B223" s="4">
        <v>0</v>
      </c>
      <c r="C223" s="4">
        <v>0</v>
      </c>
      <c r="D223" s="4">
        <v>1</v>
      </c>
      <c r="E223" s="4">
        <v>215</v>
      </c>
      <c r="F223" s="4">
        <f>ROUND(Source!AT205,O223)</f>
        <v>209334.74</v>
      </c>
      <c r="G223" s="4" t="s">
        <v>87</v>
      </c>
      <c r="H223" s="4" t="s">
        <v>88</v>
      </c>
      <c r="I223" s="4"/>
      <c r="J223" s="4"/>
      <c r="K223" s="4">
        <v>215</v>
      </c>
      <c r="L223" s="4">
        <v>17</v>
      </c>
      <c r="M223" s="4">
        <v>3</v>
      </c>
      <c r="N223" s="4" t="s">
        <v>3</v>
      </c>
      <c r="O223" s="4">
        <v>2</v>
      </c>
      <c r="P223" s="4"/>
      <c r="Q223" s="4"/>
      <c r="R223" s="4"/>
      <c r="S223" s="4"/>
      <c r="T223" s="4"/>
      <c r="U223" s="4"/>
      <c r="V223" s="4"/>
      <c r="W223" s="4">
        <v>209334.74</v>
      </c>
      <c r="X223" s="4">
        <v>1</v>
      </c>
      <c r="Y223" s="4">
        <v>209334.74</v>
      </c>
      <c r="Z223" s="4"/>
      <c r="AA223" s="4"/>
      <c r="AB223" s="4"/>
    </row>
    <row r="224" spans="1:28" x14ac:dyDescent="0.2">
      <c r="A224" s="4">
        <v>50</v>
      </c>
      <c r="B224" s="4">
        <v>0</v>
      </c>
      <c r="C224" s="4">
        <v>0</v>
      </c>
      <c r="D224" s="4">
        <v>1</v>
      </c>
      <c r="E224" s="4">
        <v>217</v>
      </c>
      <c r="F224" s="4">
        <f>ROUND(Source!AU205,O224)</f>
        <v>0</v>
      </c>
      <c r="G224" s="4" t="s">
        <v>89</v>
      </c>
      <c r="H224" s="4" t="s">
        <v>90</v>
      </c>
      <c r="I224" s="4"/>
      <c r="J224" s="4"/>
      <c r="K224" s="4">
        <v>217</v>
      </c>
      <c r="L224" s="4">
        <v>18</v>
      </c>
      <c r="M224" s="4">
        <v>3</v>
      </c>
      <c r="N224" s="4" t="s">
        <v>3</v>
      </c>
      <c r="O224" s="4">
        <v>2</v>
      </c>
      <c r="P224" s="4"/>
      <c r="Q224" s="4"/>
      <c r="R224" s="4"/>
      <c r="S224" s="4"/>
      <c r="T224" s="4"/>
      <c r="U224" s="4"/>
      <c r="V224" s="4"/>
      <c r="W224" s="4">
        <v>0</v>
      </c>
      <c r="X224" s="4">
        <v>1</v>
      </c>
      <c r="Y224" s="4">
        <v>0</v>
      </c>
      <c r="Z224" s="4"/>
      <c r="AA224" s="4"/>
      <c r="AB224" s="4"/>
    </row>
    <row r="225" spans="1:245" x14ac:dyDescent="0.2">
      <c r="A225" s="4">
        <v>50</v>
      </c>
      <c r="B225" s="4">
        <v>0</v>
      </c>
      <c r="C225" s="4">
        <v>0</v>
      </c>
      <c r="D225" s="4">
        <v>1</v>
      </c>
      <c r="E225" s="4">
        <v>230</v>
      </c>
      <c r="F225" s="4">
        <f>ROUND(Source!BA205,O225)</f>
        <v>0</v>
      </c>
      <c r="G225" s="4" t="s">
        <v>91</v>
      </c>
      <c r="H225" s="4" t="s">
        <v>92</v>
      </c>
      <c r="I225" s="4"/>
      <c r="J225" s="4"/>
      <c r="K225" s="4">
        <v>230</v>
      </c>
      <c r="L225" s="4">
        <v>19</v>
      </c>
      <c r="M225" s="4">
        <v>3</v>
      </c>
      <c r="N225" s="4" t="s">
        <v>3</v>
      </c>
      <c r="O225" s="4">
        <v>2</v>
      </c>
      <c r="P225" s="4"/>
      <c r="Q225" s="4"/>
      <c r="R225" s="4"/>
      <c r="S225" s="4"/>
      <c r="T225" s="4"/>
      <c r="U225" s="4"/>
      <c r="V225" s="4"/>
      <c r="W225" s="4">
        <v>0</v>
      </c>
      <c r="X225" s="4">
        <v>1</v>
      </c>
      <c r="Y225" s="4">
        <v>0</v>
      </c>
      <c r="Z225" s="4"/>
      <c r="AA225" s="4"/>
      <c r="AB225" s="4"/>
    </row>
    <row r="226" spans="1:245" x14ac:dyDescent="0.2">
      <c r="A226" s="4">
        <v>50</v>
      </c>
      <c r="B226" s="4">
        <v>0</v>
      </c>
      <c r="C226" s="4">
        <v>0</v>
      </c>
      <c r="D226" s="4">
        <v>1</v>
      </c>
      <c r="E226" s="4">
        <v>206</v>
      </c>
      <c r="F226" s="4">
        <f>ROUND(Source!T205,O226)</f>
        <v>0</v>
      </c>
      <c r="G226" s="4" t="s">
        <v>93</v>
      </c>
      <c r="H226" s="4" t="s">
        <v>94</v>
      </c>
      <c r="I226" s="4"/>
      <c r="J226" s="4"/>
      <c r="K226" s="4">
        <v>206</v>
      </c>
      <c r="L226" s="4">
        <v>20</v>
      </c>
      <c r="M226" s="4">
        <v>3</v>
      </c>
      <c r="N226" s="4" t="s">
        <v>3</v>
      </c>
      <c r="O226" s="4">
        <v>2</v>
      </c>
      <c r="P226" s="4"/>
      <c r="Q226" s="4"/>
      <c r="R226" s="4"/>
      <c r="S226" s="4"/>
      <c r="T226" s="4"/>
      <c r="U226" s="4"/>
      <c r="V226" s="4"/>
      <c r="W226" s="4">
        <v>0</v>
      </c>
      <c r="X226" s="4">
        <v>1</v>
      </c>
      <c r="Y226" s="4">
        <v>0</v>
      </c>
      <c r="Z226" s="4"/>
      <c r="AA226" s="4"/>
      <c r="AB226" s="4"/>
    </row>
    <row r="227" spans="1:245" x14ac:dyDescent="0.2">
      <c r="A227" s="4">
        <v>50</v>
      </c>
      <c r="B227" s="4">
        <v>0</v>
      </c>
      <c r="C227" s="4">
        <v>0</v>
      </c>
      <c r="D227" s="4">
        <v>1</v>
      </c>
      <c r="E227" s="4">
        <v>207</v>
      </c>
      <c r="F227" s="4">
        <f>ROUND(Source!U205,O227)</f>
        <v>88.764200000000002</v>
      </c>
      <c r="G227" s="4" t="s">
        <v>95</v>
      </c>
      <c r="H227" s="4" t="s">
        <v>96</v>
      </c>
      <c r="I227" s="4"/>
      <c r="J227" s="4"/>
      <c r="K227" s="4">
        <v>207</v>
      </c>
      <c r="L227" s="4">
        <v>21</v>
      </c>
      <c r="M227" s="4">
        <v>3</v>
      </c>
      <c r="N227" s="4" t="s">
        <v>3</v>
      </c>
      <c r="O227" s="4">
        <v>7</v>
      </c>
      <c r="P227" s="4"/>
      <c r="Q227" s="4"/>
      <c r="R227" s="4"/>
      <c r="S227" s="4"/>
      <c r="T227" s="4"/>
      <c r="U227" s="4"/>
      <c r="V227" s="4"/>
      <c r="W227" s="4">
        <v>88.764200000000002</v>
      </c>
      <c r="X227" s="4">
        <v>1</v>
      </c>
      <c r="Y227" s="4">
        <v>88.764200000000002</v>
      </c>
      <c r="Z227" s="4"/>
      <c r="AA227" s="4"/>
      <c r="AB227" s="4"/>
    </row>
    <row r="228" spans="1:245" x14ac:dyDescent="0.2">
      <c r="A228" s="4">
        <v>50</v>
      </c>
      <c r="B228" s="4">
        <v>0</v>
      </c>
      <c r="C228" s="4">
        <v>0</v>
      </c>
      <c r="D228" s="4">
        <v>1</v>
      </c>
      <c r="E228" s="4">
        <v>208</v>
      </c>
      <c r="F228" s="4">
        <f>ROUND(Source!V205,O228)</f>
        <v>0.70640000000000003</v>
      </c>
      <c r="G228" s="4" t="s">
        <v>97</v>
      </c>
      <c r="H228" s="4" t="s">
        <v>98</v>
      </c>
      <c r="I228" s="4"/>
      <c r="J228" s="4"/>
      <c r="K228" s="4">
        <v>208</v>
      </c>
      <c r="L228" s="4">
        <v>22</v>
      </c>
      <c r="M228" s="4">
        <v>3</v>
      </c>
      <c r="N228" s="4" t="s">
        <v>3</v>
      </c>
      <c r="O228" s="4">
        <v>7</v>
      </c>
      <c r="P228" s="4"/>
      <c r="Q228" s="4"/>
      <c r="R228" s="4"/>
      <c r="S228" s="4"/>
      <c r="T228" s="4"/>
      <c r="U228" s="4"/>
      <c r="V228" s="4"/>
      <c r="W228" s="4">
        <v>0.70640000000000003</v>
      </c>
      <c r="X228" s="4">
        <v>1</v>
      </c>
      <c r="Y228" s="4">
        <v>0.70640000000000003</v>
      </c>
      <c r="Z228" s="4"/>
      <c r="AA228" s="4"/>
      <c r="AB228" s="4"/>
    </row>
    <row r="229" spans="1:245" x14ac:dyDescent="0.2">
      <c r="A229" s="4">
        <v>50</v>
      </c>
      <c r="B229" s="4">
        <v>0</v>
      </c>
      <c r="C229" s="4">
        <v>0</v>
      </c>
      <c r="D229" s="4">
        <v>1</v>
      </c>
      <c r="E229" s="4">
        <v>209</v>
      </c>
      <c r="F229" s="4">
        <f>ROUND(Source!W205,O229)</f>
        <v>0</v>
      </c>
      <c r="G229" s="4" t="s">
        <v>99</v>
      </c>
      <c r="H229" s="4" t="s">
        <v>100</v>
      </c>
      <c r="I229" s="4"/>
      <c r="J229" s="4"/>
      <c r="K229" s="4">
        <v>209</v>
      </c>
      <c r="L229" s="4">
        <v>23</v>
      </c>
      <c r="M229" s="4">
        <v>3</v>
      </c>
      <c r="N229" s="4" t="s">
        <v>3</v>
      </c>
      <c r="O229" s="4">
        <v>2</v>
      </c>
      <c r="P229" s="4"/>
      <c r="Q229" s="4"/>
      <c r="R229" s="4"/>
      <c r="S229" s="4"/>
      <c r="T229" s="4"/>
      <c r="U229" s="4"/>
      <c r="V229" s="4"/>
      <c r="W229" s="4">
        <v>0</v>
      </c>
      <c r="X229" s="4">
        <v>1</v>
      </c>
      <c r="Y229" s="4">
        <v>0</v>
      </c>
      <c r="Z229" s="4"/>
      <c r="AA229" s="4"/>
      <c r="AB229" s="4"/>
    </row>
    <row r="230" spans="1:245" x14ac:dyDescent="0.2">
      <c r="A230" s="4">
        <v>50</v>
      </c>
      <c r="B230" s="4">
        <v>0</v>
      </c>
      <c r="C230" s="4">
        <v>0</v>
      </c>
      <c r="D230" s="4">
        <v>1</v>
      </c>
      <c r="E230" s="4">
        <v>233</v>
      </c>
      <c r="F230" s="4">
        <f>ROUND(Source!BD205,O230)</f>
        <v>0</v>
      </c>
      <c r="G230" s="4" t="s">
        <v>101</v>
      </c>
      <c r="H230" s="4" t="s">
        <v>102</v>
      </c>
      <c r="I230" s="4"/>
      <c r="J230" s="4"/>
      <c r="K230" s="4">
        <v>233</v>
      </c>
      <c r="L230" s="4">
        <v>24</v>
      </c>
      <c r="M230" s="4">
        <v>3</v>
      </c>
      <c r="N230" s="4" t="s">
        <v>3</v>
      </c>
      <c r="O230" s="4">
        <v>2</v>
      </c>
      <c r="P230" s="4"/>
      <c r="Q230" s="4"/>
      <c r="R230" s="4"/>
      <c r="S230" s="4"/>
      <c r="T230" s="4"/>
      <c r="U230" s="4"/>
      <c r="V230" s="4"/>
      <c r="W230" s="4">
        <v>0</v>
      </c>
      <c r="X230" s="4">
        <v>1</v>
      </c>
      <c r="Y230" s="4">
        <v>0</v>
      </c>
      <c r="Z230" s="4"/>
      <c r="AA230" s="4"/>
      <c r="AB230" s="4"/>
    </row>
    <row r="231" spans="1:245" x14ac:dyDescent="0.2">
      <c r="A231" s="4">
        <v>50</v>
      </c>
      <c r="B231" s="4">
        <v>0</v>
      </c>
      <c r="C231" s="4">
        <v>0</v>
      </c>
      <c r="D231" s="4">
        <v>1</v>
      </c>
      <c r="E231" s="4">
        <v>210</v>
      </c>
      <c r="F231" s="4">
        <f>ROUND(Source!X205,O231)</f>
        <v>59532.34</v>
      </c>
      <c r="G231" s="4" t="s">
        <v>103</v>
      </c>
      <c r="H231" s="4" t="s">
        <v>104</v>
      </c>
      <c r="I231" s="4"/>
      <c r="J231" s="4"/>
      <c r="K231" s="4">
        <v>210</v>
      </c>
      <c r="L231" s="4">
        <v>25</v>
      </c>
      <c r="M231" s="4">
        <v>3</v>
      </c>
      <c r="N231" s="4" t="s">
        <v>3</v>
      </c>
      <c r="O231" s="4">
        <v>2</v>
      </c>
      <c r="P231" s="4"/>
      <c r="Q231" s="4"/>
      <c r="R231" s="4"/>
      <c r="S231" s="4"/>
      <c r="T231" s="4"/>
      <c r="U231" s="4"/>
      <c r="V231" s="4"/>
      <c r="W231" s="4">
        <v>59532.34</v>
      </c>
      <c r="X231" s="4">
        <v>1</v>
      </c>
      <c r="Y231" s="4">
        <v>59532.34</v>
      </c>
      <c r="Z231" s="4"/>
      <c r="AA231" s="4"/>
      <c r="AB231" s="4"/>
    </row>
    <row r="232" spans="1:245" x14ac:dyDescent="0.2">
      <c r="A232" s="4">
        <v>50</v>
      </c>
      <c r="B232" s="4">
        <v>0</v>
      </c>
      <c r="C232" s="4">
        <v>0</v>
      </c>
      <c r="D232" s="4">
        <v>1</v>
      </c>
      <c r="E232" s="4">
        <v>211</v>
      </c>
      <c r="F232" s="4">
        <f>ROUND(Source!Y205,O232)</f>
        <v>31306.1</v>
      </c>
      <c r="G232" s="4" t="s">
        <v>105</v>
      </c>
      <c r="H232" s="4" t="s">
        <v>106</v>
      </c>
      <c r="I232" s="4"/>
      <c r="J232" s="4"/>
      <c r="K232" s="4">
        <v>211</v>
      </c>
      <c r="L232" s="4">
        <v>26</v>
      </c>
      <c r="M232" s="4">
        <v>3</v>
      </c>
      <c r="N232" s="4" t="s">
        <v>3</v>
      </c>
      <c r="O232" s="4">
        <v>2</v>
      </c>
      <c r="P232" s="4"/>
      <c r="Q232" s="4"/>
      <c r="R232" s="4"/>
      <c r="S232" s="4"/>
      <c r="T232" s="4"/>
      <c r="U232" s="4"/>
      <c r="V232" s="4"/>
      <c r="W232" s="4">
        <v>31306.1</v>
      </c>
      <c r="X232" s="4">
        <v>1</v>
      </c>
      <c r="Y232" s="4">
        <v>31306.1</v>
      </c>
      <c r="Z232" s="4"/>
      <c r="AA232" s="4"/>
      <c r="AB232" s="4"/>
    </row>
    <row r="233" spans="1:245" x14ac:dyDescent="0.2">
      <c r="A233" s="4">
        <v>50</v>
      </c>
      <c r="B233" s="4">
        <v>0</v>
      </c>
      <c r="C233" s="4">
        <v>0</v>
      </c>
      <c r="D233" s="4">
        <v>1</v>
      </c>
      <c r="E233" s="4">
        <v>224</v>
      </c>
      <c r="F233" s="4">
        <f>ROUND(Source!AR205,O233)</f>
        <v>227643.62</v>
      </c>
      <c r="G233" s="4" t="s">
        <v>107</v>
      </c>
      <c r="H233" s="4" t="s">
        <v>108</v>
      </c>
      <c r="I233" s="4"/>
      <c r="J233" s="4"/>
      <c r="K233" s="4">
        <v>224</v>
      </c>
      <c r="L233" s="4">
        <v>27</v>
      </c>
      <c r="M233" s="4">
        <v>3</v>
      </c>
      <c r="N233" s="4" t="s">
        <v>3</v>
      </c>
      <c r="O233" s="4">
        <v>2</v>
      </c>
      <c r="P233" s="4"/>
      <c r="Q233" s="4"/>
      <c r="R233" s="4"/>
      <c r="S233" s="4"/>
      <c r="T233" s="4"/>
      <c r="U233" s="4"/>
      <c r="V233" s="4"/>
      <c r="W233" s="4">
        <v>227643.62</v>
      </c>
      <c r="X233" s="4">
        <v>1</v>
      </c>
      <c r="Y233" s="4">
        <v>227643.62</v>
      </c>
      <c r="Z233" s="4"/>
      <c r="AA233" s="4"/>
      <c r="AB233" s="4"/>
    </row>
    <row r="235" spans="1:245" x14ac:dyDescent="0.2">
      <c r="A235" s="1">
        <v>4</v>
      </c>
      <c r="B235" s="1">
        <v>0</v>
      </c>
      <c r="C235" s="1"/>
      <c r="D235" s="1">
        <f>ROW(A250)</f>
        <v>250</v>
      </c>
      <c r="E235" s="1"/>
      <c r="F235" s="1" t="s">
        <v>3</v>
      </c>
      <c r="G235" s="1" t="s">
        <v>190</v>
      </c>
      <c r="H235" s="1" t="s">
        <v>3</v>
      </c>
      <c r="I235" s="1">
        <v>0</v>
      </c>
      <c r="J235" s="1"/>
      <c r="K235" s="1">
        <v>-1</v>
      </c>
      <c r="L235" s="1"/>
      <c r="M235" s="1" t="s">
        <v>3</v>
      </c>
      <c r="N235" s="1"/>
      <c r="O235" s="1"/>
      <c r="P235" s="1"/>
      <c r="Q235" s="1"/>
      <c r="R235" s="1"/>
      <c r="S235" s="1">
        <v>0</v>
      </c>
      <c r="T235" s="1"/>
      <c r="U235" s="1" t="s">
        <v>3</v>
      </c>
      <c r="V235" s="1">
        <v>0</v>
      </c>
      <c r="W235" s="1"/>
      <c r="X235" s="1"/>
      <c r="Y235" s="1"/>
      <c r="Z235" s="1"/>
      <c r="AA235" s="1"/>
      <c r="AB235" s="1" t="s">
        <v>3</v>
      </c>
      <c r="AC235" s="1" t="s">
        <v>3</v>
      </c>
      <c r="AD235" s="1" t="s">
        <v>3</v>
      </c>
      <c r="AE235" s="1" t="s">
        <v>3</v>
      </c>
      <c r="AF235" s="1" t="s">
        <v>3</v>
      </c>
      <c r="AG235" s="1" t="s">
        <v>3</v>
      </c>
      <c r="AH235" s="1"/>
      <c r="AI235" s="1"/>
      <c r="AJ235" s="1"/>
      <c r="AK235" s="1"/>
      <c r="AL235" s="1"/>
      <c r="AM235" s="1"/>
      <c r="AN235" s="1"/>
      <c r="AO235" s="1"/>
      <c r="AP235" s="1" t="s">
        <v>3</v>
      </c>
      <c r="AQ235" s="1" t="s">
        <v>3</v>
      </c>
      <c r="AR235" s="1" t="s">
        <v>3</v>
      </c>
      <c r="AS235" s="1"/>
      <c r="AT235" s="1"/>
      <c r="AU235" s="1"/>
      <c r="AV235" s="1"/>
      <c r="AW235" s="1"/>
      <c r="AX235" s="1"/>
      <c r="AY235" s="1"/>
      <c r="AZ235" s="1" t="s">
        <v>3</v>
      </c>
      <c r="BA235" s="1"/>
      <c r="BB235" s="1" t="s">
        <v>3</v>
      </c>
      <c r="BC235" s="1" t="s">
        <v>3</v>
      </c>
      <c r="BD235" s="1" t="s">
        <v>3</v>
      </c>
      <c r="BE235" s="1" t="s">
        <v>3</v>
      </c>
      <c r="BF235" s="1" t="s">
        <v>3</v>
      </c>
      <c r="BG235" s="1" t="s">
        <v>3</v>
      </c>
      <c r="BH235" s="1" t="s">
        <v>3</v>
      </c>
      <c r="BI235" s="1" t="s">
        <v>3</v>
      </c>
      <c r="BJ235" s="1" t="s">
        <v>3</v>
      </c>
      <c r="BK235" s="1" t="s">
        <v>3</v>
      </c>
      <c r="BL235" s="1" t="s">
        <v>3</v>
      </c>
      <c r="BM235" s="1" t="s">
        <v>3</v>
      </c>
      <c r="BN235" s="1" t="s">
        <v>3</v>
      </c>
      <c r="BO235" s="1" t="s">
        <v>3</v>
      </c>
      <c r="BP235" s="1" t="s">
        <v>3</v>
      </c>
      <c r="BQ235" s="1"/>
      <c r="BR235" s="1"/>
      <c r="BS235" s="1"/>
      <c r="BT235" s="1"/>
      <c r="BU235" s="1"/>
      <c r="BV235" s="1"/>
      <c r="BW235" s="1"/>
      <c r="BX235" s="1">
        <v>0</v>
      </c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>
        <v>0</v>
      </c>
    </row>
    <row r="237" spans="1:245" x14ac:dyDescent="0.2">
      <c r="A237" s="2">
        <v>52</v>
      </c>
      <c r="B237" s="2">
        <f t="shared" ref="B237:G237" si="118">B250</f>
        <v>0</v>
      </c>
      <c r="C237" s="2">
        <f t="shared" si="118"/>
        <v>4</v>
      </c>
      <c r="D237" s="2">
        <f t="shared" si="118"/>
        <v>235</v>
      </c>
      <c r="E237" s="2">
        <f t="shared" si="118"/>
        <v>0</v>
      </c>
      <c r="F237" s="2" t="str">
        <f t="shared" si="118"/>
        <v/>
      </c>
      <c r="G237" s="2" t="str">
        <f t="shared" si="118"/>
        <v>Помещение 34 (кабинет № 205)</v>
      </c>
      <c r="H237" s="2"/>
      <c r="I237" s="2"/>
      <c r="J237" s="2"/>
      <c r="K237" s="2"/>
      <c r="L237" s="2"/>
      <c r="M237" s="2"/>
      <c r="N237" s="2"/>
      <c r="O237" s="2">
        <f t="shared" ref="O237:AT237" si="119">O250</f>
        <v>0</v>
      </c>
      <c r="P237" s="2">
        <f t="shared" si="119"/>
        <v>0</v>
      </c>
      <c r="Q237" s="2">
        <f t="shared" si="119"/>
        <v>0</v>
      </c>
      <c r="R237" s="2">
        <f t="shared" si="119"/>
        <v>0</v>
      </c>
      <c r="S237" s="2">
        <f t="shared" si="119"/>
        <v>0</v>
      </c>
      <c r="T237" s="2">
        <f t="shared" si="119"/>
        <v>0</v>
      </c>
      <c r="U237" s="2">
        <f t="shared" si="119"/>
        <v>0</v>
      </c>
      <c r="V237" s="2">
        <f t="shared" si="119"/>
        <v>0</v>
      </c>
      <c r="W237" s="2">
        <f t="shared" si="119"/>
        <v>0</v>
      </c>
      <c r="X237" s="2">
        <f t="shared" si="119"/>
        <v>0</v>
      </c>
      <c r="Y237" s="2">
        <f t="shared" si="119"/>
        <v>0</v>
      </c>
      <c r="Z237" s="2">
        <f t="shared" si="119"/>
        <v>0</v>
      </c>
      <c r="AA237" s="2">
        <f t="shared" si="119"/>
        <v>0</v>
      </c>
      <c r="AB237" s="2">
        <f t="shared" si="119"/>
        <v>0</v>
      </c>
      <c r="AC237" s="2">
        <f t="shared" si="119"/>
        <v>0</v>
      </c>
      <c r="AD237" s="2">
        <f t="shared" si="119"/>
        <v>0</v>
      </c>
      <c r="AE237" s="2">
        <f t="shared" si="119"/>
        <v>0</v>
      </c>
      <c r="AF237" s="2">
        <f t="shared" si="119"/>
        <v>0</v>
      </c>
      <c r="AG237" s="2">
        <f t="shared" si="119"/>
        <v>0</v>
      </c>
      <c r="AH237" s="2">
        <f t="shared" si="119"/>
        <v>0</v>
      </c>
      <c r="AI237" s="2">
        <f t="shared" si="119"/>
        <v>0</v>
      </c>
      <c r="AJ237" s="2">
        <f t="shared" si="119"/>
        <v>0</v>
      </c>
      <c r="AK237" s="2">
        <f t="shared" si="119"/>
        <v>0</v>
      </c>
      <c r="AL237" s="2">
        <f t="shared" si="119"/>
        <v>0</v>
      </c>
      <c r="AM237" s="2">
        <f t="shared" si="119"/>
        <v>0</v>
      </c>
      <c r="AN237" s="2">
        <f t="shared" si="119"/>
        <v>0</v>
      </c>
      <c r="AO237" s="2">
        <f t="shared" si="119"/>
        <v>0</v>
      </c>
      <c r="AP237" s="2">
        <f t="shared" si="119"/>
        <v>0</v>
      </c>
      <c r="AQ237" s="2">
        <f t="shared" si="119"/>
        <v>0</v>
      </c>
      <c r="AR237" s="2">
        <f t="shared" si="119"/>
        <v>0</v>
      </c>
      <c r="AS237" s="2">
        <f t="shared" si="119"/>
        <v>0</v>
      </c>
      <c r="AT237" s="2">
        <f t="shared" si="119"/>
        <v>0</v>
      </c>
      <c r="AU237" s="2">
        <f t="shared" ref="AU237:BZ237" si="120">AU250</f>
        <v>0</v>
      </c>
      <c r="AV237" s="2">
        <f t="shared" si="120"/>
        <v>0</v>
      </c>
      <c r="AW237" s="2">
        <f t="shared" si="120"/>
        <v>0</v>
      </c>
      <c r="AX237" s="2">
        <f t="shared" si="120"/>
        <v>0</v>
      </c>
      <c r="AY237" s="2">
        <f t="shared" si="120"/>
        <v>0</v>
      </c>
      <c r="AZ237" s="2">
        <f t="shared" si="120"/>
        <v>0</v>
      </c>
      <c r="BA237" s="2">
        <f t="shared" si="120"/>
        <v>0</v>
      </c>
      <c r="BB237" s="2">
        <f t="shared" si="120"/>
        <v>0</v>
      </c>
      <c r="BC237" s="2">
        <f t="shared" si="120"/>
        <v>0</v>
      </c>
      <c r="BD237" s="2">
        <f t="shared" si="120"/>
        <v>0</v>
      </c>
      <c r="BE237" s="2">
        <f t="shared" si="120"/>
        <v>0</v>
      </c>
      <c r="BF237" s="2">
        <f t="shared" si="120"/>
        <v>0</v>
      </c>
      <c r="BG237" s="2">
        <f t="shared" si="120"/>
        <v>0</v>
      </c>
      <c r="BH237" s="2">
        <f t="shared" si="120"/>
        <v>0</v>
      </c>
      <c r="BI237" s="2">
        <f t="shared" si="120"/>
        <v>0</v>
      </c>
      <c r="BJ237" s="2">
        <f t="shared" si="120"/>
        <v>0</v>
      </c>
      <c r="BK237" s="2">
        <f t="shared" si="120"/>
        <v>0</v>
      </c>
      <c r="BL237" s="2">
        <f t="shared" si="120"/>
        <v>0</v>
      </c>
      <c r="BM237" s="2">
        <f t="shared" si="120"/>
        <v>0</v>
      </c>
      <c r="BN237" s="2">
        <f t="shared" si="120"/>
        <v>0</v>
      </c>
      <c r="BO237" s="2">
        <f t="shared" si="120"/>
        <v>0</v>
      </c>
      <c r="BP237" s="2">
        <f t="shared" si="120"/>
        <v>0</v>
      </c>
      <c r="BQ237" s="2">
        <f t="shared" si="120"/>
        <v>0</v>
      </c>
      <c r="BR237" s="2">
        <f t="shared" si="120"/>
        <v>0</v>
      </c>
      <c r="BS237" s="2">
        <f t="shared" si="120"/>
        <v>0</v>
      </c>
      <c r="BT237" s="2">
        <f t="shared" si="120"/>
        <v>0</v>
      </c>
      <c r="BU237" s="2">
        <f t="shared" si="120"/>
        <v>0</v>
      </c>
      <c r="BV237" s="2">
        <f t="shared" si="120"/>
        <v>0</v>
      </c>
      <c r="BW237" s="2">
        <f t="shared" si="120"/>
        <v>0</v>
      </c>
      <c r="BX237" s="2">
        <f t="shared" si="120"/>
        <v>0</v>
      </c>
      <c r="BY237" s="2">
        <f t="shared" si="120"/>
        <v>0</v>
      </c>
      <c r="BZ237" s="2">
        <f t="shared" si="120"/>
        <v>0</v>
      </c>
      <c r="CA237" s="2">
        <f t="shared" ref="CA237:DF237" si="121">CA250</f>
        <v>0</v>
      </c>
      <c r="CB237" s="2">
        <f t="shared" si="121"/>
        <v>0</v>
      </c>
      <c r="CC237" s="2">
        <f t="shared" si="121"/>
        <v>0</v>
      </c>
      <c r="CD237" s="2">
        <f t="shared" si="121"/>
        <v>0</v>
      </c>
      <c r="CE237" s="2">
        <f t="shared" si="121"/>
        <v>0</v>
      </c>
      <c r="CF237" s="2">
        <f t="shared" si="121"/>
        <v>0</v>
      </c>
      <c r="CG237" s="2">
        <f t="shared" si="121"/>
        <v>0</v>
      </c>
      <c r="CH237" s="2">
        <f t="shared" si="121"/>
        <v>0</v>
      </c>
      <c r="CI237" s="2">
        <f t="shared" si="121"/>
        <v>0</v>
      </c>
      <c r="CJ237" s="2">
        <f t="shared" si="121"/>
        <v>0</v>
      </c>
      <c r="CK237" s="2">
        <f t="shared" si="121"/>
        <v>0</v>
      </c>
      <c r="CL237" s="2">
        <f t="shared" si="121"/>
        <v>0</v>
      </c>
      <c r="CM237" s="2">
        <f t="shared" si="121"/>
        <v>0</v>
      </c>
      <c r="CN237" s="2">
        <f t="shared" si="121"/>
        <v>0</v>
      </c>
      <c r="CO237" s="2">
        <f t="shared" si="121"/>
        <v>0</v>
      </c>
      <c r="CP237" s="2">
        <f t="shared" si="121"/>
        <v>0</v>
      </c>
      <c r="CQ237" s="2">
        <f t="shared" si="121"/>
        <v>0</v>
      </c>
      <c r="CR237" s="2">
        <f t="shared" si="121"/>
        <v>0</v>
      </c>
      <c r="CS237" s="2">
        <f t="shared" si="121"/>
        <v>0</v>
      </c>
      <c r="CT237" s="2">
        <f t="shared" si="121"/>
        <v>0</v>
      </c>
      <c r="CU237" s="2">
        <f t="shared" si="121"/>
        <v>0</v>
      </c>
      <c r="CV237" s="2">
        <f t="shared" si="121"/>
        <v>0</v>
      </c>
      <c r="CW237" s="2">
        <f t="shared" si="121"/>
        <v>0</v>
      </c>
      <c r="CX237" s="2">
        <f t="shared" si="121"/>
        <v>0</v>
      </c>
      <c r="CY237" s="2">
        <f t="shared" si="121"/>
        <v>0</v>
      </c>
      <c r="CZ237" s="2">
        <f t="shared" si="121"/>
        <v>0</v>
      </c>
      <c r="DA237" s="2">
        <f t="shared" si="121"/>
        <v>0</v>
      </c>
      <c r="DB237" s="2">
        <f t="shared" si="121"/>
        <v>0</v>
      </c>
      <c r="DC237" s="2">
        <f t="shared" si="121"/>
        <v>0</v>
      </c>
      <c r="DD237" s="2">
        <f t="shared" si="121"/>
        <v>0</v>
      </c>
      <c r="DE237" s="2">
        <f t="shared" si="121"/>
        <v>0</v>
      </c>
      <c r="DF237" s="2">
        <f t="shared" si="121"/>
        <v>0</v>
      </c>
      <c r="DG237" s="3">
        <f t="shared" ref="DG237:EL237" si="122">DG250</f>
        <v>0</v>
      </c>
      <c r="DH237" s="3">
        <f t="shared" si="122"/>
        <v>0</v>
      </c>
      <c r="DI237" s="3">
        <f t="shared" si="122"/>
        <v>0</v>
      </c>
      <c r="DJ237" s="3">
        <f t="shared" si="122"/>
        <v>0</v>
      </c>
      <c r="DK237" s="3">
        <f t="shared" si="122"/>
        <v>0</v>
      </c>
      <c r="DL237" s="3">
        <f t="shared" si="122"/>
        <v>0</v>
      </c>
      <c r="DM237" s="3">
        <f t="shared" si="122"/>
        <v>0</v>
      </c>
      <c r="DN237" s="3">
        <f t="shared" si="122"/>
        <v>0</v>
      </c>
      <c r="DO237" s="3">
        <f t="shared" si="122"/>
        <v>0</v>
      </c>
      <c r="DP237" s="3">
        <f t="shared" si="122"/>
        <v>0</v>
      </c>
      <c r="DQ237" s="3">
        <f t="shared" si="122"/>
        <v>0</v>
      </c>
      <c r="DR237" s="3">
        <f t="shared" si="122"/>
        <v>0</v>
      </c>
      <c r="DS237" s="3">
        <f t="shared" si="122"/>
        <v>0</v>
      </c>
      <c r="DT237" s="3">
        <f t="shared" si="122"/>
        <v>0</v>
      </c>
      <c r="DU237" s="3">
        <f t="shared" si="122"/>
        <v>0</v>
      </c>
      <c r="DV237" s="3">
        <f t="shared" si="122"/>
        <v>0</v>
      </c>
      <c r="DW237" s="3">
        <f t="shared" si="122"/>
        <v>0</v>
      </c>
      <c r="DX237" s="3">
        <f t="shared" si="122"/>
        <v>0</v>
      </c>
      <c r="DY237" s="3">
        <f t="shared" si="122"/>
        <v>0</v>
      </c>
      <c r="DZ237" s="3">
        <f t="shared" si="122"/>
        <v>0</v>
      </c>
      <c r="EA237" s="3">
        <f t="shared" si="122"/>
        <v>0</v>
      </c>
      <c r="EB237" s="3">
        <f t="shared" si="122"/>
        <v>0</v>
      </c>
      <c r="EC237" s="3">
        <f t="shared" si="122"/>
        <v>0</v>
      </c>
      <c r="ED237" s="3">
        <f t="shared" si="122"/>
        <v>0</v>
      </c>
      <c r="EE237" s="3">
        <f t="shared" si="122"/>
        <v>0</v>
      </c>
      <c r="EF237" s="3">
        <f t="shared" si="122"/>
        <v>0</v>
      </c>
      <c r="EG237" s="3">
        <f t="shared" si="122"/>
        <v>0</v>
      </c>
      <c r="EH237" s="3">
        <f t="shared" si="122"/>
        <v>0</v>
      </c>
      <c r="EI237" s="3">
        <f t="shared" si="122"/>
        <v>0</v>
      </c>
      <c r="EJ237" s="3">
        <f t="shared" si="122"/>
        <v>0</v>
      </c>
      <c r="EK237" s="3">
        <f t="shared" si="122"/>
        <v>0</v>
      </c>
      <c r="EL237" s="3">
        <f t="shared" si="122"/>
        <v>0</v>
      </c>
      <c r="EM237" s="3">
        <f t="shared" ref="EM237:FR237" si="123">EM250</f>
        <v>0</v>
      </c>
      <c r="EN237" s="3">
        <f t="shared" si="123"/>
        <v>0</v>
      </c>
      <c r="EO237" s="3">
        <f t="shared" si="123"/>
        <v>0</v>
      </c>
      <c r="EP237" s="3">
        <f t="shared" si="123"/>
        <v>0</v>
      </c>
      <c r="EQ237" s="3">
        <f t="shared" si="123"/>
        <v>0</v>
      </c>
      <c r="ER237" s="3">
        <f t="shared" si="123"/>
        <v>0</v>
      </c>
      <c r="ES237" s="3">
        <f t="shared" si="123"/>
        <v>0</v>
      </c>
      <c r="ET237" s="3">
        <f t="shared" si="123"/>
        <v>0</v>
      </c>
      <c r="EU237" s="3">
        <f t="shared" si="123"/>
        <v>0</v>
      </c>
      <c r="EV237" s="3">
        <f t="shared" si="123"/>
        <v>0</v>
      </c>
      <c r="EW237" s="3">
        <f t="shared" si="123"/>
        <v>0</v>
      </c>
      <c r="EX237" s="3">
        <f t="shared" si="123"/>
        <v>0</v>
      </c>
      <c r="EY237" s="3">
        <f t="shared" si="123"/>
        <v>0</v>
      </c>
      <c r="EZ237" s="3">
        <f t="shared" si="123"/>
        <v>0</v>
      </c>
      <c r="FA237" s="3">
        <f t="shared" si="123"/>
        <v>0</v>
      </c>
      <c r="FB237" s="3">
        <f t="shared" si="123"/>
        <v>0</v>
      </c>
      <c r="FC237" s="3">
        <f t="shared" si="123"/>
        <v>0</v>
      </c>
      <c r="FD237" s="3">
        <f t="shared" si="123"/>
        <v>0</v>
      </c>
      <c r="FE237" s="3">
        <f t="shared" si="123"/>
        <v>0</v>
      </c>
      <c r="FF237" s="3">
        <f t="shared" si="123"/>
        <v>0</v>
      </c>
      <c r="FG237" s="3">
        <f t="shared" si="123"/>
        <v>0</v>
      </c>
      <c r="FH237" s="3">
        <f t="shared" si="123"/>
        <v>0</v>
      </c>
      <c r="FI237" s="3">
        <f t="shared" si="123"/>
        <v>0</v>
      </c>
      <c r="FJ237" s="3">
        <f t="shared" si="123"/>
        <v>0</v>
      </c>
      <c r="FK237" s="3">
        <f t="shared" si="123"/>
        <v>0</v>
      </c>
      <c r="FL237" s="3">
        <f t="shared" si="123"/>
        <v>0</v>
      </c>
      <c r="FM237" s="3">
        <f t="shared" si="123"/>
        <v>0</v>
      </c>
      <c r="FN237" s="3">
        <f t="shared" si="123"/>
        <v>0</v>
      </c>
      <c r="FO237" s="3">
        <f t="shared" si="123"/>
        <v>0</v>
      </c>
      <c r="FP237" s="3">
        <f t="shared" si="123"/>
        <v>0</v>
      </c>
      <c r="FQ237" s="3">
        <f t="shared" si="123"/>
        <v>0</v>
      </c>
      <c r="FR237" s="3">
        <f t="shared" si="123"/>
        <v>0</v>
      </c>
      <c r="FS237" s="3">
        <f t="shared" ref="FS237:GX237" si="124">FS250</f>
        <v>0</v>
      </c>
      <c r="FT237" s="3">
        <f t="shared" si="124"/>
        <v>0</v>
      </c>
      <c r="FU237" s="3">
        <f t="shared" si="124"/>
        <v>0</v>
      </c>
      <c r="FV237" s="3">
        <f t="shared" si="124"/>
        <v>0</v>
      </c>
      <c r="FW237" s="3">
        <f t="shared" si="124"/>
        <v>0</v>
      </c>
      <c r="FX237" s="3">
        <f t="shared" si="124"/>
        <v>0</v>
      </c>
      <c r="FY237" s="3">
        <f t="shared" si="124"/>
        <v>0</v>
      </c>
      <c r="FZ237" s="3">
        <f t="shared" si="124"/>
        <v>0</v>
      </c>
      <c r="GA237" s="3">
        <f t="shared" si="124"/>
        <v>0</v>
      </c>
      <c r="GB237" s="3">
        <f t="shared" si="124"/>
        <v>0</v>
      </c>
      <c r="GC237" s="3">
        <f t="shared" si="124"/>
        <v>0</v>
      </c>
      <c r="GD237" s="3">
        <f t="shared" si="124"/>
        <v>0</v>
      </c>
      <c r="GE237" s="3">
        <f t="shared" si="124"/>
        <v>0</v>
      </c>
      <c r="GF237" s="3">
        <f t="shared" si="124"/>
        <v>0</v>
      </c>
      <c r="GG237" s="3">
        <f t="shared" si="124"/>
        <v>0</v>
      </c>
      <c r="GH237" s="3">
        <f t="shared" si="124"/>
        <v>0</v>
      </c>
      <c r="GI237" s="3">
        <f t="shared" si="124"/>
        <v>0</v>
      </c>
      <c r="GJ237" s="3">
        <f t="shared" si="124"/>
        <v>0</v>
      </c>
      <c r="GK237" s="3">
        <f t="shared" si="124"/>
        <v>0</v>
      </c>
      <c r="GL237" s="3">
        <f t="shared" si="124"/>
        <v>0</v>
      </c>
      <c r="GM237" s="3">
        <f t="shared" si="124"/>
        <v>0</v>
      </c>
      <c r="GN237" s="3">
        <f t="shared" si="124"/>
        <v>0</v>
      </c>
      <c r="GO237" s="3">
        <f t="shared" si="124"/>
        <v>0</v>
      </c>
      <c r="GP237" s="3">
        <f t="shared" si="124"/>
        <v>0</v>
      </c>
      <c r="GQ237" s="3">
        <f t="shared" si="124"/>
        <v>0</v>
      </c>
      <c r="GR237" s="3">
        <f t="shared" si="124"/>
        <v>0</v>
      </c>
      <c r="GS237" s="3">
        <f t="shared" si="124"/>
        <v>0</v>
      </c>
      <c r="GT237" s="3">
        <f t="shared" si="124"/>
        <v>0</v>
      </c>
      <c r="GU237" s="3">
        <f t="shared" si="124"/>
        <v>0</v>
      </c>
      <c r="GV237" s="3">
        <f t="shared" si="124"/>
        <v>0</v>
      </c>
      <c r="GW237" s="3">
        <f t="shared" si="124"/>
        <v>0</v>
      </c>
      <c r="GX237" s="3">
        <f t="shared" si="124"/>
        <v>0</v>
      </c>
    </row>
    <row r="239" spans="1:245" x14ac:dyDescent="0.2">
      <c r="A239">
        <v>17</v>
      </c>
      <c r="B239">
        <v>0</v>
      </c>
      <c r="C239">
        <f>ROW(SmtRes!A94)</f>
        <v>94</v>
      </c>
      <c r="D239">
        <f>ROW(EtalonRes!A94)</f>
        <v>94</v>
      </c>
      <c r="E239" t="s">
        <v>191</v>
      </c>
      <c r="F239" t="s">
        <v>117</v>
      </c>
      <c r="G239" t="s">
        <v>118</v>
      </c>
      <c r="H239" t="s">
        <v>119</v>
      </c>
      <c r="I239">
        <f>ROUND(5/100,7)</f>
        <v>0.05</v>
      </c>
      <c r="J239">
        <v>0</v>
      </c>
      <c r="K239">
        <f>ROUND(5/100,7)</f>
        <v>0.05</v>
      </c>
      <c r="O239">
        <f t="shared" ref="O239:O248" si="125">ROUND(CP239,2)</f>
        <v>821.36</v>
      </c>
      <c r="P239">
        <f>SUMIF(SmtRes!AQ93:'SmtRes'!AQ94,"=1",SmtRes!DF93:'SmtRes'!DF94)</f>
        <v>0</v>
      </c>
      <c r="Q239">
        <f>SUMIF(SmtRes!AQ93:'SmtRes'!AQ94,"=1",SmtRes!DG93:'SmtRes'!DG94)</f>
        <v>0</v>
      </c>
      <c r="R239">
        <f>SUMIF(SmtRes!AQ93:'SmtRes'!AQ94,"=1",SmtRes!DH93:'SmtRes'!DH94)</f>
        <v>0</v>
      </c>
      <c r="S239">
        <f>SUMIF(SmtRes!AQ93:'SmtRes'!AQ94,"=1",SmtRes!DI93:'SmtRes'!DI94)</f>
        <v>821.36</v>
      </c>
      <c r="T239">
        <f t="shared" ref="T239:T248" si="126">ROUND(CU239*I239,2)</f>
        <v>0</v>
      </c>
      <c r="U239">
        <f>SUMIF(SmtRes!AQ93:'SmtRes'!AQ94,"=1",SmtRes!CV93:'SmtRes'!CV94)</f>
        <v>1.2050000000000001</v>
      </c>
      <c r="V239">
        <f>SUMIF(SmtRes!AQ93:'SmtRes'!AQ94,"=1",SmtRes!CW93:'SmtRes'!CW94)</f>
        <v>0</v>
      </c>
      <c r="W239">
        <f t="shared" ref="W239:W248" si="127">ROUND(CX239*I239,2)</f>
        <v>0</v>
      </c>
      <c r="X239">
        <f t="shared" ref="X239:X248" si="128">ROUND(CY239,2)</f>
        <v>747.44</v>
      </c>
      <c r="Y239">
        <f t="shared" ref="Y239:Y248" si="129">ROUND(CZ239,2)</f>
        <v>394.25</v>
      </c>
      <c r="AA239">
        <v>61549534</v>
      </c>
      <c r="AB239">
        <f t="shared" ref="AB239:AB248" si="130">ROUND((AC239+AD239+AF239),6)</f>
        <v>16427.282999999999</v>
      </c>
      <c r="AC239">
        <f>ROUND((0),6)</f>
        <v>0</v>
      </c>
      <c r="AD239">
        <f>ROUND((((0)-(0))+AE239),6)</f>
        <v>0</v>
      </c>
      <c r="AE239">
        <f>ROUND((0),6)</f>
        <v>0</v>
      </c>
      <c r="AF239">
        <f>ROUND((SUM(SmtRes!BT93:'SmtRes'!BT94)),6)</f>
        <v>16427.282999999999</v>
      </c>
      <c r="AG239">
        <f t="shared" ref="AG239:AG248" si="131">ROUND((AP239),6)</f>
        <v>0</v>
      </c>
      <c r="AH239">
        <f>(SUM(SmtRes!BU93:'SmtRes'!BU94))</f>
        <v>24.1</v>
      </c>
      <c r="AI239">
        <f>(0)</f>
        <v>0</v>
      </c>
      <c r="AJ239">
        <f t="shared" ref="AJ239:AJ248" si="132">(AS239)</f>
        <v>0</v>
      </c>
      <c r="AK239">
        <v>16427.282999999999</v>
      </c>
      <c r="AL239">
        <v>0</v>
      </c>
      <c r="AM239">
        <v>0</v>
      </c>
      <c r="AN239">
        <v>0</v>
      </c>
      <c r="AO239">
        <v>16427.282999999999</v>
      </c>
      <c r="AP239">
        <v>0</v>
      </c>
      <c r="AQ239">
        <v>24.1</v>
      </c>
      <c r="AR239">
        <v>0</v>
      </c>
      <c r="AS239">
        <v>0</v>
      </c>
      <c r="AT239">
        <v>91</v>
      </c>
      <c r="AU239">
        <v>48</v>
      </c>
      <c r="AV239">
        <v>1</v>
      </c>
      <c r="AW239">
        <v>1</v>
      </c>
      <c r="AZ239">
        <v>1</v>
      </c>
      <c r="BA239">
        <v>1</v>
      </c>
      <c r="BB239">
        <v>1</v>
      </c>
      <c r="BC239">
        <v>1</v>
      </c>
      <c r="BD239" t="s">
        <v>3</v>
      </c>
      <c r="BE239" t="s">
        <v>3</v>
      </c>
      <c r="BF239" t="s">
        <v>3</v>
      </c>
      <c r="BG239" t="s">
        <v>3</v>
      </c>
      <c r="BH239">
        <v>0</v>
      </c>
      <c r="BI239">
        <v>1</v>
      </c>
      <c r="BJ239" t="s">
        <v>120</v>
      </c>
      <c r="BM239">
        <v>67001</v>
      </c>
      <c r="BN239">
        <v>0</v>
      </c>
      <c r="BO239" t="s">
        <v>3</v>
      </c>
      <c r="BP239">
        <v>0</v>
      </c>
      <c r="BQ239">
        <v>6</v>
      </c>
      <c r="BR239">
        <v>0</v>
      </c>
      <c r="BS239">
        <v>1</v>
      </c>
      <c r="BT239">
        <v>1</v>
      </c>
      <c r="BU239">
        <v>1</v>
      </c>
      <c r="BV239">
        <v>1</v>
      </c>
      <c r="BW239">
        <v>1</v>
      </c>
      <c r="BX239">
        <v>1</v>
      </c>
      <c r="BY239" t="s">
        <v>3</v>
      </c>
      <c r="BZ239">
        <v>91</v>
      </c>
      <c r="CA239">
        <v>48</v>
      </c>
      <c r="CB239" t="s">
        <v>3</v>
      </c>
      <c r="CE239">
        <v>0</v>
      </c>
      <c r="CF239">
        <v>0</v>
      </c>
      <c r="CG239">
        <v>0</v>
      </c>
      <c r="CM239">
        <v>0</v>
      </c>
      <c r="CN239" t="s">
        <v>3</v>
      </c>
      <c r="CO239">
        <v>0</v>
      </c>
      <c r="CP239">
        <f t="shared" ref="CP239:CP248" si="133">(P239+Q239+S239+R239)</f>
        <v>821.36</v>
      </c>
      <c r="CQ239">
        <f>SUMIF(SmtRes!AQ93:'SmtRes'!AQ94,"=1",SmtRes!AA93:'SmtRes'!AA94)</f>
        <v>0</v>
      </c>
      <c r="CR239">
        <f>SUMIF(SmtRes!AQ93:'SmtRes'!AQ94,"=1",SmtRes!AB93:'SmtRes'!AB94)</f>
        <v>0</v>
      </c>
      <c r="CS239">
        <f>SUMIF(SmtRes!AQ93:'SmtRes'!AQ94,"=1",SmtRes!AC93:'SmtRes'!AC94)</f>
        <v>0</v>
      </c>
      <c r="CT239">
        <f>SUMIF(SmtRes!AQ93:'SmtRes'!AQ94,"=1",SmtRes!AD93:'SmtRes'!AD94)</f>
        <v>681.63</v>
      </c>
      <c r="CU239">
        <f t="shared" ref="CU239:CU248" si="134">AG239</f>
        <v>0</v>
      </c>
      <c r="CV239">
        <f>SUMIF(SmtRes!AQ93:'SmtRes'!AQ94,"=1",SmtRes!BU93:'SmtRes'!BU94)</f>
        <v>24.1</v>
      </c>
      <c r="CW239">
        <f>SUMIF(SmtRes!AQ93:'SmtRes'!AQ94,"=1",SmtRes!BV93:'SmtRes'!BV94)</f>
        <v>0</v>
      </c>
      <c r="CX239">
        <f t="shared" ref="CX239:CX248" si="135">AJ239</f>
        <v>0</v>
      </c>
      <c r="CY239">
        <f t="shared" ref="CY239:CY248" si="136">(((S239+R239)*AT239)/100)</f>
        <v>747.43759999999997</v>
      </c>
      <c r="CZ239">
        <f t="shared" ref="CZ239:CZ248" si="137">(((S239+R239)*AU239)/100)</f>
        <v>394.25279999999998</v>
      </c>
      <c r="DC239" t="s">
        <v>3</v>
      </c>
      <c r="DD239" t="s">
        <v>3</v>
      </c>
      <c r="DE239" t="s">
        <v>3</v>
      </c>
      <c r="DF239" t="s">
        <v>3</v>
      </c>
      <c r="DG239" t="s">
        <v>3</v>
      </c>
      <c r="DH239" t="s">
        <v>3</v>
      </c>
      <c r="DI239" t="s">
        <v>3</v>
      </c>
      <c r="DJ239" t="s">
        <v>3</v>
      </c>
      <c r="DK239" t="s">
        <v>3</v>
      </c>
      <c r="DL239" t="s">
        <v>3</v>
      </c>
      <c r="DM239" t="s">
        <v>3</v>
      </c>
      <c r="DN239">
        <v>0</v>
      </c>
      <c r="DO239">
        <v>0</v>
      </c>
      <c r="DP239">
        <v>1</v>
      </c>
      <c r="DQ239">
        <v>1</v>
      </c>
      <c r="DU239">
        <v>1013</v>
      </c>
      <c r="DV239" t="s">
        <v>119</v>
      </c>
      <c r="DW239" t="s">
        <v>119</v>
      </c>
      <c r="DX239">
        <v>1</v>
      </c>
      <c r="DZ239" t="s">
        <v>3</v>
      </c>
      <c r="EA239" t="s">
        <v>3</v>
      </c>
      <c r="EB239" t="s">
        <v>3</v>
      </c>
      <c r="EC239" t="s">
        <v>3</v>
      </c>
      <c r="EE239">
        <v>60216862</v>
      </c>
      <c r="EF239">
        <v>6</v>
      </c>
      <c r="EG239" t="s">
        <v>33</v>
      </c>
      <c r="EH239">
        <v>101</v>
      </c>
      <c r="EI239" t="s">
        <v>121</v>
      </c>
      <c r="EJ239">
        <v>1</v>
      </c>
      <c r="EK239">
        <v>67001</v>
      </c>
      <c r="EL239" t="s">
        <v>121</v>
      </c>
      <c r="EM239" t="s">
        <v>122</v>
      </c>
      <c r="EO239" t="s">
        <v>3</v>
      </c>
      <c r="EQ239">
        <v>0</v>
      </c>
      <c r="ER239">
        <v>0</v>
      </c>
      <c r="ES239">
        <v>0</v>
      </c>
      <c r="ET239">
        <v>0</v>
      </c>
      <c r="EU239">
        <v>0</v>
      </c>
      <c r="EV239">
        <v>0</v>
      </c>
      <c r="EW239">
        <v>24.1</v>
      </c>
      <c r="EX239">
        <v>0</v>
      </c>
      <c r="EY239">
        <v>0</v>
      </c>
      <c r="FQ239">
        <v>0</v>
      </c>
      <c r="FR239">
        <v>0</v>
      </c>
      <c r="FS239">
        <v>0</v>
      </c>
      <c r="FX239">
        <v>91</v>
      </c>
      <c r="FY239">
        <v>48</v>
      </c>
      <c r="GA239" t="s">
        <v>3</v>
      </c>
      <c r="GD239">
        <v>1</v>
      </c>
      <c r="GF239">
        <v>1908611330</v>
      </c>
      <c r="GG239">
        <v>2</v>
      </c>
      <c r="GH239">
        <v>1</v>
      </c>
      <c r="GI239">
        <v>-2</v>
      </c>
      <c r="GJ239">
        <v>0</v>
      </c>
      <c r="GK239">
        <v>0</v>
      </c>
      <c r="GL239">
        <f t="shared" ref="GL239:GL248" si="138">ROUND(IF(AND(BH239=3,BI239=3,FS239&lt;&gt;0),P239,0),2)</f>
        <v>0</v>
      </c>
      <c r="GM239">
        <f t="shared" ref="GM239:GM248" si="139">ROUND(O239+X239+Y239,2)+GX239</f>
        <v>1963.05</v>
      </c>
      <c r="GN239">
        <f t="shared" ref="GN239:GN248" si="140">IF(OR(BI239=0,BI239=1),GM239-GX239,0)</f>
        <v>1963.05</v>
      </c>
      <c r="GO239">
        <f t="shared" ref="GO239:GO248" si="141">IF(BI239=2,GM239-GX239,0)</f>
        <v>0</v>
      </c>
      <c r="GP239">
        <f t="shared" ref="GP239:GP248" si="142">IF(BI239=4,GM239-GX239,0)</f>
        <v>0</v>
      </c>
      <c r="GR239">
        <v>0</v>
      </c>
      <c r="GS239">
        <v>3</v>
      </c>
      <c r="GT239">
        <v>0</v>
      </c>
      <c r="GU239" t="s">
        <v>3</v>
      </c>
      <c r="GV239">
        <f t="shared" ref="GV239:GV248" si="143">ROUND((GT239),6)</f>
        <v>0</v>
      </c>
      <c r="GW239">
        <v>1</v>
      </c>
      <c r="GX239">
        <f t="shared" ref="GX239:GX248" si="144">ROUND(HC239*I239,2)</f>
        <v>0</v>
      </c>
      <c r="HA239">
        <v>0</v>
      </c>
      <c r="HB239">
        <v>0</v>
      </c>
      <c r="HC239">
        <f t="shared" ref="HC239:HC248" si="145">GV239*GW239</f>
        <v>0</v>
      </c>
      <c r="HE239" t="s">
        <v>3</v>
      </c>
      <c r="HF239" t="s">
        <v>3</v>
      </c>
      <c r="HM239" t="s">
        <v>3</v>
      </c>
      <c r="HN239" t="s">
        <v>123</v>
      </c>
      <c r="HO239" t="s">
        <v>124</v>
      </c>
      <c r="HP239" t="s">
        <v>121</v>
      </c>
      <c r="HQ239" t="s">
        <v>121</v>
      </c>
      <c r="HS239">
        <v>0</v>
      </c>
      <c r="IK239">
        <v>0</v>
      </c>
    </row>
    <row r="240" spans="1:245" x14ac:dyDescent="0.2">
      <c r="A240">
        <v>18</v>
      </c>
      <c r="B240">
        <v>0</v>
      </c>
      <c r="C240">
        <v>94</v>
      </c>
      <c r="E240" t="s">
        <v>192</v>
      </c>
      <c r="F240" t="s">
        <v>126</v>
      </c>
      <c r="G240" t="s">
        <v>127</v>
      </c>
      <c r="H240" t="s">
        <v>128</v>
      </c>
      <c r="I240">
        <f>I239*J240</f>
        <v>5</v>
      </c>
      <c r="J240">
        <v>100</v>
      </c>
      <c r="K240">
        <v>100</v>
      </c>
      <c r="O240">
        <f t="shared" si="125"/>
        <v>2198.0500000000002</v>
      </c>
      <c r="P240">
        <f>ROUND(CQ240*I240,2)</f>
        <v>2198.0500000000002</v>
      </c>
      <c r="Q240">
        <f>ROUND(CR240*I240,2)</f>
        <v>0</v>
      </c>
      <c r="R240">
        <f>ROUND(CS240*I240,2)</f>
        <v>0</v>
      </c>
      <c r="S240">
        <f>ROUND(CT240*I240,2)</f>
        <v>0</v>
      </c>
      <c r="T240">
        <f t="shared" si="126"/>
        <v>0</v>
      </c>
      <c r="U240">
        <f>ROUND(CV240*I240,7)</f>
        <v>0</v>
      </c>
      <c r="V240">
        <f>ROUND(CW240*I240,7)</f>
        <v>0</v>
      </c>
      <c r="W240">
        <f t="shared" si="127"/>
        <v>0</v>
      </c>
      <c r="X240">
        <f t="shared" si="128"/>
        <v>0</v>
      </c>
      <c r="Y240">
        <f t="shared" si="129"/>
        <v>0</v>
      </c>
      <c r="AA240">
        <v>61549534</v>
      </c>
      <c r="AB240">
        <f t="shared" si="130"/>
        <v>230.16</v>
      </c>
      <c r="AC240">
        <f>ROUND((ES240),6)</f>
        <v>230.16</v>
      </c>
      <c r="AD240">
        <f>ROUND((((ET240)-(EU240))+AE240),6)</f>
        <v>0</v>
      </c>
      <c r="AE240">
        <f>ROUND((EU240),6)</f>
        <v>0</v>
      </c>
      <c r="AF240">
        <f>ROUND((EV240),6)</f>
        <v>0</v>
      </c>
      <c r="AG240">
        <f t="shared" si="131"/>
        <v>0</v>
      </c>
      <c r="AH240">
        <f>(EW240)</f>
        <v>0</v>
      </c>
      <c r="AI240">
        <f>(EX240)</f>
        <v>0</v>
      </c>
      <c r="AJ240">
        <f t="shared" si="132"/>
        <v>0</v>
      </c>
      <c r="AK240">
        <v>230.16</v>
      </c>
      <c r="AL240">
        <v>230.16</v>
      </c>
      <c r="AM240">
        <v>0</v>
      </c>
      <c r="AN240">
        <v>0</v>
      </c>
      <c r="AO240">
        <v>0</v>
      </c>
      <c r="AP240">
        <v>0</v>
      </c>
      <c r="AQ240">
        <v>0</v>
      </c>
      <c r="AR240">
        <v>0</v>
      </c>
      <c r="AS240">
        <v>0</v>
      </c>
      <c r="AT240">
        <v>91</v>
      </c>
      <c r="AU240">
        <v>48</v>
      </c>
      <c r="AV240">
        <v>1</v>
      </c>
      <c r="AW240">
        <v>1</v>
      </c>
      <c r="AZ240">
        <v>1</v>
      </c>
      <c r="BA240">
        <v>1</v>
      </c>
      <c r="BB240">
        <v>1</v>
      </c>
      <c r="BC240">
        <v>1.91</v>
      </c>
      <c r="BD240" t="s">
        <v>3</v>
      </c>
      <c r="BE240" t="s">
        <v>3</v>
      </c>
      <c r="BF240" t="s">
        <v>3</v>
      </c>
      <c r="BG240" t="s">
        <v>3</v>
      </c>
      <c r="BH240">
        <v>3</v>
      </c>
      <c r="BI240">
        <v>1</v>
      </c>
      <c r="BJ240" t="s">
        <v>129</v>
      </c>
      <c r="BM240">
        <v>67001</v>
      </c>
      <c r="BN240">
        <v>0</v>
      </c>
      <c r="BO240" t="s">
        <v>126</v>
      </c>
      <c r="BP240">
        <v>1</v>
      </c>
      <c r="BQ240">
        <v>6</v>
      </c>
      <c r="BR240">
        <v>0</v>
      </c>
      <c r="BS240">
        <v>1</v>
      </c>
      <c r="BT240">
        <v>1</v>
      </c>
      <c r="BU240">
        <v>1</v>
      </c>
      <c r="BV240">
        <v>1</v>
      </c>
      <c r="BW240">
        <v>1</v>
      </c>
      <c r="BX240">
        <v>1</v>
      </c>
      <c r="BY240" t="s">
        <v>3</v>
      </c>
      <c r="BZ240">
        <v>91</v>
      </c>
      <c r="CA240">
        <v>48</v>
      </c>
      <c r="CB240" t="s">
        <v>3</v>
      </c>
      <c r="CE240">
        <v>0</v>
      </c>
      <c r="CF240">
        <v>0</v>
      </c>
      <c r="CG240">
        <v>0</v>
      </c>
      <c r="CM240">
        <v>0</v>
      </c>
      <c r="CN240" t="s">
        <v>3</v>
      </c>
      <c r="CO240">
        <v>0</v>
      </c>
      <c r="CP240">
        <f t="shared" si="133"/>
        <v>2198.0500000000002</v>
      </c>
      <c r="CQ240">
        <f>ROUND(AL240*BC240,2)</f>
        <v>439.61</v>
      </c>
      <c r="CR240">
        <f>ROUND(AM240*BB240,2)</f>
        <v>0</v>
      </c>
      <c r="CS240">
        <f>ROUND(AN240*BS240,2)</f>
        <v>0</v>
      </c>
      <c r="CT240">
        <f>ROUND(AO240*BA240,2)</f>
        <v>0</v>
      </c>
      <c r="CU240">
        <f t="shared" si="134"/>
        <v>0</v>
      </c>
      <c r="CV240">
        <f>AH240</f>
        <v>0</v>
      </c>
      <c r="CW240">
        <f>AI240</f>
        <v>0</v>
      </c>
      <c r="CX240">
        <f t="shared" si="135"/>
        <v>0</v>
      </c>
      <c r="CY240">
        <f t="shared" si="136"/>
        <v>0</v>
      </c>
      <c r="CZ240">
        <f t="shared" si="137"/>
        <v>0</v>
      </c>
      <c r="DC240" t="s">
        <v>3</v>
      </c>
      <c r="DD240" t="s">
        <v>3</v>
      </c>
      <c r="DE240" t="s">
        <v>3</v>
      </c>
      <c r="DF240" t="s">
        <v>3</v>
      </c>
      <c r="DG240" t="s">
        <v>3</v>
      </c>
      <c r="DH240" t="s">
        <v>3</v>
      </c>
      <c r="DI240" t="s">
        <v>3</v>
      </c>
      <c r="DJ240" t="s">
        <v>3</v>
      </c>
      <c r="DK240" t="s">
        <v>3</v>
      </c>
      <c r="DL240" t="s">
        <v>3</v>
      </c>
      <c r="DM240" t="s">
        <v>3</v>
      </c>
      <c r="DN240">
        <v>0</v>
      </c>
      <c r="DO240">
        <v>0</v>
      </c>
      <c r="DP240">
        <v>1</v>
      </c>
      <c r="DQ240">
        <v>1</v>
      </c>
      <c r="DU240">
        <v>1013</v>
      </c>
      <c r="DV240" t="s">
        <v>128</v>
      </c>
      <c r="DW240" t="s">
        <v>128</v>
      </c>
      <c r="DX240">
        <v>1</v>
      </c>
      <c r="DZ240" t="s">
        <v>3</v>
      </c>
      <c r="EA240" t="s">
        <v>3</v>
      </c>
      <c r="EB240" t="s">
        <v>3</v>
      </c>
      <c r="EC240" t="s">
        <v>3</v>
      </c>
      <c r="EE240">
        <v>60216862</v>
      </c>
      <c r="EF240">
        <v>6</v>
      </c>
      <c r="EG240" t="s">
        <v>33</v>
      </c>
      <c r="EH240">
        <v>101</v>
      </c>
      <c r="EI240" t="s">
        <v>121</v>
      </c>
      <c r="EJ240">
        <v>1</v>
      </c>
      <c r="EK240">
        <v>67001</v>
      </c>
      <c r="EL240" t="s">
        <v>121</v>
      </c>
      <c r="EM240" t="s">
        <v>122</v>
      </c>
      <c r="EO240" t="s">
        <v>3</v>
      </c>
      <c r="EQ240">
        <v>0</v>
      </c>
      <c r="ER240">
        <v>230.16</v>
      </c>
      <c r="ES240">
        <v>230.16</v>
      </c>
      <c r="ET240">
        <v>0</v>
      </c>
      <c r="EU240">
        <v>0</v>
      </c>
      <c r="EV240">
        <v>0</v>
      </c>
      <c r="EW240">
        <v>0</v>
      </c>
      <c r="EX240">
        <v>0</v>
      </c>
      <c r="FQ240">
        <v>0</v>
      </c>
      <c r="FR240">
        <v>0</v>
      </c>
      <c r="FS240">
        <v>0</v>
      </c>
      <c r="FX240">
        <v>91</v>
      </c>
      <c r="FY240">
        <v>48</v>
      </c>
      <c r="GA240" t="s">
        <v>3</v>
      </c>
      <c r="GD240">
        <v>1</v>
      </c>
      <c r="GF240">
        <v>651079227</v>
      </c>
      <c r="GG240">
        <v>2</v>
      </c>
      <c r="GH240">
        <v>1</v>
      </c>
      <c r="GI240">
        <v>3</v>
      </c>
      <c r="GJ240">
        <v>0</v>
      </c>
      <c r="GK240">
        <v>0</v>
      </c>
      <c r="GL240">
        <f t="shared" si="138"/>
        <v>0</v>
      </c>
      <c r="GM240">
        <f t="shared" si="139"/>
        <v>2198.0500000000002</v>
      </c>
      <c r="GN240">
        <f t="shared" si="140"/>
        <v>2198.0500000000002</v>
      </c>
      <c r="GO240">
        <f t="shared" si="141"/>
        <v>0</v>
      </c>
      <c r="GP240">
        <f t="shared" si="142"/>
        <v>0</v>
      </c>
      <c r="GR240">
        <v>0</v>
      </c>
      <c r="GS240">
        <v>3</v>
      </c>
      <c r="GT240">
        <v>0</v>
      </c>
      <c r="GU240" t="s">
        <v>3</v>
      </c>
      <c r="GV240">
        <f t="shared" si="143"/>
        <v>0</v>
      </c>
      <c r="GW240">
        <v>1</v>
      </c>
      <c r="GX240">
        <f t="shared" si="144"/>
        <v>0</v>
      </c>
      <c r="HA240">
        <v>0</v>
      </c>
      <c r="HB240">
        <v>0</v>
      </c>
      <c r="HC240">
        <f t="shared" si="145"/>
        <v>0</v>
      </c>
      <c r="HE240" t="s">
        <v>3</v>
      </c>
      <c r="HF240" t="s">
        <v>3</v>
      </c>
      <c r="HM240" t="s">
        <v>3</v>
      </c>
      <c r="HN240" t="s">
        <v>123</v>
      </c>
      <c r="HO240" t="s">
        <v>124</v>
      </c>
      <c r="HP240" t="s">
        <v>121</v>
      </c>
      <c r="HQ240" t="s">
        <v>121</v>
      </c>
      <c r="HS240">
        <v>0</v>
      </c>
      <c r="IK240">
        <v>0</v>
      </c>
    </row>
    <row r="241" spans="1:245" x14ac:dyDescent="0.2">
      <c r="A241">
        <v>17</v>
      </c>
      <c r="B241">
        <v>0</v>
      </c>
      <c r="C241">
        <f>ROW(SmtRes!A96)</f>
        <v>96</v>
      </c>
      <c r="D241">
        <f>ROW(EtalonRes!A96)</f>
        <v>96</v>
      </c>
      <c r="E241" t="s">
        <v>193</v>
      </c>
      <c r="F241" t="s">
        <v>117</v>
      </c>
      <c r="G241" t="s">
        <v>170</v>
      </c>
      <c r="H241" t="s">
        <v>119</v>
      </c>
      <c r="I241">
        <f>ROUND(5/100,7)</f>
        <v>0.05</v>
      </c>
      <c r="J241">
        <v>0</v>
      </c>
      <c r="K241">
        <f>ROUND(5/100,7)</f>
        <v>0.05</v>
      </c>
      <c r="O241">
        <f t="shared" si="125"/>
        <v>821.36</v>
      </c>
      <c r="P241">
        <f>SUMIF(SmtRes!AQ95:'SmtRes'!AQ96,"=1",SmtRes!DF95:'SmtRes'!DF96)</f>
        <v>0</v>
      </c>
      <c r="Q241">
        <f>SUMIF(SmtRes!AQ95:'SmtRes'!AQ96,"=1",SmtRes!DG95:'SmtRes'!DG96)</f>
        <v>0</v>
      </c>
      <c r="R241">
        <f>SUMIF(SmtRes!AQ95:'SmtRes'!AQ96,"=1",SmtRes!DH95:'SmtRes'!DH96)</f>
        <v>0</v>
      </c>
      <c r="S241">
        <f>SUMIF(SmtRes!AQ95:'SmtRes'!AQ96,"=1",SmtRes!DI95:'SmtRes'!DI96)</f>
        <v>821.36</v>
      </c>
      <c r="T241">
        <f t="shared" si="126"/>
        <v>0</v>
      </c>
      <c r="U241">
        <f>SUMIF(SmtRes!AQ95:'SmtRes'!AQ96,"=1",SmtRes!CV95:'SmtRes'!CV96)</f>
        <v>1.2050000000000001</v>
      </c>
      <c r="V241">
        <f>SUMIF(SmtRes!AQ95:'SmtRes'!AQ96,"=1",SmtRes!CW95:'SmtRes'!CW96)</f>
        <v>0</v>
      </c>
      <c r="W241">
        <f t="shared" si="127"/>
        <v>0</v>
      </c>
      <c r="X241">
        <f t="shared" si="128"/>
        <v>747.44</v>
      </c>
      <c r="Y241">
        <f t="shared" si="129"/>
        <v>394.25</v>
      </c>
      <c r="AA241">
        <v>61549534</v>
      </c>
      <c r="AB241">
        <f t="shared" si="130"/>
        <v>16427.282999999999</v>
      </c>
      <c r="AC241">
        <f>ROUND((0),6)</f>
        <v>0</v>
      </c>
      <c r="AD241">
        <f>ROUND((((0)-(0))+AE241),6)</f>
        <v>0</v>
      </c>
      <c r="AE241">
        <f>ROUND((0),6)</f>
        <v>0</v>
      </c>
      <c r="AF241">
        <f>ROUND((SUM(SmtRes!BT95:'SmtRes'!BT96)),6)</f>
        <v>16427.282999999999</v>
      </c>
      <c r="AG241">
        <f t="shared" si="131"/>
        <v>0</v>
      </c>
      <c r="AH241">
        <f>(SUM(SmtRes!BU95:'SmtRes'!BU96))</f>
        <v>24.1</v>
      </c>
      <c r="AI241">
        <f>(0)</f>
        <v>0</v>
      </c>
      <c r="AJ241">
        <f t="shared" si="132"/>
        <v>0</v>
      </c>
      <c r="AK241">
        <v>16427.282999999999</v>
      </c>
      <c r="AL241">
        <v>0</v>
      </c>
      <c r="AM241">
        <v>0</v>
      </c>
      <c r="AN241">
        <v>0</v>
      </c>
      <c r="AO241">
        <v>16427.282999999999</v>
      </c>
      <c r="AP241">
        <v>0</v>
      </c>
      <c r="AQ241">
        <v>24.1</v>
      </c>
      <c r="AR241">
        <v>0</v>
      </c>
      <c r="AS241">
        <v>0</v>
      </c>
      <c r="AT241">
        <v>91</v>
      </c>
      <c r="AU241">
        <v>48</v>
      </c>
      <c r="AV241">
        <v>1</v>
      </c>
      <c r="AW241">
        <v>1</v>
      </c>
      <c r="AZ241">
        <v>1</v>
      </c>
      <c r="BA241">
        <v>1</v>
      </c>
      <c r="BB241">
        <v>1</v>
      </c>
      <c r="BC241">
        <v>1</v>
      </c>
      <c r="BD241" t="s">
        <v>3</v>
      </c>
      <c r="BE241" t="s">
        <v>3</v>
      </c>
      <c r="BF241" t="s">
        <v>3</v>
      </c>
      <c r="BG241" t="s">
        <v>3</v>
      </c>
      <c r="BH241">
        <v>0</v>
      </c>
      <c r="BI241">
        <v>1</v>
      </c>
      <c r="BJ241" t="s">
        <v>120</v>
      </c>
      <c r="BM241">
        <v>67001</v>
      </c>
      <c r="BN241">
        <v>0</v>
      </c>
      <c r="BO241" t="s">
        <v>3</v>
      </c>
      <c r="BP241">
        <v>0</v>
      </c>
      <c r="BQ241">
        <v>6</v>
      </c>
      <c r="BR241">
        <v>0</v>
      </c>
      <c r="BS241">
        <v>1</v>
      </c>
      <c r="BT241">
        <v>1</v>
      </c>
      <c r="BU241">
        <v>1</v>
      </c>
      <c r="BV241">
        <v>1</v>
      </c>
      <c r="BW241">
        <v>1</v>
      </c>
      <c r="BX241">
        <v>1</v>
      </c>
      <c r="BY241" t="s">
        <v>3</v>
      </c>
      <c r="BZ241">
        <v>91</v>
      </c>
      <c r="CA241">
        <v>48</v>
      </c>
      <c r="CB241" t="s">
        <v>3</v>
      </c>
      <c r="CE241">
        <v>0</v>
      </c>
      <c r="CF241">
        <v>0</v>
      </c>
      <c r="CG241">
        <v>0</v>
      </c>
      <c r="CM241">
        <v>0</v>
      </c>
      <c r="CN241" t="s">
        <v>3</v>
      </c>
      <c r="CO241">
        <v>0</v>
      </c>
      <c r="CP241">
        <f t="shared" si="133"/>
        <v>821.36</v>
      </c>
      <c r="CQ241">
        <f>SUMIF(SmtRes!AQ95:'SmtRes'!AQ96,"=1",SmtRes!AA95:'SmtRes'!AA96)</f>
        <v>0</v>
      </c>
      <c r="CR241">
        <f>SUMIF(SmtRes!AQ95:'SmtRes'!AQ96,"=1",SmtRes!AB95:'SmtRes'!AB96)</f>
        <v>0</v>
      </c>
      <c r="CS241">
        <f>SUMIF(SmtRes!AQ95:'SmtRes'!AQ96,"=1",SmtRes!AC95:'SmtRes'!AC96)</f>
        <v>0</v>
      </c>
      <c r="CT241">
        <f>SUMIF(SmtRes!AQ95:'SmtRes'!AQ96,"=1",SmtRes!AD95:'SmtRes'!AD96)</f>
        <v>681.63</v>
      </c>
      <c r="CU241">
        <f t="shared" si="134"/>
        <v>0</v>
      </c>
      <c r="CV241">
        <f>SUMIF(SmtRes!AQ95:'SmtRes'!AQ96,"=1",SmtRes!BU95:'SmtRes'!BU96)</f>
        <v>24.1</v>
      </c>
      <c r="CW241">
        <f>SUMIF(SmtRes!AQ95:'SmtRes'!AQ96,"=1",SmtRes!BV95:'SmtRes'!BV96)</f>
        <v>0</v>
      </c>
      <c r="CX241">
        <f t="shared" si="135"/>
        <v>0</v>
      </c>
      <c r="CY241">
        <f t="shared" si="136"/>
        <v>747.43759999999997</v>
      </c>
      <c r="CZ241">
        <f t="shared" si="137"/>
        <v>394.25279999999998</v>
      </c>
      <c r="DC241" t="s">
        <v>3</v>
      </c>
      <c r="DD241" t="s">
        <v>3</v>
      </c>
      <c r="DE241" t="s">
        <v>3</v>
      </c>
      <c r="DF241" t="s">
        <v>3</v>
      </c>
      <c r="DG241" t="s">
        <v>3</v>
      </c>
      <c r="DH241" t="s">
        <v>3</v>
      </c>
      <c r="DI241" t="s">
        <v>3</v>
      </c>
      <c r="DJ241" t="s">
        <v>3</v>
      </c>
      <c r="DK241" t="s">
        <v>3</v>
      </c>
      <c r="DL241" t="s">
        <v>3</v>
      </c>
      <c r="DM241" t="s">
        <v>3</v>
      </c>
      <c r="DN241">
        <v>0</v>
      </c>
      <c r="DO241">
        <v>0</v>
      </c>
      <c r="DP241">
        <v>1</v>
      </c>
      <c r="DQ241">
        <v>1</v>
      </c>
      <c r="DU241">
        <v>1013</v>
      </c>
      <c r="DV241" t="s">
        <v>119</v>
      </c>
      <c r="DW241" t="s">
        <v>119</v>
      </c>
      <c r="DX241">
        <v>1</v>
      </c>
      <c r="DZ241" t="s">
        <v>3</v>
      </c>
      <c r="EA241" t="s">
        <v>3</v>
      </c>
      <c r="EB241" t="s">
        <v>3</v>
      </c>
      <c r="EC241" t="s">
        <v>3</v>
      </c>
      <c r="EE241">
        <v>60216862</v>
      </c>
      <c r="EF241">
        <v>6</v>
      </c>
      <c r="EG241" t="s">
        <v>33</v>
      </c>
      <c r="EH241">
        <v>101</v>
      </c>
      <c r="EI241" t="s">
        <v>121</v>
      </c>
      <c r="EJ241">
        <v>1</v>
      </c>
      <c r="EK241">
        <v>67001</v>
      </c>
      <c r="EL241" t="s">
        <v>121</v>
      </c>
      <c r="EM241" t="s">
        <v>122</v>
      </c>
      <c r="EO241" t="s">
        <v>3</v>
      </c>
      <c r="EQ241">
        <v>0</v>
      </c>
      <c r="ER241">
        <v>0</v>
      </c>
      <c r="ES241">
        <v>0</v>
      </c>
      <c r="ET241">
        <v>0</v>
      </c>
      <c r="EU241">
        <v>0</v>
      </c>
      <c r="EV241">
        <v>0</v>
      </c>
      <c r="EW241">
        <v>24.1</v>
      </c>
      <c r="EX241">
        <v>0</v>
      </c>
      <c r="EY241">
        <v>0</v>
      </c>
      <c r="FQ241">
        <v>0</v>
      </c>
      <c r="FR241">
        <v>0</v>
      </c>
      <c r="FS241">
        <v>0</v>
      </c>
      <c r="FX241">
        <v>91</v>
      </c>
      <c r="FY241">
        <v>48</v>
      </c>
      <c r="GA241" t="s">
        <v>3</v>
      </c>
      <c r="GD241">
        <v>1</v>
      </c>
      <c r="GF241">
        <v>1304068834</v>
      </c>
      <c r="GG241">
        <v>2</v>
      </c>
      <c r="GH241">
        <v>1</v>
      </c>
      <c r="GI241">
        <v>-2</v>
      </c>
      <c r="GJ241">
        <v>0</v>
      </c>
      <c r="GK241">
        <v>0</v>
      </c>
      <c r="GL241">
        <f t="shared" si="138"/>
        <v>0</v>
      </c>
      <c r="GM241">
        <f t="shared" si="139"/>
        <v>1963.05</v>
      </c>
      <c r="GN241">
        <f t="shared" si="140"/>
        <v>1963.05</v>
      </c>
      <c r="GO241">
        <f t="shared" si="141"/>
        <v>0</v>
      </c>
      <c r="GP241">
        <f t="shared" si="142"/>
        <v>0</v>
      </c>
      <c r="GR241">
        <v>0</v>
      </c>
      <c r="GS241">
        <v>3</v>
      </c>
      <c r="GT241">
        <v>0</v>
      </c>
      <c r="GU241" t="s">
        <v>3</v>
      </c>
      <c r="GV241">
        <f t="shared" si="143"/>
        <v>0</v>
      </c>
      <c r="GW241">
        <v>1</v>
      </c>
      <c r="GX241">
        <f t="shared" si="144"/>
        <v>0</v>
      </c>
      <c r="HA241">
        <v>0</v>
      </c>
      <c r="HB241">
        <v>0</v>
      </c>
      <c r="HC241">
        <f t="shared" si="145"/>
        <v>0</v>
      </c>
      <c r="HE241" t="s">
        <v>3</v>
      </c>
      <c r="HF241" t="s">
        <v>3</v>
      </c>
      <c r="HM241" t="s">
        <v>3</v>
      </c>
      <c r="HN241" t="s">
        <v>123</v>
      </c>
      <c r="HO241" t="s">
        <v>124</v>
      </c>
      <c r="HP241" t="s">
        <v>121</v>
      </c>
      <c r="HQ241" t="s">
        <v>121</v>
      </c>
      <c r="HS241">
        <v>0</v>
      </c>
      <c r="IK241">
        <v>0</v>
      </c>
    </row>
    <row r="242" spans="1:245" x14ac:dyDescent="0.2">
      <c r="A242">
        <v>18</v>
      </c>
      <c r="B242">
        <v>0</v>
      </c>
      <c r="C242">
        <v>96</v>
      </c>
      <c r="E242" t="s">
        <v>194</v>
      </c>
      <c r="F242" t="s">
        <v>126</v>
      </c>
      <c r="G242" t="s">
        <v>127</v>
      </c>
      <c r="H242" t="s">
        <v>128</v>
      </c>
      <c r="I242">
        <f>I241*J242</f>
        <v>5</v>
      </c>
      <c r="J242">
        <v>100</v>
      </c>
      <c r="K242">
        <v>100</v>
      </c>
      <c r="O242">
        <f t="shared" si="125"/>
        <v>2198.0500000000002</v>
      </c>
      <c r="P242">
        <f>ROUND(CQ242*I242,2)</f>
        <v>2198.0500000000002</v>
      </c>
      <c r="Q242">
        <f>ROUND(CR242*I242,2)</f>
        <v>0</v>
      </c>
      <c r="R242">
        <f>ROUND(CS242*I242,2)</f>
        <v>0</v>
      </c>
      <c r="S242">
        <f>ROUND(CT242*I242,2)</f>
        <v>0</v>
      </c>
      <c r="T242">
        <f t="shared" si="126"/>
        <v>0</v>
      </c>
      <c r="U242">
        <f>ROUND(CV242*I242,7)</f>
        <v>0</v>
      </c>
      <c r="V242">
        <f>ROUND(CW242*I242,7)</f>
        <v>0</v>
      </c>
      <c r="W242">
        <f t="shared" si="127"/>
        <v>0</v>
      </c>
      <c r="X242">
        <f t="shared" si="128"/>
        <v>0</v>
      </c>
      <c r="Y242">
        <f t="shared" si="129"/>
        <v>0</v>
      </c>
      <c r="AA242">
        <v>61549534</v>
      </c>
      <c r="AB242">
        <f t="shared" si="130"/>
        <v>230.16</v>
      </c>
      <c r="AC242">
        <f>ROUND((ES242),6)</f>
        <v>230.16</v>
      </c>
      <c r="AD242">
        <f>ROUND((((ET242)-(EU242))+AE242),6)</f>
        <v>0</v>
      </c>
      <c r="AE242">
        <f>ROUND((EU242),6)</f>
        <v>0</v>
      </c>
      <c r="AF242">
        <f>ROUND((EV242),6)</f>
        <v>0</v>
      </c>
      <c r="AG242">
        <f t="shared" si="131"/>
        <v>0</v>
      </c>
      <c r="AH242">
        <f>(EW242)</f>
        <v>0</v>
      </c>
      <c r="AI242">
        <f>(EX242)</f>
        <v>0</v>
      </c>
      <c r="AJ242">
        <f t="shared" si="132"/>
        <v>0</v>
      </c>
      <c r="AK242">
        <v>230.16</v>
      </c>
      <c r="AL242">
        <v>230.16</v>
      </c>
      <c r="AM242">
        <v>0</v>
      </c>
      <c r="AN242">
        <v>0</v>
      </c>
      <c r="AO242">
        <v>0</v>
      </c>
      <c r="AP242">
        <v>0</v>
      </c>
      <c r="AQ242">
        <v>0</v>
      </c>
      <c r="AR242">
        <v>0</v>
      </c>
      <c r="AS242">
        <v>0</v>
      </c>
      <c r="AT242">
        <v>91</v>
      </c>
      <c r="AU242">
        <v>48</v>
      </c>
      <c r="AV242">
        <v>1</v>
      </c>
      <c r="AW242">
        <v>1</v>
      </c>
      <c r="AZ242">
        <v>1</v>
      </c>
      <c r="BA242">
        <v>1</v>
      </c>
      <c r="BB242">
        <v>1</v>
      </c>
      <c r="BC242">
        <v>1.91</v>
      </c>
      <c r="BD242" t="s">
        <v>3</v>
      </c>
      <c r="BE242" t="s">
        <v>3</v>
      </c>
      <c r="BF242" t="s">
        <v>3</v>
      </c>
      <c r="BG242" t="s">
        <v>3</v>
      </c>
      <c r="BH242">
        <v>3</v>
      </c>
      <c r="BI242">
        <v>1</v>
      </c>
      <c r="BJ242" t="s">
        <v>129</v>
      </c>
      <c r="BM242">
        <v>67001</v>
      </c>
      <c r="BN242">
        <v>0</v>
      </c>
      <c r="BO242" t="s">
        <v>126</v>
      </c>
      <c r="BP242">
        <v>1</v>
      </c>
      <c r="BQ242">
        <v>6</v>
      </c>
      <c r="BR242">
        <v>0</v>
      </c>
      <c r="BS242">
        <v>1</v>
      </c>
      <c r="BT242">
        <v>1</v>
      </c>
      <c r="BU242">
        <v>1</v>
      </c>
      <c r="BV242">
        <v>1</v>
      </c>
      <c r="BW242">
        <v>1</v>
      </c>
      <c r="BX242">
        <v>1</v>
      </c>
      <c r="BY242" t="s">
        <v>3</v>
      </c>
      <c r="BZ242">
        <v>91</v>
      </c>
      <c r="CA242">
        <v>48</v>
      </c>
      <c r="CB242" t="s">
        <v>3</v>
      </c>
      <c r="CE242">
        <v>0</v>
      </c>
      <c r="CF242">
        <v>0</v>
      </c>
      <c r="CG242">
        <v>0</v>
      </c>
      <c r="CM242">
        <v>0</v>
      </c>
      <c r="CN242" t="s">
        <v>3</v>
      </c>
      <c r="CO242">
        <v>0</v>
      </c>
      <c r="CP242">
        <f t="shared" si="133"/>
        <v>2198.0500000000002</v>
      </c>
      <c r="CQ242">
        <f>ROUND(AL242*BC242,2)</f>
        <v>439.61</v>
      </c>
      <c r="CR242">
        <f>ROUND(AM242*BB242,2)</f>
        <v>0</v>
      </c>
      <c r="CS242">
        <f>ROUND(AN242*BS242,2)</f>
        <v>0</v>
      </c>
      <c r="CT242">
        <f>ROUND(AO242*BA242,2)</f>
        <v>0</v>
      </c>
      <c r="CU242">
        <f t="shared" si="134"/>
        <v>0</v>
      </c>
      <c r="CV242">
        <f>AH242</f>
        <v>0</v>
      </c>
      <c r="CW242">
        <f>AI242</f>
        <v>0</v>
      </c>
      <c r="CX242">
        <f t="shared" si="135"/>
        <v>0</v>
      </c>
      <c r="CY242">
        <f t="shared" si="136"/>
        <v>0</v>
      </c>
      <c r="CZ242">
        <f t="shared" si="137"/>
        <v>0</v>
      </c>
      <c r="DC242" t="s">
        <v>3</v>
      </c>
      <c r="DD242" t="s">
        <v>3</v>
      </c>
      <c r="DE242" t="s">
        <v>3</v>
      </c>
      <c r="DF242" t="s">
        <v>3</v>
      </c>
      <c r="DG242" t="s">
        <v>3</v>
      </c>
      <c r="DH242" t="s">
        <v>3</v>
      </c>
      <c r="DI242" t="s">
        <v>3</v>
      </c>
      <c r="DJ242" t="s">
        <v>3</v>
      </c>
      <c r="DK242" t="s">
        <v>3</v>
      </c>
      <c r="DL242" t="s">
        <v>3</v>
      </c>
      <c r="DM242" t="s">
        <v>3</v>
      </c>
      <c r="DN242">
        <v>0</v>
      </c>
      <c r="DO242">
        <v>0</v>
      </c>
      <c r="DP242">
        <v>1</v>
      </c>
      <c r="DQ242">
        <v>1</v>
      </c>
      <c r="DU242">
        <v>1013</v>
      </c>
      <c r="DV242" t="s">
        <v>128</v>
      </c>
      <c r="DW242" t="s">
        <v>128</v>
      </c>
      <c r="DX242">
        <v>1</v>
      </c>
      <c r="DZ242" t="s">
        <v>3</v>
      </c>
      <c r="EA242" t="s">
        <v>3</v>
      </c>
      <c r="EB242" t="s">
        <v>3</v>
      </c>
      <c r="EC242" t="s">
        <v>3</v>
      </c>
      <c r="EE242">
        <v>60216862</v>
      </c>
      <c r="EF242">
        <v>6</v>
      </c>
      <c r="EG242" t="s">
        <v>33</v>
      </c>
      <c r="EH242">
        <v>101</v>
      </c>
      <c r="EI242" t="s">
        <v>121</v>
      </c>
      <c r="EJ242">
        <v>1</v>
      </c>
      <c r="EK242">
        <v>67001</v>
      </c>
      <c r="EL242" t="s">
        <v>121</v>
      </c>
      <c r="EM242" t="s">
        <v>122</v>
      </c>
      <c r="EO242" t="s">
        <v>3</v>
      </c>
      <c r="EQ242">
        <v>0</v>
      </c>
      <c r="ER242">
        <v>230.16</v>
      </c>
      <c r="ES242">
        <v>230.16</v>
      </c>
      <c r="ET242">
        <v>0</v>
      </c>
      <c r="EU242">
        <v>0</v>
      </c>
      <c r="EV242">
        <v>0</v>
      </c>
      <c r="EW242">
        <v>0</v>
      </c>
      <c r="EX242">
        <v>0</v>
      </c>
      <c r="FQ242">
        <v>0</v>
      </c>
      <c r="FR242">
        <v>0</v>
      </c>
      <c r="FS242">
        <v>0</v>
      </c>
      <c r="FX242">
        <v>91</v>
      </c>
      <c r="FY242">
        <v>48</v>
      </c>
      <c r="GA242" t="s">
        <v>3</v>
      </c>
      <c r="GD242">
        <v>1</v>
      </c>
      <c r="GF242">
        <v>651079227</v>
      </c>
      <c r="GG242">
        <v>2</v>
      </c>
      <c r="GH242">
        <v>1</v>
      </c>
      <c r="GI242">
        <v>3</v>
      </c>
      <c r="GJ242">
        <v>0</v>
      </c>
      <c r="GK242">
        <v>0</v>
      </c>
      <c r="GL242">
        <f t="shared" si="138"/>
        <v>0</v>
      </c>
      <c r="GM242">
        <f t="shared" si="139"/>
        <v>2198.0500000000002</v>
      </c>
      <c r="GN242">
        <f t="shared" si="140"/>
        <v>2198.0500000000002</v>
      </c>
      <c r="GO242">
        <f t="shared" si="141"/>
        <v>0</v>
      </c>
      <c r="GP242">
        <f t="shared" si="142"/>
        <v>0</v>
      </c>
      <c r="GR242">
        <v>0</v>
      </c>
      <c r="GS242">
        <v>3</v>
      </c>
      <c r="GT242">
        <v>0</v>
      </c>
      <c r="GU242" t="s">
        <v>3</v>
      </c>
      <c r="GV242">
        <f t="shared" si="143"/>
        <v>0</v>
      </c>
      <c r="GW242">
        <v>1</v>
      </c>
      <c r="GX242">
        <f t="shared" si="144"/>
        <v>0</v>
      </c>
      <c r="HA242">
        <v>0</v>
      </c>
      <c r="HB242">
        <v>0</v>
      </c>
      <c r="HC242">
        <f t="shared" si="145"/>
        <v>0</v>
      </c>
      <c r="HE242" t="s">
        <v>3</v>
      </c>
      <c r="HF242" t="s">
        <v>3</v>
      </c>
      <c r="HM242" t="s">
        <v>3</v>
      </c>
      <c r="HN242" t="s">
        <v>123</v>
      </c>
      <c r="HO242" t="s">
        <v>124</v>
      </c>
      <c r="HP242" t="s">
        <v>121</v>
      </c>
      <c r="HQ242" t="s">
        <v>121</v>
      </c>
      <c r="HS242">
        <v>0</v>
      </c>
      <c r="IK242">
        <v>0</v>
      </c>
    </row>
    <row r="243" spans="1:245" x14ac:dyDescent="0.2">
      <c r="A243">
        <v>17</v>
      </c>
      <c r="B243">
        <v>0</v>
      </c>
      <c r="C243">
        <f>ROW(SmtRes!A103)</f>
        <v>103</v>
      </c>
      <c r="D243">
        <f>ROW(EtalonRes!A103)</f>
        <v>103</v>
      </c>
      <c r="E243" t="s">
        <v>195</v>
      </c>
      <c r="F243" t="s">
        <v>131</v>
      </c>
      <c r="G243" t="s">
        <v>132</v>
      </c>
      <c r="H243" t="s">
        <v>133</v>
      </c>
      <c r="I243">
        <f>ROUND(16/100,7)</f>
        <v>0.16</v>
      </c>
      <c r="J243">
        <v>0</v>
      </c>
      <c r="K243">
        <f>ROUND(16/100,7)</f>
        <v>0.16</v>
      </c>
      <c r="O243">
        <f t="shared" si="125"/>
        <v>2382.65</v>
      </c>
      <c r="P243">
        <f>SUMIF(SmtRes!AQ97:'SmtRes'!AQ103,"=1",SmtRes!DF97:'SmtRes'!DF103)</f>
        <v>59.16</v>
      </c>
      <c r="Q243">
        <f>SUMIF(SmtRes!AQ97:'SmtRes'!AQ103,"=1",SmtRes!DG97:'SmtRes'!DG103)</f>
        <v>0.09</v>
      </c>
      <c r="R243">
        <f>SUMIF(SmtRes!AQ97:'SmtRes'!AQ103,"=1",SmtRes!DH97:'SmtRes'!DH103)</f>
        <v>1.03</v>
      </c>
      <c r="S243">
        <f>SUMIF(SmtRes!AQ97:'SmtRes'!AQ103,"=1",SmtRes!DI97:'SmtRes'!DI103)</f>
        <v>2322.37</v>
      </c>
      <c r="T243">
        <f t="shared" si="126"/>
        <v>0</v>
      </c>
      <c r="U243">
        <f>SUMIF(SmtRes!AQ97:'SmtRes'!AQ103,"=1",SmtRes!CV97:'SmtRes'!CV103)</f>
        <v>3.2528000000000001</v>
      </c>
      <c r="V243">
        <f>SUMIF(SmtRes!AQ97:'SmtRes'!AQ103,"=1",SmtRes!CW97:'SmtRes'!CW103)</f>
        <v>1.6000000000000001E-3</v>
      </c>
      <c r="W243">
        <f t="shared" si="127"/>
        <v>0</v>
      </c>
      <c r="X243">
        <f t="shared" si="128"/>
        <v>2253.6999999999998</v>
      </c>
      <c r="Y243">
        <f t="shared" si="129"/>
        <v>1184.93</v>
      </c>
      <c r="AA243">
        <v>61549534</v>
      </c>
      <c r="AB243">
        <f t="shared" si="130"/>
        <v>14814.353256</v>
      </c>
      <c r="AC243">
        <f>ROUND((SUM(SmtRes!BQ97:'SmtRes'!BQ103)),6)</f>
        <v>299.17325599999998</v>
      </c>
      <c r="AD243">
        <f>ROUND((((SUM(SmtRes!BR97:'SmtRes'!BR103))-(SUM(SmtRes!BS97:'SmtRes'!BS103)))+AE243),6)</f>
        <v>0.37319999999999998</v>
      </c>
      <c r="AE243">
        <f>ROUND((SUM(SmtRes!BS97:'SmtRes'!BS103)),6)</f>
        <v>6.4122000000000003</v>
      </c>
      <c r="AF243">
        <f>ROUND((SUM(SmtRes!BT97:'SmtRes'!BT103)),6)</f>
        <v>14514.8068</v>
      </c>
      <c r="AG243">
        <f t="shared" si="131"/>
        <v>0</v>
      </c>
      <c r="AH243">
        <f>(SUM(SmtRes!BU97:'SmtRes'!BU103))</f>
        <v>20.329999999999998</v>
      </c>
      <c r="AI243">
        <f>(SUM(SmtRes!BV97:'SmtRes'!BV103))</f>
        <v>0.01</v>
      </c>
      <c r="AJ243">
        <f t="shared" si="132"/>
        <v>0</v>
      </c>
      <c r="AK243">
        <v>14820.765456000001</v>
      </c>
      <c r="AL243">
        <v>299.17325599999998</v>
      </c>
      <c r="AM243">
        <v>0.37320000000000003</v>
      </c>
      <c r="AN243">
        <v>6.4122000000000003</v>
      </c>
      <c r="AO243">
        <v>14514.8068</v>
      </c>
      <c r="AP243">
        <v>0</v>
      </c>
      <c r="AQ243">
        <v>20.329999999999998</v>
      </c>
      <c r="AR243">
        <v>0.01</v>
      </c>
      <c r="AS243">
        <v>0</v>
      </c>
      <c r="AT243">
        <v>97</v>
      </c>
      <c r="AU243">
        <v>51</v>
      </c>
      <c r="AV243">
        <v>1</v>
      </c>
      <c r="AW243">
        <v>1</v>
      </c>
      <c r="AZ243">
        <v>1</v>
      </c>
      <c r="BA243">
        <v>1</v>
      </c>
      <c r="BB243">
        <v>1</v>
      </c>
      <c r="BC243">
        <v>1</v>
      </c>
      <c r="BD243" t="s">
        <v>3</v>
      </c>
      <c r="BE243" t="s">
        <v>3</v>
      </c>
      <c r="BF243" t="s">
        <v>3</v>
      </c>
      <c r="BG243" t="s">
        <v>3</v>
      </c>
      <c r="BH243">
        <v>0</v>
      </c>
      <c r="BI243">
        <v>2</v>
      </c>
      <c r="BJ243" t="s">
        <v>134</v>
      </c>
      <c r="BM243">
        <v>108001</v>
      </c>
      <c r="BN243">
        <v>0</v>
      </c>
      <c r="BO243" t="s">
        <v>3</v>
      </c>
      <c r="BP243">
        <v>0</v>
      </c>
      <c r="BQ243">
        <v>3</v>
      </c>
      <c r="BR243">
        <v>0</v>
      </c>
      <c r="BS243">
        <v>1</v>
      </c>
      <c r="BT243">
        <v>1</v>
      </c>
      <c r="BU243">
        <v>1</v>
      </c>
      <c r="BV243">
        <v>1</v>
      </c>
      <c r="BW243">
        <v>1</v>
      </c>
      <c r="BX243">
        <v>1</v>
      </c>
      <c r="BY243" t="s">
        <v>3</v>
      </c>
      <c r="BZ243">
        <v>97</v>
      </c>
      <c r="CA243">
        <v>51</v>
      </c>
      <c r="CB243" t="s">
        <v>3</v>
      </c>
      <c r="CE243">
        <v>0</v>
      </c>
      <c r="CF243">
        <v>0</v>
      </c>
      <c r="CG243">
        <v>0</v>
      </c>
      <c r="CM243">
        <v>0</v>
      </c>
      <c r="CN243" t="s">
        <v>3</v>
      </c>
      <c r="CO243">
        <v>0</v>
      </c>
      <c r="CP243">
        <f t="shared" si="133"/>
        <v>2382.65</v>
      </c>
      <c r="CQ243">
        <f>SUMIF(SmtRes!AQ97:'SmtRes'!AQ103,"=1",SmtRes!AA97:'SmtRes'!AA103)</f>
        <v>128299.93</v>
      </c>
      <c r="CR243">
        <f>SUMIF(SmtRes!AQ97:'SmtRes'!AQ103,"=1",SmtRes!AB97:'SmtRes'!AB103)</f>
        <v>57.47</v>
      </c>
      <c r="CS243">
        <f>SUMIF(SmtRes!AQ97:'SmtRes'!AQ103,"=1",SmtRes!AC97:'SmtRes'!AC103)</f>
        <v>641.22</v>
      </c>
      <c r="CT243">
        <f>SUMIF(SmtRes!AQ97:'SmtRes'!AQ103,"=1",SmtRes!AD97:'SmtRes'!AD103)</f>
        <v>713.96</v>
      </c>
      <c r="CU243">
        <f t="shared" si="134"/>
        <v>0</v>
      </c>
      <c r="CV243">
        <f>SUMIF(SmtRes!AQ97:'SmtRes'!AQ103,"=1",SmtRes!BU97:'SmtRes'!BU103)</f>
        <v>20.329999999999998</v>
      </c>
      <c r="CW243">
        <f>SUMIF(SmtRes!AQ97:'SmtRes'!AQ103,"=1",SmtRes!BV97:'SmtRes'!BV103)</f>
        <v>0.01</v>
      </c>
      <c r="CX243">
        <f t="shared" si="135"/>
        <v>0</v>
      </c>
      <c r="CY243">
        <f t="shared" si="136"/>
        <v>2253.6980000000003</v>
      </c>
      <c r="CZ243">
        <f t="shared" si="137"/>
        <v>1184.9340000000002</v>
      </c>
      <c r="DC243" t="s">
        <v>3</v>
      </c>
      <c r="DD243" t="s">
        <v>3</v>
      </c>
      <c r="DE243" t="s">
        <v>3</v>
      </c>
      <c r="DF243" t="s">
        <v>3</v>
      </c>
      <c r="DG243" t="s">
        <v>3</v>
      </c>
      <c r="DH243" t="s">
        <v>3</v>
      </c>
      <c r="DI243" t="s">
        <v>3</v>
      </c>
      <c r="DJ243" t="s">
        <v>3</v>
      </c>
      <c r="DK243" t="s">
        <v>3</v>
      </c>
      <c r="DL243" t="s">
        <v>3</v>
      </c>
      <c r="DM243" t="s">
        <v>3</v>
      </c>
      <c r="DN243">
        <v>0</v>
      </c>
      <c r="DO243">
        <v>0</v>
      </c>
      <c r="DP243">
        <v>1</v>
      </c>
      <c r="DQ243">
        <v>1</v>
      </c>
      <c r="DU243">
        <v>1003</v>
      </c>
      <c r="DV243" t="s">
        <v>133</v>
      </c>
      <c r="DW243" t="s">
        <v>133</v>
      </c>
      <c r="DX243">
        <v>100</v>
      </c>
      <c r="DZ243" t="s">
        <v>3</v>
      </c>
      <c r="EA243" t="s">
        <v>3</v>
      </c>
      <c r="EB243" t="s">
        <v>3</v>
      </c>
      <c r="EC243" t="s">
        <v>3</v>
      </c>
      <c r="EE243">
        <v>60216615</v>
      </c>
      <c r="EF243">
        <v>3</v>
      </c>
      <c r="EG243" t="s">
        <v>135</v>
      </c>
      <c r="EH243">
        <v>0</v>
      </c>
      <c r="EI243" t="s">
        <v>3</v>
      </c>
      <c r="EJ243">
        <v>2</v>
      </c>
      <c r="EK243">
        <v>108001</v>
      </c>
      <c r="EL243" t="s">
        <v>136</v>
      </c>
      <c r="EM243" t="s">
        <v>137</v>
      </c>
      <c r="EO243" t="s">
        <v>3</v>
      </c>
      <c r="EQ243">
        <v>0</v>
      </c>
      <c r="ER243">
        <v>0</v>
      </c>
      <c r="ES243">
        <v>0</v>
      </c>
      <c r="ET243">
        <v>0</v>
      </c>
      <c r="EU243">
        <v>0</v>
      </c>
      <c r="EV243">
        <v>0</v>
      </c>
      <c r="EW243">
        <v>20.329999999999998</v>
      </c>
      <c r="EX243">
        <v>0.01</v>
      </c>
      <c r="EY243">
        <v>0</v>
      </c>
      <c r="FQ243">
        <v>0</v>
      </c>
      <c r="FR243">
        <v>0</v>
      </c>
      <c r="FS243">
        <v>0</v>
      </c>
      <c r="FX243">
        <v>97</v>
      </c>
      <c r="FY243">
        <v>51</v>
      </c>
      <c r="GA243" t="s">
        <v>3</v>
      </c>
      <c r="GD243">
        <v>1</v>
      </c>
      <c r="GF243">
        <v>838210438</v>
      </c>
      <c r="GG243">
        <v>2</v>
      </c>
      <c r="GH243">
        <v>1</v>
      </c>
      <c r="GI243">
        <v>-2</v>
      </c>
      <c r="GJ243">
        <v>0</v>
      </c>
      <c r="GK243">
        <v>0</v>
      </c>
      <c r="GL243">
        <f t="shared" si="138"/>
        <v>0</v>
      </c>
      <c r="GM243">
        <f t="shared" si="139"/>
        <v>5821.28</v>
      </c>
      <c r="GN243">
        <f t="shared" si="140"/>
        <v>0</v>
      </c>
      <c r="GO243">
        <f t="shared" si="141"/>
        <v>5821.28</v>
      </c>
      <c r="GP243">
        <f t="shared" si="142"/>
        <v>0</v>
      </c>
      <c r="GR243">
        <v>0</v>
      </c>
      <c r="GS243">
        <v>3</v>
      </c>
      <c r="GT243">
        <v>0</v>
      </c>
      <c r="GU243" t="s">
        <v>3</v>
      </c>
      <c r="GV243">
        <f t="shared" si="143"/>
        <v>0</v>
      </c>
      <c r="GW243">
        <v>1</v>
      </c>
      <c r="GX243">
        <f t="shared" si="144"/>
        <v>0</v>
      </c>
      <c r="HA243">
        <v>0</v>
      </c>
      <c r="HB243">
        <v>0</v>
      </c>
      <c r="HC243">
        <f t="shared" si="145"/>
        <v>0</v>
      </c>
      <c r="HE243" t="s">
        <v>3</v>
      </c>
      <c r="HF243" t="s">
        <v>3</v>
      </c>
      <c r="HM243" t="s">
        <v>3</v>
      </c>
      <c r="HN243" t="s">
        <v>138</v>
      </c>
      <c r="HO243" t="s">
        <v>139</v>
      </c>
      <c r="HP243" t="s">
        <v>136</v>
      </c>
      <c r="HQ243" t="s">
        <v>136</v>
      </c>
      <c r="HS243">
        <v>0</v>
      </c>
      <c r="IK243">
        <v>0</v>
      </c>
    </row>
    <row r="244" spans="1:245" x14ac:dyDescent="0.2">
      <c r="A244">
        <v>18</v>
      </c>
      <c r="B244">
        <v>0</v>
      </c>
      <c r="C244">
        <v>103</v>
      </c>
      <c r="E244" t="s">
        <v>196</v>
      </c>
      <c r="F244" t="s">
        <v>141</v>
      </c>
      <c r="G244" t="s">
        <v>142</v>
      </c>
      <c r="H244" t="s">
        <v>133</v>
      </c>
      <c r="I244">
        <f>I243*J244</f>
        <v>0.16</v>
      </c>
      <c r="J244">
        <v>1</v>
      </c>
      <c r="K244">
        <v>1</v>
      </c>
      <c r="O244">
        <f t="shared" si="125"/>
        <v>3885.86</v>
      </c>
      <c r="P244">
        <f>ROUND(CQ244*I244,2)</f>
        <v>3885.86</v>
      </c>
      <c r="Q244">
        <f>ROUND(CR244*I244,2)</f>
        <v>0</v>
      </c>
      <c r="R244">
        <f>ROUND(CS244*I244,2)</f>
        <v>0</v>
      </c>
      <c r="S244">
        <f>ROUND(CT244*I244,2)</f>
        <v>0</v>
      </c>
      <c r="T244">
        <f t="shared" si="126"/>
        <v>0</v>
      </c>
      <c r="U244">
        <f>ROUND(CV244*I244,7)</f>
        <v>0</v>
      </c>
      <c r="V244">
        <f>ROUND(CW244*I244,7)</f>
        <v>0</v>
      </c>
      <c r="W244">
        <f t="shared" si="127"/>
        <v>0</v>
      </c>
      <c r="X244">
        <f t="shared" si="128"/>
        <v>0</v>
      </c>
      <c r="Y244">
        <f t="shared" si="129"/>
        <v>0</v>
      </c>
      <c r="AA244">
        <v>61549534</v>
      </c>
      <c r="AB244">
        <f t="shared" si="130"/>
        <v>19586.009999999998</v>
      </c>
      <c r="AC244">
        <f>ROUND((ES244),6)</f>
        <v>19586.009999999998</v>
      </c>
      <c r="AD244">
        <f>ROUND((((ET244)-(EU244))+AE244),6)</f>
        <v>0</v>
      </c>
      <c r="AE244">
        <f>ROUND((EU244),6)</f>
        <v>0</v>
      </c>
      <c r="AF244">
        <f>ROUND((EV244),6)</f>
        <v>0</v>
      </c>
      <c r="AG244">
        <f t="shared" si="131"/>
        <v>0</v>
      </c>
      <c r="AH244">
        <f>(EW244)</f>
        <v>0</v>
      </c>
      <c r="AI244">
        <f>(EX244)</f>
        <v>0</v>
      </c>
      <c r="AJ244">
        <f t="shared" si="132"/>
        <v>0</v>
      </c>
      <c r="AK244">
        <v>19586.009999999998</v>
      </c>
      <c r="AL244">
        <v>19586.009999999998</v>
      </c>
      <c r="AM244">
        <v>0</v>
      </c>
      <c r="AN244">
        <v>0</v>
      </c>
      <c r="AO244">
        <v>0</v>
      </c>
      <c r="AP244">
        <v>0</v>
      </c>
      <c r="AQ244">
        <v>0</v>
      </c>
      <c r="AR244">
        <v>0</v>
      </c>
      <c r="AS244">
        <v>0</v>
      </c>
      <c r="AT244">
        <v>97</v>
      </c>
      <c r="AU244">
        <v>51</v>
      </c>
      <c r="AV244">
        <v>1</v>
      </c>
      <c r="AW244">
        <v>1</v>
      </c>
      <c r="AZ244">
        <v>1</v>
      </c>
      <c r="BA244">
        <v>1</v>
      </c>
      <c r="BB244">
        <v>1</v>
      </c>
      <c r="BC244">
        <v>1.24</v>
      </c>
      <c r="BD244" t="s">
        <v>3</v>
      </c>
      <c r="BE244" t="s">
        <v>3</v>
      </c>
      <c r="BF244" t="s">
        <v>3</v>
      </c>
      <c r="BG244" t="s">
        <v>3</v>
      </c>
      <c r="BH244">
        <v>3</v>
      </c>
      <c r="BI244">
        <v>2</v>
      </c>
      <c r="BJ244" t="s">
        <v>143</v>
      </c>
      <c r="BM244">
        <v>108001</v>
      </c>
      <c r="BN244">
        <v>0</v>
      </c>
      <c r="BO244" t="s">
        <v>141</v>
      </c>
      <c r="BP244">
        <v>1</v>
      </c>
      <c r="BQ244">
        <v>3</v>
      </c>
      <c r="BR244">
        <v>0</v>
      </c>
      <c r="BS244">
        <v>1</v>
      </c>
      <c r="BT244">
        <v>1</v>
      </c>
      <c r="BU244">
        <v>1</v>
      </c>
      <c r="BV244">
        <v>1</v>
      </c>
      <c r="BW244">
        <v>1</v>
      </c>
      <c r="BX244">
        <v>1</v>
      </c>
      <c r="BY244" t="s">
        <v>3</v>
      </c>
      <c r="BZ244">
        <v>97</v>
      </c>
      <c r="CA244">
        <v>51</v>
      </c>
      <c r="CB244" t="s">
        <v>3</v>
      </c>
      <c r="CE244">
        <v>0</v>
      </c>
      <c r="CF244">
        <v>0</v>
      </c>
      <c r="CG244">
        <v>0</v>
      </c>
      <c r="CM244">
        <v>0</v>
      </c>
      <c r="CN244" t="s">
        <v>3</v>
      </c>
      <c r="CO244">
        <v>0</v>
      </c>
      <c r="CP244">
        <f t="shared" si="133"/>
        <v>3885.86</v>
      </c>
      <c r="CQ244">
        <f>ROUND(AL244*BC244,2)</f>
        <v>24286.65</v>
      </c>
      <c r="CR244">
        <f>ROUND(AM244*BB244,2)</f>
        <v>0</v>
      </c>
      <c r="CS244">
        <f>ROUND(AN244*BS244,2)</f>
        <v>0</v>
      </c>
      <c r="CT244">
        <f>ROUND(AO244*BA244,2)</f>
        <v>0</v>
      </c>
      <c r="CU244">
        <f t="shared" si="134"/>
        <v>0</v>
      </c>
      <c r="CV244">
        <f>AH244</f>
        <v>0</v>
      </c>
      <c r="CW244">
        <f>AI244</f>
        <v>0</v>
      </c>
      <c r="CX244">
        <f t="shared" si="135"/>
        <v>0</v>
      </c>
      <c r="CY244">
        <f t="shared" si="136"/>
        <v>0</v>
      </c>
      <c r="CZ244">
        <f t="shared" si="137"/>
        <v>0</v>
      </c>
      <c r="DC244" t="s">
        <v>3</v>
      </c>
      <c r="DD244" t="s">
        <v>3</v>
      </c>
      <c r="DE244" t="s">
        <v>3</v>
      </c>
      <c r="DF244" t="s">
        <v>3</v>
      </c>
      <c r="DG244" t="s">
        <v>3</v>
      </c>
      <c r="DH244" t="s">
        <v>3</v>
      </c>
      <c r="DI244" t="s">
        <v>3</v>
      </c>
      <c r="DJ244" t="s">
        <v>3</v>
      </c>
      <c r="DK244" t="s">
        <v>3</v>
      </c>
      <c r="DL244" t="s">
        <v>3</v>
      </c>
      <c r="DM244" t="s">
        <v>3</v>
      </c>
      <c r="DN244">
        <v>0</v>
      </c>
      <c r="DO244">
        <v>0</v>
      </c>
      <c r="DP244">
        <v>1</v>
      </c>
      <c r="DQ244">
        <v>1</v>
      </c>
      <c r="DU244">
        <v>1003</v>
      </c>
      <c r="DV244" t="s">
        <v>133</v>
      </c>
      <c r="DW244" t="s">
        <v>133</v>
      </c>
      <c r="DX244">
        <v>100</v>
      </c>
      <c r="DZ244" t="s">
        <v>3</v>
      </c>
      <c r="EA244" t="s">
        <v>3</v>
      </c>
      <c r="EB244" t="s">
        <v>3</v>
      </c>
      <c r="EC244" t="s">
        <v>3</v>
      </c>
      <c r="EE244">
        <v>60216615</v>
      </c>
      <c r="EF244">
        <v>3</v>
      </c>
      <c r="EG244" t="s">
        <v>135</v>
      </c>
      <c r="EH244">
        <v>0</v>
      </c>
      <c r="EI244" t="s">
        <v>3</v>
      </c>
      <c r="EJ244">
        <v>2</v>
      </c>
      <c r="EK244">
        <v>108001</v>
      </c>
      <c r="EL244" t="s">
        <v>136</v>
      </c>
      <c r="EM244" t="s">
        <v>137</v>
      </c>
      <c r="EO244" t="s">
        <v>3</v>
      </c>
      <c r="EQ244">
        <v>0</v>
      </c>
      <c r="ER244">
        <v>19586.009999999998</v>
      </c>
      <c r="ES244">
        <v>19586.009999999998</v>
      </c>
      <c r="ET244">
        <v>0</v>
      </c>
      <c r="EU244">
        <v>0</v>
      </c>
      <c r="EV244">
        <v>0</v>
      </c>
      <c r="EW244">
        <v>0</v>
      </c>
      <c r="EX244">
        <v>0</v>
      </c>
      <c r="FQ244">
        <v>0</v>
      </c>
      <c r="FR244">
        <v>0</v>
      </c>
      <c r="FS244">
        <v>0</v>
      </c>
      <c r="FX244">
        <v>97</v>
      </c>
      <c r="FY244">
        <v>51</v>
      </c>
      <c r="GA244" t="s">
        <v>3</v>
      </c>
      <c r="GD244">
        <v>1</v>
      </c>
      <c r="GF244">
        <v>1929499894</v>
      </c>
      <c r="GG244">
        <v>2</v>
      </c>
      <c r="GH244">
        <v>1</v>
      </c>
      <c r="GI244">
        <v>2</v>
      </c>
      <c r="GJ244">
        <v>0</v>
      </c>
      <c r="GK244">
        <v>0</v>
      </c>
      <c r="GL244">
        <f t="shared" si="138"/>
        <v>0</v>
      </c>
      <c r="GM244">
        <f t="shared" si="139"/>
        <v>3885.86</v>
      </c>
      <c r="GN244">
        <f t="shared" si="140"/>
        <v>0</v>
      </c>
      <c r="GO244">
        <f t="shared" si="141"/>
        <v>3885.86</v>
      </c>
      <c r="GP244">
        <f t="shared" si="142"/>
        <v>0</v>
      </c>
      <c r="GR244">
        <v>0</v>
      </c>
      <c r="GS244">
        <v>3</v>
      </c>
      <c r="GT244">
        <v>0</v>
      </c>
      <c r="GU244" t="s">
        <v>3</v>
      </c>
      <c r="GV244">
        <f t="shared" si="143"/>
        <v>0</v>
      </c>
      <c r="GW244">
        <v>1</v>
      </c>
      <c r="GX244">
        <f t="shared" si="144"/>
        <v>0</v>
      </c>
      <c r="HA244">
        <v>0</v>
      </c>
      <c r="HB244">
        <v>0</v>
      </c>
      <c r="HC244">
        <f t="shared" si="145"/>
        <v>0</v>
      </c>
      <c r="HE244" t="s">
        <v>3</v>
      </c>
      <c r="HF244" t="s">
        <v>3</v>
      </c>
      <c r="HM244" t="s">
        <v>3</v>
      </c>
      <c r="HN244" t="s">
        <v>138</v>
      </c>
      <c r="HO244" t="s">
        <v>139</v>
      </c>
      <c r="HP244" t="s">
        <v>136</v>
      </c>
      <c r="HQ244" t="s">
        <v>136</v>
      </c>
      <c r="HS244">
        <v>0</v>
      </c>
      <c r="IK244">
        <v>0</v>
      </c>
    </row>
    <row r="245" spans="1:245" x14ac:dyDescent="0.2">
      <c r="A245">
        <v>17</v>
      </c>
      <c r="B245">
        <v>0</v>
      </c>
      <c r="C245">
        <f>ROW(SmtRes!A114)</f>
        <v>114</v>
      </c>
      <c r="D245">
        <f>ROW(EtalonRes!A114)</f>
        <v>114</v>
      </c>
      <c r="E245" t="s">
        <v>197</v>
      </c>
      <c r="F245" t="s">
        <v>145</v>
      </c>
      <c r="G245" t="s">
        <v>146</v>
      </c>
      <c r="H245" t="s">
        <v>133</v>
      </c>
      <c r="I245">
        <f>ROUND(100/100,7)</f>
        <v>1</v>
      </c>
      <c r="J245">
        <v>0</v>
      </c>
      <c r="K245">
        <f>ROUND(100/100,7)</f>
        <v>1</v>
      </c>
      <c r="O245">
        <f t="shared" si="125"/>
        <v>9485.16</v>
      </c>
      <c r="P245">
        <f>SUMIF(SmtRes!AQ104:'SmtRes'!AQ114,"=1",SmtRes!DF104:'SmtRes'!DF114)</f>
        <v>379.02</v>
      </c>
      <c r="Q245">
        <f>SUMIF(SmtRes!AQ104:'SmtRes'!AQ114,"=1",SmtRes!DG104:'SmtRes'!DG114)</f>
        <v>296.97000000000003</v>
      </c>
      <c r="R245">
        <f>SUMIF(SmtRes!AQ104:'SmtRes'!AQ114,"=1",SmtRes!DH104:'SmtRes'!DH114)</f>
        <v>169.2</v>
      </c>
      <c r="S245">
        <f>SUMIF(SmtRes!AQ104:'SmtRes'!AQ114,"=1",SmtRes!DI104:'SmtRes'!DI114)</f>
        <v>8639.9699999999993</v>
      </c>
      <c r="T245">
        <f t="shared" si="126"/>
        <v>0</v>
      </c>
      <c r="U245">
        <f>SUMIF(SmtRes!AQ104:'SmtRes'!AQ114,"=1",SmtRes!CV104:'SmtRes'!CV114)</f>
        <v>12.24</v>
      </c>
      <c r="V245">
        <f>SUMIF(SmtRes!AQ104:'SmtRes'!AQ114,"=1",SmtRes!CW104:'SmtRes'!CW114)</f>
        <v>0.2</v>
      </c>
      <c r="W245">
        <f t="shared" si="127"/>
        <v>0</v>
      </c>
      <c r="X245">
        <f t="shared" si="128"/>
        <v>8544.89</v>
      </c>
      <c r="Y245">
        <f t="shared" si="129"/>
        <v>4492.68</v>
      </c>
      <c r="AA245">
        <v>61549534</v>
      </c>
      <c r="AB245">
        <f t="shared" si="130"/>
        <v>9366.5674479999998</v>
      </c>
      <c r="AC245">
        <f>ROUND((SUM(SmtRes!BQ104:'SmtRes'!BQ114)),6)</f>
        <v>429.63064800000001</v>
      </c>
      <c r="AD245">
        <f>ROUND((((SUM(SmtRes!BR104:'SmtRes'!BR114))-(SUM(SmtRes!BS104:'SmtRes'!BS114)))+AE245),6)</f>
        <v>296.96559999999999</v>
      </c>
      <c r="AE245">
        <f>ROUND((SUM(SmtRes!BS104:'SmtRes'!BS114)),6)</f>
        <v>169.196</v>
      </c>
      <c r="AF245">
        <f>ROUND((SUM(SmtRes!BT104:'SmtRes'!BT114)),6)</f>
        <v>8639.9712</v>
      </c>
      <c r="AG245">
        <f t="shared" si="131"/>
        <v>0</v>
      </c>
      <c r="AH245">
        <f>(SUM(SmtRes!BU104:'SmtRes'!BU114))</f>
        <v>12.24</v>
      </c>
      <c r="AI245">
        <f>(SUM(SmtRes!BV104:'SmtRes'!BV114))</f>
        <v>0.2</v>
      </c>
      <c r="AJ245">
        <f t="shared" si="132"/>
        <v>0</v>
      </c>
      <c r="AK245">
        <v>9535.7634479999997</v>
      </c>
      <c r="AL245">
        <v>429.63064800000001</v>
      </c>
      <c r="AM245">
        <v>296.96559999999999</v>
      </c>
      <c r="AN245">
        <v>169.196</v>
      </c>
      <c r="AO245">
        <v>8639.9712</v>
      </c>
      <c r="AP245">
        <v>0</v>
      </c>
      <c r="AQ245">
        <v>12.24</v>
      </c>
      <c r="AR245">
        <v>0.2</v>
      </c>
      <c r="AS245">
        <v>0</v>
      </c>
      <c r="AT245">
        <v>97</v>
      </c>
      <c r="AU245">
        <v>51</v>
      </c>
      <c r="AV245">
        <v>1</v>
      </c>
      <c r="AW245">
        <v>1</v>
      </c>
      <c r="AZ245">
        <v>1</v>
      </c>
      <c r="BA245">
        <v>1</v>
      </c>
      <c r="BB245">
        <v>1</v>
      </c>
      <c r="BC245">
        <v>1</v>
      </c>
      <c r="BD245" t="s">
        <v>3</v>
      </c>
      <c r="BE245" t="s">
        <v>3</v>
      </c>
      <c r="BF245" t="s">
        <v>3</v>
      </c>
      <c r="BG245" t="s">
        <v>3</v>
      </c>
      <c r="BH245">
        <v>0</v>
      </c>
      <c r="BI245">
        <v>2</v>
      </c>
      <c r="BJ245" t="s">
        <v>147</v>
      </c>
      <c r="BM245">
        <v>108001</v>
      </c>
      <c r="BN245">
        <v>0</v>
      </c>
      <c r="BO245" t="s">
        <v>3</v>
      </c>
      <c r="BP245">
        <v>0</v>
      </c>
      <c r="BQ245">
        <v>3</v>
      </c>
      <c r="BR245">
        <v>0</v>
      </c>
      <c r="BS245">
        <v>1</v>
      </c>
      <c r="BT245">
        <v>1</v>
      </c>
      <c r="BU245">
        <v>1</v>
      </c>
      <c r="BV245">
        <v>1</v>
      </c>
      <c r="BW245">
        <v>1</v>
      </c>
      <c r="BX245">
        <v>1</v>
      </c>
      <c r="BY245" t="s">
        <v>3</v>
      </c>
      <c r="BZ245">
        <v>97</v>
      </c>
      <c r="CA245">
        <v>51</v>
      </c>
      <c r="CB245" t="s">
        <v>3</v>
      </c>
      <c r="CE245">
        <v>0</v>
      </c>
      <c r="CF245">
        <v>0</v>
      </c>
      <c r="CG245">
        <v>0</v>
      </c>
      <c r="CM245">
        <v>0</v>
      </c>
      <c r="CN245" t="s">
        <v>3</v>
      </c>
      <c r="CO245">
        <v>0</v>
      </c>
      <c r="CP245">
        <f t="shared" si="133"/>
        <v>9485.16</v>
      </c>
      <c r="CQ245">
        <f>SUMIF(SmtRes!AQ104:'SmtRes'!AQ114,"=1",SmtRes!AA104:'SmtRes'!AA114)</f>
        <v>302.87</v>
      </c>
      <c r="CR245">
        <f>SUMIF(SmtRes!AQ104:'SmtRes'!AQ114,"=1",SmtRes!AB104:'SmtRes'!AB114)</f>
        <v>2305.1000000000004</v>
      </c>
      <c r="CS245">
        <f>SUMIF(SmtRes!AQ104:'SmtRes'!AQ114,"=1",SmtRes!AC104:'SmtRes'!AC114)</f>
        <v>1691.96</v>
      </c>
      <c r="CT245">
        <f>SUMIF(SmtRes!AQ104:'SmtRes'!AQ114,"=1",SmtRes!AD104:'SmtRes'!AD114)</f>
        <v>705.88</v>
      </c>
      <c r="CU245">
        <f t="shared" si="134"/>
        <v>0</v>
      </c>
      <c r="CV245">
        <f>SUMIF(SmtRes!AQ104:'SmtRes'!AQ114,"=1",SmtRes!BU104:'SmtRes'!BU114)</f>
        <v>12.24</v>
      </c>
      <c r="CW245">
        <f>SUMIF(SmtRes!AQ104:'SmtRes'!AQ114,"=1",SmtRes!BV104:'SmtRes'!BV114)</f>
        <v>0.2</v>
      </c>
      <c r="CX245">
        <f t="shared" si="135"/>
        <v>0</v>
      </c>
      <c r="CY245">
        <f t="shared" si="136"/>
        <v>8544.8948999999993</v>
      </c>
      <c r="CZ245">
        <f t="shared" si="137"/>
        <v>4492.6767</v>
      </c>
      <c r="DC245" t="s">
        <v>3</v>
      </c>
      <c r="DD245" t="s">
        <v>3</v>
      </c>
      <c r="DE245" t="s">
        <v>3</v>
      </c>
      <c r="DF245" t="s">
        <v>3</v>
      </c>
      <c r="DG245" t="s">
        <v>3</v>
      </c>
      <c r="DH245" t="s">
        <v>3</v>
      </c>
      <c r="DI245" t="s">
        <v>3</v>
      </c>
      <c r="DJ245" t="s">
        <v>3</v>
      </c>
      <c r="DK245" t="s">
        <v>3</v>
      </c>
      <c r="DL245" t="s">
        <v>3</v>
      </c>
      <c r="DM245" t="s">
        <v>3</v>
      </c>
      <c r="DN245">
        <v>0</v>
      </c>
      <c r="DO245">
        <v>0</v>
      </c>
      <c r="DP245">
        <v>1</v>
      </c>
      <c r="DQ245">
        <v>1</v>
      </c>
      <c r="DU245">
        <v>1003</v>
      </c>
      <c r="DV245" t="s">
        <v>133</v>
      </c>
      <c r="DW245" t="s">
        <v>133</v>
      </c>
      <c r="DX245">
        <v>100</v>
      </c>
      <c r="DZ245" t="s">
        <v>3</v>
      </c>
      <c r="EA245" t="s">
        <v>3</v>
      </c>
      <c r="EB245" t="s">
        <v>3</v>
      </c>
      <c r="EC245" t="s">
        <v>3</v>
      </c>
      <c r="EE245">
        <v>60216615</v>
      </c>
      <c r="EF245">
        <v>3</v>
      </c>
      <c r="EG245" t="s">
        <v>135</v>
      </c>
      <c r="EH245">
        <v>0</v>
      </c>
      <c r="EI245" t="s">
        <v>3</v>
      </c>
      <c r="EJ245">
        <v>2</v>
      </c>
      <c r="EK245">
        <v>108001</v>
      </c>
      <c r="EL245" t="s">
        <v>136</v>
      </c>
      <c r="EM245" t="s">
        <v>137</v>
      </c>
      <c r="EO245" t="s">
        <v>3</v>
      </c>
      <c r="EQ245">
        <v>0</v>
      </c>
      <c r="ER245">
        <v>0</v>
      </c>
      <c r="ES245">
        <v>0</v>
      </c>
      <c r="ET245">
        <v>0</v>
      </c>
      <c r="EU245">
        <v>0</v>
      </c>
      <c r="EV245">
        <v>0</v>
      </c>
      <c r="EW245">
        <v>12.24</v>
      </c>
      <c r="EX245">
        <v>0.2</v>
      </c>
      <c r="EY245">
        <v>0</v>
      </c>
      <c r="FQ245">
        <v>0</v>
      </c>
      <c r="FR245">
        <v>0</v>
      </c>
      <c r="FS245">
        <v>0</v>
      </c>
      <c r="FX245">
        <v>97</v>
      </c>
      <c r="FY245">
        <v>51</v>
      </c>
      <c r="GA245" t="s">
        <v>3</v>
      </c>
      <c r="GD245">
        <v>1</v>
      </c>
      <c r="GF245">
        <v>448129612</v>
      </c>
      <c r="GG245">
        <v>2</v>
      </c>
      <c r="GH245">
        <v>1</v>
      </c>
      <c r="GI245">
        <v>-2</v>
      </c>
      <c r="GJ245">
        <v>0</v>
      </c>
      <c r="GK245">
        <v>0</v>
      </c>
      <c r="GL245">
        <f t="shared" si="138"/>
        <v>0</v>
      </c>
      <c r="GM245">
        <f t="shared" si="139"/>
        <v>22522.73</v>
      </c>
      <c r="GN245">
        <f t="shared" si="140"/>
        <v>0</v>
      </c>
      <c r="GO245">
        <f t="shared" si="141"/>
        <v>22522.73</v>
      </c>
      <c r="GP245">
        <f t="shared" si="142"/>
        <v>0</v>
      </c>
      <c r="GR245">
        <v>0</v>
      </c>
      <c r="GS245">
        <v>3</v>
      </c>
      <c r="GT245">
        <v>0</v>
      </c>
      <c r="GU245" t="s">
        <v>3</v>
      </c>
      <c r="GV245">
        <f t="shared" si="143"/>
        <v>0</v>
      </c>
      <c r="GW245">
        <v>1</v>
      </c>
      <c r="GX245">
        <f t="shared" si="144"/>
        <v>0</v>
      </c>
      <c r="HA245">
        <v>0</v>
      </c>
      <c r="HB245">
        <v>0</v>
      </c>
      <c r="HC245">
        <f t="shared" si="145"/>
        <v>0</v>
      </c>
      <c r="HE245" t="s">
        <v>3</v>
      </c>
      <c r="HF245" t="s">
        <v>3</v>
      </c>
      <c r="HM245" t="s">
        <v>3</v>
      </c>
      <c r="HN245" t="s">
        <v>138</v>
      </c>
      <c r="HO245" t="s">
        <v>139</v>
      </c>
      <c r="HP245" t="s">
        <v>136</v>
      </c>
      <c r="HQ245" t="s">
        <v>136</v>
      </c>
      <c r="HS245">
        <v>0</v>
      </c>
      <c r="IK245">
        <v>0</v>
      </c>
    </row>
    <row r="246" spans="1:245" x14ac:dyDescent="0.2">
      <c r="A246">
        <v>18</v>
      </c>
      <c r="B246">
        <v>0</v>
      </c>
      <c r="C246">
        <v>114</v>
      </c>
      <c r="E246" t="s">
        <v>198</v>
      </c>
      <c r="F246" t="s">
        <v>149</v>
      </c>
      <c r="G246" t="s">
        <v>150</v>
      </c>
      <c r="H246" t="s">
        <v>151</v>
      </c>
      <c r="I246">
        <f>I245*J246</f>
        <v>0.105</v>
      </c>
      <c r="J246">
        <v>0.105</v>
      </c>
      <c r="K246">
        <v>0.105</v>
      </c>
      <c r="O246">
        <f t="shared" si="125"/>
        <v>10356.14</v>
      </c>
      <c r="P246">
        <f>ROUND(CQ246*I246,2)</f>
        <v>10356.14</v>
      </c>
      <c r="Q246">
        <f>ROUND(CR246*I246,2)</f>
        <v>0</v>
      </c>
      <c r="R246">
        <f>ROUND(CS246*I246,2)</f>
        <v>0</v>
      </c>
      <c r="S246">
        <f>ROUND(CT246*I246,2)</f>
        <v>0</v>
      </c>
      <c r="T246">
        <f t="shared" si="126"/>
        <v>0</v>
      </c>
      <c r="U246">
        <f>ROUND(CV246*I246,7)</f>
        <v>0</v>
      </c>
      <c r="V246">
        <f>ROUND(CW246*I246,7)</f>
        <v>0</v>
      </c>
      <c r="W246">
        <f t="shared" si="127"/>
        <v>0</v>
      </c>
      <c r="X246">
        <f t="shared" si="128"/>
        <v>0</v>
      </c>
      <c r="Y246">
        <f t="shared" si="129"/>
        <v>0</v>
      </c>
      <c r="AA246">
        <v>61549534</v>
      </c>
      <c r="AB246">
        <f t="shared" si="130"/>
        <v>70449.91</v>
      </c>
      <c r="AC246">
        <f>ROUND((ES246),6)</f>
        <v>70449.91</v>
      </c>
      <c r="AD246">
        <f>ROUND((((ET246)-(EU246))+AE246),6)</f>
        <v>0</v>
      </c>
      <c r="AE246">
        <f>ROUND((EU246),6)</f>
        <v>0</v>
      </c>
      <c r="AF246">
        <f>ROUND((EV246),6)</f>
        <v>0</v>
      </c>
      <c r="AG246">
        <f t="shared" si="131"/>
        <v>0</v>
      </c>
      <c r="AH246">
        <f>(EW246)</f>
        <v>0</v>
      </c>
      <c r="AI246">
        <f>(EX246)</f>
        <v>0</v>
      </c>
      <c r="AJ246">
        <f t="shared" si="132"/>
        <v>0</v>
      </c>
      <c r="AK246">
        <v>70449.91</v>
      </c>
      <c r="AL246">
        <v>70449.91</v>
      </c>
      <c r="AM246">
        <v>0</v>
      </c>
      <c r="AN246">
        <v>0</v>
      </c>
      <c r="AO246">
        <v>0</v>
      </c>
      <c r="AP246">
        <v>0</v>
      </c>
      <c r="AQ246">
        <v>0</v>
      </c>
      <c r="AR246">
        <v>0</v>
      </c>
      <c r="AS246">
        <v>0</v>
      </c>
      <c r="AT246">
        <v>97</v>
      </c>
      <c r="AU246">
        <v>51</v>
      </c>
      <c r="AV246">
        <v>1</v>
      </c>
      <c r="AW246">
        <v>1</v>
      </c>
      <c r="AZ246">
        <v>1</v>
      </c>
      <c r="BA246">
        <v>1</v>
      </c>
      <c r="BB246">
        <v>1</v>
      </c>
      <c r="BC246">
        <v>1.4</v>
      </c>
      <c r="BD246" t="s">
        <v>3</v>
      </c>
      <c r="BE246" t="s">
        <v>3</v>
      </c>
      <c r="BF246" t="s">
        <v>3</v>
      </c>
      <c r="BG246" t="s">
        <v>3</v>
      </c>
      <c r="BH246">
        <v>3</v>
      </c>
      <c r="BI246">
        <v>2</v>
      </c>
      <c r="BJ246" t="s">
        <v>152</v>
      </c>
      <c r="BM246">
        <v>108001</v>
      </c>
      <c r="BN246">
        <v>0</v>
      </c>
      <c r="BO246" t="s">
        <v>3</v>
      </c>
      <c r="BP246">
        <v>0</v>
      </c>
      <c r="BQ246">
        <v>3</v>
      </c>
      <c r="BR246">
        <v>0</v>
      </c>
      <c r="BS246">
        <v>1</v>
      </c>
      <c r="BT246">
        <v>1</v>
      </c>
      <c r="BU246">
        <v>1</v>
      </c>
      <c r="BV246">
        <v>1</v>
      </c>
      <c r="BW246">
        <v>1</v>
      </c>
      <c r="BX246">
        <v>1</v>
      </c>
      <c r="BY246" t="s">
        <v>3</v>
      </c>
      <c r="BZ246">
        <v>97</v>
      </c>
      <c r="CA246">
        <v>51</v>
      </c>
      <c r="CB246" t="s">
        <v>3</v>
      </c>
      <c r="CE246">
        <v>0</v>
      </c>
      <c r="CF246">
        <v>0</v>
      </c>
      <c r="CG246">
        <v>0</v>
      </c>
      <c r="CM246">
        <v>0</v>
      </c>
      <c r="CN246" t="s">
        <v>3</v>
      </c>
      <c r="CO246">
        <v>0</v>
      </c>
      <c r="CP246">
        <f t="shared" si="133"/>
        <v>10356.14</v>
      </c>
      <c r="CQ246">
        <f>ROUND(AL246*BC246,2)</f>
        <v>98629.87</v>
      </c>
      <c r="CR246">
        <f>ROUND(AM246*BB246,2)</f>
        <v>0</v>
      </c>
      <c r="CS246">
        <f>ROUND(AN246*BS246,2)</f>
        <v>0</v>
      </c>
      <c r="CT246">
        <f>ROUND(AO246*BA246,2)</f>
        <v>0</v>
      </c>
      <c r="CU246">
        <f t="shared" si="134"/>
        <v>0</v>
      </c>
      <c r="CV246">
        <f>AH246</f>
        <v>0</v>
      </c>
      <c r="CW246">
        <f>AI246</f>
        <v>0</v>
      </c>
      <c r="CX246">
        <f t="shared" si="135"/>
        <v>0</v>
      </c>
      <c r="CY246">
        <f t="shared" si="136"/>
        <v>0</v>
      </c>
      <c r="CZ246">
        <f t="shared" si="137"/>
        <v>0</v>
      </c>
      <c r="DC246" t="s">
        <v>3</v>
      </c>
      <c r="DD246" t="s">
        <v>3</v>
      </c>
      <c r="DE246" t="s">
        <v>3</v>
      </c>
      <c r="DF246" t="s">
        <v>3</v>
      </c>
      <c r="DG246" t="s">
        <v>3</v>
      </c>
      <c r="DH246" t="s">
        <v>3</v>
      </c>
      <c r="DI246" t="s">
        <v>3</v>
      </c>
      <c r="DJ246" t="s">
        <v>3</v>
      </c>
      <c r="DK246" t="s">
        <v>3</v>
      </c>
      <c r="DL246" t="s">
        <v>3</v>
      </c>
      <c r="DM246" t="s">
        <v>3</v>
      </c>
      <c r="DN246">
        <v>0</v>
      </c>
      <c r="DO246">
        <v>0</v>
      </c>
      <c r="DP246">
        <v>1</v>
      </c>
      <c r="DQ246">
        <v>1</v>
      </c>
      <c r="DU246">
        <v>1013</v>
      </c>
      <c r="DV246" t="s">
        <v>151</v>
      </c>
      <c r="DW246" t="s">
        <v>153</v>
      </c>
      <c r="DX246">
        <v>1</v>
      </c>
      <c r="DZ246" t="s">
        <v>3</v>
      </c>
      <c r="EA246" t="s">
        <v>3</v>
      </c>
      <c r="EB246" t="s">
        <v>3</v>
      </c>
      <c r="EC246" t="s">
        <v>3</v>
      </c>
      <c r="EE246">
        <v>60216615</v>
      </c>
      <c r="EF246">
        <v>3</v>
      </c>
      <c r="EG246" t="s">
        <v>135</v>
      </c>
      <c r="EH246">
        <v>0</v>
      </c>
      <c r="EI246" t="s">
        <v>3</v>
      </c>
      <c r="EJ246">
        <v>2</v>
      </c>
      <c r="EK246">
        <v>108001</v>
      </c>
      <c r="EL246" t="s">
        <v>136</v>
      </c>
      <c r="EM246" t="s">
        <v>137</v>
      </c>
      <c r="EO246" t="s">
        <v>3</v>
      </c>
      <c r="EQ246">
        <v>0</v>
      </c>
      <c r="ER246">
        <v>70449.91</v>
      </c>
      <c r="ES246">
        <v>70449.91</v>
      </c>
      <c r="ET246">
        <v>0</v>
      </c>
      <c r="EU246">
        <v>0</v>
      </c>
      <c r="EV246">
        <v>0</v>
      </c>
      <c r="EW246">
        <v>0</v>
      </c>
      <c r="EX246">
        <v>0</v>
      </c>
      <c r="EZ246">
        <v>5</v>
      </c>
      <c r="FC246">
        <v>0</v>
      </c>
      <c r="FD246">
        <v>18</v>
      </c>
      <c r="FF246">
        <v>70449.91</v>
      </c>
      <c r="FQ246">
        <v>0</v>
      </c>
      <c r="FR246">
        <v>0</v>
      </c>
      <c r="FS246">
        <v>0</v>
      </c>
      <c r="FX246">
        <v>97</v>
      </c>
      <c r="FY246">
        <v>51</v>
      </c>
      <c r="GA246" t="s">
        <v>154</v>
      </c>
      <c r="GD246">
        <v>1</v>
      </c>
      <c r="GE246">
        <v>72551.44</v>
      </c>
      <c r="GF246">
        <v>1901007357</v>
      </c>
      <c r="GG246">
        <v>2</v>
      </c>
      <c r="GH246">
        <v>3</v>
      </c>
      <c r="GI246">
        <v>3</v>
      </c>
      <c r="GJ246">
        <v>0</v>
      </c>
      <c r="GK246">
        <v>0</v>
      </c>
      <c r="GL246">
        <f t="shared" si="138"/>
        <v>0</v>
      </c>
      <c r="GM246">
        <f t="shared" si="139"/>
        <v>10356.14</v>
      </c>
      <c r="GN246">
        <f t="shared" si="140"/>
        <v>0</v>
      </c>
      <c r="GO246">
        <f t="shared" si="141"/>
        <v>10356.14</v>
      </c>
      <c r="GP246">
        <f t="shared" si="142"/>
        <v>0</v>
      </c>
      <c r="GR246">
        <v>3</v>
      </c>
      <c r="GS246">
        <v>1</v>
      </c>
      <c r="GT246">
        <v>0</v>
      </c>
      <c r="GU246" t="s">
        <v>3</v>
      </c>
      <c r="GV246">
        <f t="shared" si="143"/>
        <v>0</v>
      </c>
      <c r="GW246">
        <v>1</v>
      </c>
      <c r="GX246">
        <f t="shared" si="144"/>
        <v>0</v>
      </c>
      <c r="HA246">
        <v>0</v>
      </c>
      <c r="HB246">
        <v>0</v>
      </c>
      <c r="HC246">
        <f t="shared" si="145"/>
        <v>0</v>
      </c>
      <c r="HE246" t="s">
        <v>155</v>
      </c>
      <c r="HF246" t="s">
        <v>155</v>
      </c>
      <c r="HM246" t="s">
        <v>3</v>
      </c>
      <c r="HN246" t="s">
        <v>138</v>
      </c>
      <c r="HO246" t="s">
        <v>139</v>
      </c>
      <c r="HP246" t="s">
        <v>136</v>
      </c>
      <c r="HQ246" t="s">
        <v>136</v>
      </c>
      <c r="HS246">
        <v>0</v>
      </c>
      <c r="IK246">
        <v>0</v>
      </c>
    </row>
    <row r="247" spans="1:245" x14ac:dyDescent="0.2">
      <c r="A247">
        <v>17</v>
      </c>
      <c r="B247">
        <v>0</v>
      </c>
      <c r="C247">
        <f>ROW(SmtRes!A122)</f>
        <v>122</v>
      </c>
      <c r="D247">
        <f>ROW(EtalonRes!A122)</f>
        <v>122</v>
      </c>
      <c r="E247" t="s">
        <v>199</v>
      </c>
      <c r="F247" t="s">
        <v>157</v>
      </c>
      <c r="G247" t="s">
        <v>158</v>
      </c>
      <c r="H247" t="s">
        <v>133</v>
      </c>
      <c r="I247">
        <f>ROUND(50/100,7)</f>
        <v>0.5</v>
      </c>
      <c r="J247">
        <v>0</v>
      </c>
      <c r="K247">
        <f>ROUND(50/100,7)</f>
        <v>0.5</v>
      </c>
      <c r="O247">
        <f t="shared" si="125"/>
        <v>5285.81</v>
      </c>
      <c r="P247">
        <f>SUMIF(SmtRes!AQ115:'SmtRes'!AQ122,"=1",SmtRes!DF115:'SmtRes'!DF122)</f>
        <v>82.8</v>
      </c>
      <c r="Q247">
        <f>SUMIF(SmtRes!AQ115:'SmtRes'!AQ122,"=1",SmtRes!DG115:'SmtRes'!DG122)</f>
        <v>3.22</v>
      </c>
      <c r="R247">
        <f>SUMIF(SmtRes!AQ115:'SmtRes'!AQ122,"=1",SmtRes!DH115:'SmtRes'!DH122)</f>
        <v>3.61</v>
      </c>
      <c r="S247">
        <f>SUMIF(SmtRes!AQ115:'SmtRes'!AQ122,"=1",SmtRes!DI115:'SmtRes'!DI122)</f>
        <v>5196.18</v>
      </c>
      <c r="T247">
        <f t="shared" si="126"/>
        <v>0</v>
      </c>
      <c r="U247">
        <f>SUMIF(SmtRes!AQ115:'SmtRes'!AQ122,"=1",SmtRes!CV115:'SmtRes'!CV122)</f>
        <v>7.8</v>
      </c>
      <c r="V247">
        <f>SUMIF(SmtRes!AQ115:'SmtRes'!AQ122,"=1",SmtRes!CW115:'SmtRes'!CW122)</f>
        <v>5.0000000000000001E-3</v>
      </c>
      <c r="W247">
        <f t="shared" si="127"/>
        <v>0</v>
      </c>
      <c r="X247">
        <f t="shared" si="128"/>
        <v>5043.8</v>
      </c>
      <c r="Y247">
        <f t="shared" si="129"/>
        <v>2651.89</v>
      </c>
      <c r="AA247">
        <v>61549534</v>
      </c>
      <c r="AB247">
        <f t="shared" si="130"/>
        <v>10538.154399999999</v>
      </c>
      <c r="AC247">
        <f>ROUND((SUM(SmtRes!BQ115:'SmtRes'!BQ122)),6)</f>
        <v>139.35820000000001</v>
      </c>
      <c r="AD247">
        <f>ROUND((((SUM(SmtRes!BR115:'SmtRes'!BR122))-(SUM(SmtRes!BS115:'SmtRes'!BS122)))+AE247),6)</f>
        <v>6.4329000000000001</v>
      </c>
      <c r="AE247">
        <f>ROUND((SUM(SmtRes!BS115:'SmtRes'!BS122)),6)</f>
        <v>7.2205000000000004</v>
      </c>
      <c r="AF247">
        <f>ROUND((SUM(SmtRes!BT115:'SmtRes'!BT122)),6)</f>
        <v>10392.363300000001</v>
      </c>
      <c r="AG247">
        <f t="shared" si="131"/>
        <v>0</v>
      </c>
      <c r="AH247">
        <f>(SUM(SmtRes!BU115:'SmtRes'!BU122))</f>
        <v>15.6</v>
      </c>
      <c r="AI247">
        <f>(SUM(SmtRes!BV115:'SmtRes'!BV122))</f>
        <v>0.01</v>
      </c>
      <c r="AJ247">
        <f t="shared" si="132"/>
        <v>0</v>
      </c>
      <c r="AK247">
        <v>10545.374900000001</v>
      </c>
      <c r="AL247">
        <v>139.35820000000001</v>
      </c>
      <c r="AM247">
        <v>6.4329000000000001</v>
      </c>
      <c r="AN247">
        <v>7.2204999999999995</v>
      </c>
      <c r="AO247">
        <v>10392.363300000001</v>
      </c>
      <c r="AP247">
        <v>0</v>
      </c>
      <c r="AQ247">
        <v>15.6</v>
      </c>
      <c r="AR247">
        <v>0.01</v>
      </c>
      <c r="AS247">
        <v>0</v>
      </c>
      <c r="AT247">
        <v>97</v>
      </c>
      <c r="AU247">
        <v>51</v>
      </c>
      <c r="AV247">
        <v>1</v>
      </c>
      <c r="AW247">
        <v>1</v>
      </c>
      <c r="AZ247">
        <v>1</v>
      </c>
      <c r="BA247">
        <v>1</v>
      </c>
      <c r="BB247">
        <v>1</v>
      </c>
      <c r="BC247">
        <v>1</v>
      </c>
      <c r="BD247" t="s">
        <v>3</v>
      </c>
      <c r="BE247" t="s">
        <v>3</v>
      </c>
      <c r="BF247" t="s">
        <v>3</v>
      </c>
      <c r="BG247" t="s">
        <v>3</v>
      </c>
      <c r="BH247">
        <v>0</v>
      </c>
      <c r="BI247">
        <v>2</v>
      </c>
      <c r="BJ247" t="s">
        <v>159</v>
      </c>
      <c r="BM247">
        <v>108001</v>
      </c>
      <c r="BN247">
        <v>0</v>
      </c>
      <c r="BO247" t="s">
        <v>3</v>
      </c>
      <c r="BP247">
        <v>0</v>
      </c>
      <c r="BQ247">
        <v>3</v>
      </c>
      <c r="BR247">
        <v>0</v>
      </c>
      <c r="BS247">
        <v>1</v>
      </c>
      <c r="BT247">
        <v>1</v>
      </c>
      <c r="BU247">
        <v>1</v>
      </c>
      <c r="BV247">
        <v>1</v>
      </c>
      <c r="BW247">
        <v>1</v>
      </c>
      <c r="BX247">
        <v>1</v>
      </c>
      <c r="BY247" t="s">
        <v>3</v>
      </c>
      <c r="BZ247">
        <v>97</v>
      </c>
      <c r="CA247">
        <v>51</v>
      </c>
      <c r="CB247" t="s">
        <v>3</v>
      </c>
      <c r="CE247">
        <v>0</v>
      </c>
      <c r="CF247">
        <v>0</v>
      </c>
      <c r="CG247">
        <v>0</v>
      </c>
      <c r="CM247">
        <v>0</v>
      </c>
      <c r="CN247" t="s">
        <v>3</v>
      </c>
      <c r="CO247">
        <v>0</v>
      </c>
      <c r="CP247">
        <f t="shared" si="133"/>
        <v>5285.81</v>
      </c>
      <c r="CQ247">
        <f>SUMIF(SmtRes!AQ115:'SmtRes'!AQ122,"=1",SmtRes!AA115:'SmtRes'!AA122)</f>
        <v>71.680000000000007</v>
      </c>
      <c r="CR247">
        <f>SUMIF(SmtRes!AQ115:'SmtRes'!AQ122,"=1",SmtRes!AB115:'SmtRes'!AB122)</f>
        <v>643.29</v>
      </c>
      <c r="CS247">
        <f>SUMIF(SmtRes!AQ115:'SmtRes'!AQ122,"=1",SmtRes!AC115:'SmtRes'!AC122)</f>
        <v>722.05</v>
      </c>
      <c r="CT247">
        <f>SUMIF(SmtRes!AQ115:'SmtRes'!AQ122,"=1",SmtRes!AD115:'SmtRes'!AD122)</f>
        <v>1950.61</v>
      </c>
      <c r="CU247">
        <f t="shared" si="134"/>
        <v>0</v>
      </c>
      <c r="CV247">
        <f>SUMIF(SmtRes!AQ115:'SmtRes'!AQ122,"=1",SmtRes!BU115:'SmtRes'!BU122)</f>
        <v>15.6</v>
      </c>
      <c r="CW247">
        <f>SUMIF(SmtRes!AQ115:'SmtRes'!AQ122,"=1",SmtRes!BV115:'SmtRes'!BV122)</f>
        <v>0.01</v>
      </c>
      <c r="CX247">
        <f t="shared" si="135"/>
        <v>0</v>
      </c>
      <c r="CY247">
        <f t="shared" si="136"/>
        <v>5043.7963</v>
      </c>
      <c r="CZ247">
        <f t="shared" si="137"/>
        <v>2651.8928999999998</v>
      </c>
      <c r="DC247" t="s">
        <v>3</v>
      </c>
      <c r="DD247" t="s">
        <v>3</v>
      </c>
      <c r="DE247" t="s">
        <v>3</v>
      </c>
      <c r="DF247" t="s">
        <v>3</v>
      </c>
      <c r="DG247" t="s">
        <v>3</v>
      </c>
      <c r="DH247" t="s">
        <v>3</v>
      </c>
      <c r="DI247" t="s">
        <v>3</v>
      </c>
      <c r="DJ247" t="s">
        <v>3</v>
      </c>
      <c r="DK247" t="s">
        <v>3</v>
      </c>
      <c r="DL247" t="s">
        <v>3</v>
      </c>
      <c r="DM247" t="s">
        <v>3</v>
      </c>
      <c r="DN247">
        <v>0</v>
      </c>
      <c r="DO247">
        <v>0</v>
      </c>
      <c r="DP247">
        <v>1</v>
      </c>
      <c r="DQ247">
        <v>1</v>
      </c>
      <c r="DU247">
        <v>1003</v>
      </c>
      <c r="DV247" t="s">
        <v>133</v>
      </c>
      <c r="DW247" t="s">
        <v>133</v>
      </c>
      <c r="DX247">
        <v>100</v>
      </c>
      <c r="DZ247" t="s">
        <v>3</v>
      </c>
      <c r="EA247" t="s">
        <v>3</v>
      </c>
      <c r="EB247" t="s">
        <v>3</v>
      </c>
      <c r="EC247" t="s">
        <v>3</v>
      </c>
      <c r="EE247">
        <v>60216615</v>
      </c>
      <c r="EF247">
        <v>3</v>
      </c>
      <c r="EG247" t="s">
        <v>135</v>
      </c>
      <c r="EH247">
        <v>0</v>
      </c>
      <c r="EI247" t="s">
        <v>3</v>
      </c>
      <c r="EJ247">
        <v>2</v>
      </c>
      <c r="EK247">
        <v>108001</v>
      </c>
      <c r="EL247" t="s">
        <v>136</v>
      </c>
      <c r="EM247" t="s">
        <v>137</v>
      </c>
      <c r="EO247" t="s">
        <v>3</v>
      </c>
      <c r="EQ247">
        <v>0</v>
      </c>
      <c r="ER247">
        <v>0</v>
      </c>
      <c r="ES247">
        <v>0</v>
      </c>
      <c r="ET247">
        <v>0</v>
      </c>
      <c r="EU247">
        <v>0</v>
      </c>
      <c r="EV247">
        <v>0</v>
      </c>
      <c r="EW247">
        <v>15.6</v>
      </c>
      <c r="EX247">
        <v>0.01</v>
      </c>
      <c r="EY247">
        <v>0</v>
      </c>
      <c r="FQ247">
        <v>0</v>
      </c>
      <c r="FR247">
        <v>0</v>
      </c>
      <c r="FS247">
        <v>0</v>
      </c>
      <c r="FX247">
        <v>97</v>
      </c>
      <c r="FY247">
        <v>51</v>
      </c>
      <c r="GA247" t="s">
        <v>3</v>
      </c>
      <c r="GD247">
        <v>1</v>
      </c>
      <c r="GF247">
        <v>2026347101</v>
      </c>
      <c r="GG247">
        <v>2</v>
      </c>
      <c r="GH247">
        <v>1</v>
      </c>
      <c r="GI247">
        <v>-2</v>
      </c>
      <c r="GJ247">
        <v>0</v>
      </c>
      <c r="GK247">
        <v>0</v>
      </c>
      <c r="GL247">
        <f t="shared" si="138"/>
        <v>0</v>
      </c>
      <c r="GM247">
        <f t="shared" si="139"/>
        <v>12981.5</v>
      </c>
      <c r="GN247">
        <f t="shared" si="140"/>
        <v>0</v>
      </c>
      <c r="GO247">
        <f t="shared" si="141"/>
        <v>12981.5</v>
      </c>
      <c r="GP247">
        <f t="shared" si="142"/>
        <v>0</v>
      </c>
      <c r="GR247">
        <v>0</v>
      </c>
      <c r="GS247">
        <v>3</v>
      </c>
      <c r="GT247">
        <v>0</v>
      </c>
      <c r="GU247" t="s">
        <v>3</v>
      </c>
      <c r="GV247">
        <f t="shared" si="143"/>
        <v>0</v>
      </c>
      <c r="GW247">
        <v>1</v>
      </c>
      <c r="GX247">
        <f t="shared" si="144"/>
        <v>0</v>
      </c>
      <c r="HA247">
        <v>0</v>
      </c>
      <c r="HB247">
        <v>0</v>
      </c>
      <c r="HC247">
        <f t="shared" si="145"/>
        <v>0</v>
      </c>
      <c r="HE247" t="s">
        <v>3</v>
      </c>
      <c r="HF247" t="s">
        <v>3</v>
      </c>
      <c r="HM247" t="s">
        <v>3</v>
      </c>
      <c r="HN247" t="s">
        <v>138</v>
      </c>
      <c r="HO247" t="s">
        <v>139</v>
      </c>
      <c r="HP247" t="s">
        <v>136</v>
      </c>
      <c r="HQ247" t="s">
        <v>136</v>
      </c>
      <c r="HS247">
        <v>0</v>
      </c>
      <c r="IK247">
        <v>0</v>
      </c>
    </row>
    <row r="248" spans="1:245" x14ac:dyDescent="0.2">
      <c r="A248">
        <v>18</v>
      </c>
      <c r="B248">
        <v>0</v>
      </c>
      <c r="C248">
        <v>122</v>
      </c>
      <c r="E248" t="s">
        <v>200</v>
      </c>
      <c r="F248" t="s">
        <v>161</v>
      </c>
      <c r="G248" t="s">
        <v>162</v>
      </c>
      <c r="H248" t="s">
        <v>163</v>
      </c>
      <c r="I248">
        <f>I247*J248</f>
        <v>52.5</v>
      </c>
      <c r="J248">
        <v>105</v>
      </c>
      <c r="K248">
        <v>105</v>
      </c>
      <c r="O248">
        <f t="shared" si="125"/>
        <v>866.78</v>
      </c>
      <c r="P248">
        <f>ROUND(CQ248*I248,2)</f>
        <v>866.78</v>
      </c>
      <c r="Q248">
        <f>ROUND(CR248*I248,2)</f>
        <v>0</v>
      </c>
      <c r="R248">
        <f>ROUND(CS248*I248,2)</f>
        <v>0</v>
      </c>
      <c r="S248">
        <f>ROUND(CT248*I248,2)</f>
        <v>0</v>
      </c>
      <c r="T248">
        <f t="shared" si="126"/>
        <v>0</v>
      </c>
      <c r="U248">
        <f>ROUND(CV248*I248,7)</f>
        <v>0</v>
      </c>
      <c r="V248">
        <f>ROUND(CW248*I248,7)</f>
        <v>0</v>
      </c>
      <c r="W248">
        <f t="shared" si="127"/>
        <v>0</v>
      </c>
      <c r="X248">
        <f t="shared" si="128"/>
        <v>0</v>
      </c>
      <c r="Y248">
        <f t="shared" si="129"/>
        <v>0</v>
      </c>
      <c r="AA248">
        <v>61549534</v>
      </c>
      <c r="AB248">
        <f t="shared" si="130"/>
        <v>11.79</v>
      </c>
      <c r="AC248">
        <f>ROUND((ES248),6)</f>
        <v>11.79</v>
      </c>
      <c r="AD248">
        <f>ROUND((((ET248)-(EU248))+AE248),6)</f>
        <v>0</v>
      </c>
      <c r="AE248">
        <f>ROUND((EU248),6)</f>
        <v>0</v>
      </c>
      <c r="AF248">
        <f>ROUND((EV248),6)</f>
        <v>0</v>
      </c>
      <c r="AG248">
        <f t="shared" si="131"/>
        <v>0</v>
      </c>
      <c r="AH248">
        <f>(EW248)</f>
        <v>0</v>
      </c>
      <c r="AI248">
        <f>(EX248)</f>
        <v>0</v>
      </c>
      <c r="AJ248">
        <f t="shared" si="132"/>
        <v>0</v>
      </c>
      <c r="AK248">
        <v>11.79</v>
      </c>
      <c r="AL248">
        <v>11.79</v>
      </c>
      <c r="AM248">
        <v>0</v>
      </c>
      <c r="AN248">
        <v>0</v>
      </c>
      <c r="AO248">
        <v>0</v>
      </c>
      <c r="AP248">
        <v>0</v>
      </c>
      <c r="AQ248">
        <v>0</v>
      </c>
      <c r="AR248">
        <v>0</v>
      </c>
      <c r="AS248">
        <v>0</v>
      </c>
      <c r="AT248">
        <v>97</v>
      </c>
      <c r="AU248">
        <v>51</v>
      </c>
      <c r="AV248">
        <v>1</v>
      </c>
      <c r="AW248">
        <v>1</v>
      </c>
      <c r="AZ248">
        <v>1</v>
      </c>
      <c r="BA248">
        <v>1</v>
      </c>
      <c r="BB248">
        <v>1</v>
      </c>
      <c r="BC248">
        <v>1.4</v>
      </c>
      <c r="BD248" t="s">
        <v>3</v>
      </c>
      <c r="BE248" t="s">
        <v>3</v>
      </c>
      <c r="BF248" t="s">
        <v>3</v>
      </c>
      <c r="BG248" t="s">
        <v>3</v>
      </c>
      <c r="BH248">
        <v>3</v>
      </c>
      <c r="BI248">
        <v>2</v>
      </c>
      <c r="BJ248" t="s">
        <v>164</v>
      </c>
      <c r="BM248">
        <v>108001</v>
      </c>
      <c r="BN248">
        <v>0</v>
      </c>
      <c r="BO248" t="s">
        <v>3</v>
      </c>
      <c r="BP248">
        <v>0</v>
      </c>
      <c r="BQ248">
        <v>3</v>
      </c>
      <c r="BR248">
        <v>0</v>
      </c>
      <c r="BS248">
        <v>1</v>
      </c>
      <c r="BT248">
        <v>1</v>
      </c>
      <c r="BU248">
        <v>1</v>
      </c>
      <c r="BV248">
        <v>1</v>
      </c>
      <c r="BW248">
        <v>1</v>
      </c>
      <c r="BX248">
        <v>1</v>
      </c>
      <c r="BY248" t="s">
        <v>3</v>
      </c>
      <c r="BZ248">
        <v>97</v>
      </c>
      <c r="CA248">
        <v>51</v>
      </c>
      <c r="CB248" t="s">
        <v>3</v>
      </c>
      <c r="CE248">
        <v>0</v>
      </c>
      <c r="CF248">
        <v>0</v>
      </c>
      <c r="CG248">
        <v>0</v>
      </c>
      <c r="CM248">
        <v>0</v>
      </c>
      <c r="CN248" t="s">
        <v>3</v>
      </c>
      <c r="CO248">
        <v>0</v>
      </c>
      <c r="CP248">
        <f t="shared" si="133"/>
        <v>866.78</v>
      </c>
      <c r="CQ248">
        <f>ROUND(AL248*BC248,2)</f>
        <v>16.510000000000002</v>
      </c>
      <c r="CR248">
        <f>ROUND(AM248*BB248,2)</f>
        <v>0</v>
      </c>
      <c r="CS248">
        <f>ROUND(AN248*BS248,2)</f>
        <v>0</v>
      </c>
      <c r="CT248">
        <f>ROUND(AO248*BA248,2)</f>
        <v>0</v>
      </c>
      <c r="CU248">
        <f t="shared" si="134"/>
        <v>0</v>
      </c>
      <c r="CV248">
        <f>AH248</f>
        <v>0</v>
      </c>
      <c r="CW248">
        <f>AI248</f>
        <v>0</v>
      </c>
      <c r="CX248">
        <f t="shared" si="135"/>
        <v>0</v>
      </c>
      <c r="CY248">
        <f t="shared" si="136"/>
        <v>0</v>
      </c>
      <c r="CZ248">
        <f t="shared" si="137"/>
        <v>0</v>
      </c>
      <c r="DC248" t="s">
        <v>3</v>
      </c>
      <c r="DD248" t="s">
        <v>3</v>
      </c>
      <c r="DE248" t="s">
        <v>3</v>
      </c>
      <c r="DF248" t="s">
        <v>3</v>
      </c>
      <c r="DG248" t="s">
        <v>3</v>
      </c>
      <c r="DH248" t="s">
        <v>3</v>
      </c>
      <c r="DI248" t="s">
        <v>3</v>
      </c>
      <c r="DJ248" t="s">
        <v>3</v>
      </c>
      <c r="DK248" t="s">
        <v>3</v>
      </c>
      <c r="DL248" t="s">
        <v>3</v>
      </c>
      <c r="DM248" t="s">
        <v>3</v>
      </c>
      <c r="DN248">
        <v>0</v>
      </c>
      <c r="DO248">
        <v>0</v>
      </c>
      <c r="DP248">
        <v>1</v>
      </c>
      <c r="DQ248">
        <v>1</v>
      </c>
      <c r="DU248">
        <v>1003</v>
      </c>
      <c r="DV248" t="s">
        <v>163</v>
      </c>
      <c r="DW248" t="s">
        <v>163</v>
      </c>
      <c r="DX248">
        <v>1</v>
      </c>
      <c r="DZ248" t="s">
        <v>3</v>
      </c>
      <c r="EA248" t="s">
        <v>3</v>
      </c>
      <c r="EB248" t="s">
        <v>3</v>
      </c>
      <c r="EC248" t="s">
        <v>3</v>
      </c>
      <c r="EE248">
        <v>60216615</v>
      </c>
      <c r="EF248">
        <v>3</v>
      </c>
      <c r="EG248" t="s">
        <v>135</v>
      </c>
      <c r="EH248">
        <v>0</v>
      </c>
      <c r="EI248" t="s">
        <v>3</v>
      </c>
      <c r="EJ248">
        <v>2</v>
      </c>
      <c r="EK248">
        <v>108001</v>
      </c>
      <c r="EL248" t="s">
        <v>136</v>
      </c>
      <c r="EM248" t="s">
        <v>137</v>
      </c>
      <c r="EO248" t="s">
        <v>3</v>
      </c>
      <c r="EQ248">
        <v>0</v>
      </c>
      <c r="ER248">
        <v>11.79</v>
      </c>
      <c r="ES248">
        <v>11.79</v>
      </c>
      <c r="ET248">
        <v>0</v>
      </c>
      <c r="EU248">
        <v>0</v>
      </c>
      <c r="EV248">
        <v>0</v>
      </c>
      <c r="EW248">
        <v>0</v>
      </c>
      <c r="EX248">
        <v>0</v>
      </c>
      <c r="EZ248">
        <v>5</v>
      </c>
      <c r="FC248">
        <v>0</v>
      </c>
      <c r="FD248">
        <v>18</v>
      </c>
      <c r="FF248">
        <v>11.79</v>
      </c>
      <c r="FQ248">
        <v>0</v>
      </c>
      <c r="FR248">
        <v>0</v>
      </c>
      <c r="FS248">
        <v>0</v>
      </c>
      <c r="FX248">
        <v>97</v>
      </c>
      <c r="FY248">
        <v>51</v>
      </c>
      <c r="GA248" t="s">
        <v>165</v>
      </c>
      <c r="GD248">
        <v>1</v>
      </c>
      <c r="GE248">
        <v>12.11</v>
      </c>
      <c r="GF248">
        <v>613818176</v>
      </c>
      <c r="GG248">
        <v>2</v>
      </c>
      <c r="GH248">
        <v>3</v>
      </c>
      <c r="GI248">
        <v>3</v>
      </c>
      <c r="GJ248">
        <v>0</v>
      </c>
      <c r="GK248">
        <v>0</v>
      </c>
      <c r="GL248">
        <f t="shared" si="138"/>
        <v>0</v>
      </c>
      <c r="GM248">
        <f t="shared" si="139"/>
        <v>866.78</v>
      </c>
      <c r="GN248">
        <f t="shared" si="140"/>
        <v>0</v>
      </c>
      <c r="GO248">
        <f t="shared" si="141"/>
        <v>866.78</v>
      </c>
      <c r="GP248">
        <f t="shared" si="142"/>
        <v>0</v>
      </c>
      <c r="GR248">
        <v>3</v>
      </c>
      <c r="GS248">
        <v>1</v>
      </c>
      <c r="GT248">
        <v>0</v>
      </c>
      <c r="GU248" t="s">
        <v>3</v>
      </c>
      <c r="GV248">
        <f t="shared" si="143"/>
        <v>0</v>
      </c>
      <c r="GW248">
        <v>1</v>
      </c>
      <c r="GX248">
        <f t="shared" si="144"/>
        <v>0</v>
      </c>
      <c r="HA248">
        <v>0</v>
      </c>
      <c r="HB248">
        <v>0</v>
      </c>
      <c r="HC248">
        <f t="shared" si="145"/>
        <v>0</v>
      </c>
      <c r="HE248" t="s">
        <v>155</v>
      </c>
      <c r="HF248" t="s">
        <v>155</v>
      </c>
      <c r="HM248" t="s">
        <v>3</v>
      </c>
      <c r="HN248" t="s">
        <v>138</v>
      </c>
      <c r="HO248" t="s">
        <v>139</v>
      </c>
      <c r="HP248" t="s">
        <v>136</v>
      </c>
      <c r="HQ248" t="s">
        <v>136</v>
      </c>
      <c r="HS248">
        <v>0</v>
      </c>
      <c r="IK248">
        <v>0</v>
      </c>
    </row>
    <row r="250" spans="1:245" x14ac:dyDescent="0.2">
      <c r="A250" s="2">
        <v>51</v>
      </c>
      <c r="B250" s="2">
        <f>B235</f>
        <v>0</v>
      </c>
      <c r="C250" s="2">
        <f>A235</f>
        <v>4</v>
      </c>
      <c r="D250" s="2">
        <f>ROW(A235)</f>
        <v>235</v>
      </c>
      <c r="E250" s="2"/>
      <c r="F250" s="2" t="str">
        <f>IF(F235&lt;&gt;"",F235,"")</f>
        <v/>
      </c>
      <c r="G250" s="2" t="str">
        <f>IF(G235&lt;&gt;"",G235,"")</f>
        <v>Помещение 34 (кабинет № 205)</v>
      </c>
      <c r="H250" s="2">
        <v>0</v>
      </c>
      <c r="I250" s="2"/>
      <c r="J250" s="2"/>
      <c r="K250" s="2"/>
      <c r="L250" s="2"/>
      <c r="M250" s="2"/>
      <c r="N250" s="2"/>
      <c r="O250" s="2">
        <v>0</v>
      </c>
      <c r="P250" s="2">
        <v>0</v>
      </c>
      <c r="Q250" s="2">
        <v>0</v>
      </c>
      <c r="R250" s="2">
        <v>0</v>
      </c>
      <c r="S250" s="2">
        <v>0</v>
      </c>
      <c r="T250" s="2">
        <v>0</v>
      </c>
      <c r="U250" s="2">
        <v>0</v>
      </c>
      <c r="V250" s="2">
        <v>0</v>
      </c>
      <c r="W250" s="2">
        <v>0</v>
      </c>
      <c r="X250" s="2">
        <v>0</v>
      </c>
      <c r="Y250" s="2">
        <v>0</v>
      </c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>
        <f t="shared" ref="AO250:BD250" si="146">ROUND(BX250,2)</f>
        <v>0</v>
      </c>
      <c r="AP250" s="2">
        <f t="shared" si="146"/>
        <v>0</v>
      </c>
      <c r="AQ250" s="2">
        <f t="shared" si="146"/>
        <v>0</v>
      </c>
      <c r="AR250" s="2">
        <f t="shared" si="146"/>
        <v>0</v>
      </c>
      <c r="AS250" s="2">
        <f t="shared" si="146"/>
        <v>0</v>
      </c>
      <c r="AT250" s="2">
        <f t="shared" si="146"/>
        <v>0</v>
      </c>
      <c r="AU250" s="2">
        <f t="shared" si="146"/>
        <v>0</v>
      </c>
      <c r="AV250" s="2">
        <f t="shared" si="146"/>
        <v>0</v>
      </c>
      <c r="AW250" s="2">
        <f t="shared" si="146"/>
        <v>0</v>
      </c>
      <c r="AX250" s="2">
        <f t="shared" si="146"/>
        <v>0</v>
      </c>
      <c r="AY250" s="2">
        <f t="shared" si="146"/>
        <v>0</v>
      </c>
      <c r="AZ250" s="2">
        <f t="shared" si="146"/>
        <v>0</v>
      </c>
      <c r="BA250" s="2">
        <f t="shared" si="146"/>
        <v>0</v>
      </c>
      <c r="BB250" s="2">
        <f t="shared" si="146"/>
        <v>0</v>
      </c>
      <c r="BC250" s="2">
        <f t="shared" si="146"/>
        <v>0</v>
      </c>
      <c r="BD250" s="2">
        <f t="shared" si="146"/>
        <v>0</v>
      </c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3"/>
      <c r="DH250" s="3"/>
      <c r="DI250" s="3"/>
      <c r="DJ250" s="3"/>
      <c r="DK250" s="3"/>
      <c r="DL250" s="3"/>
      <c r="DM250" s="3"/>
      <c r="DN250" s="3"/>
      <c r="DO250" s="3"/>
      <c r="DP250" s="3"/>
      <c r="DQ250" s="3"/>
      <c r="DR250" s="3"/>
      <c r="DS250" s="3"/>
      <c r="DT250" s="3"/>
      <c r="DU250" s="3"/>
      <c r="DV250" s="3"/>
      <c r="DW250" s="3"/>
      <c r="DX250" s="3"/>
      <c r="DY250" s="3"/>
      <c r="DZ250" s="3"/>
      <c r="EA250" s="3"/>
      <c r="EB250" s="3"/>
      <c r="EC250" s="3"/>
      <c r="ED250" s="3"/>
      <c r="EE250" s="3"/>
      <c r="EF250" s="3"/>
      <c r="EG250" s="3"/>
      <c r="EH250" s="3"/>
      <c r="EI250" s="3"/>
      <c r="EJ250" s="3"/>
      <c r="EK250" s="3"/>
      <c r="EL250" s="3"/>
      <c r="EM250" s="3"/>
      <c r="EN250" s="3"/>
      <c r="EO250" s="3"/>
      <c r="EP250" s="3"/>
      <c r="EQ250" s="3"/>
      <c r="ER250" s="3"/>
      <c r="ES250" s="3"/>
      <c r="ET250" s="3"/>
      <c r="EU250" s="3"/>
      <c r="EV250" s="3"/>
      <c r="EW250" s="3"/>
      <c r="EX250" s="3"/>
      <c r="EY250" s="3"/>
      <c r="EZ250" s="3"/>
      <c r="FA250" s="3"/>
      <c r="FB250" s="3"/>
      <c r="FC250" s="3"/>
      <c r="FD250" s="3"/>
      <c r="FE250" s="3"/>
      <c r="FF250" s="3"/>
      <c r="FG250" s="3"/>
      <c r="FH250" s="3"/>
      <c r="FI250" s="3"/>
      <c r="FJ250" s="3"/>
      <c r="FK250" s="3"/>
      <c r="FL250" s="3"/>
      <c r="FM250" s="3"/>
      <c r="FN250" s="3"/>
      <c r="FO250" s="3"/>
      <c r="FP250" s="3"/>
      <c r="FQ250" s="3"/>
      <c r="FR250" s="3"/>
      <c r="FS250" s="3"/>
      <c r="FT250" s="3"/>
      <c r="FU250" s="3"/>
      <c r="FV250" s="3"/>
      <c r="FW250" s="3"/>
      <c r="FX250" s="3"/>
      <c r="FY250" s="3"/>
      <c r="FZ250" s="3"/>
      <c r="GA250" s="3"/>
      <c r="GB250" s="3"/>
      <c r="GC250" s="3"/>
      <c r="GD250" s="3"/>
      <c r="GE250" s="3"/>
      <c r="GF250" s="3"/>
      <c r="GG250" s="3"/>
      <c r="GH250" s="3"/>
      <c r="GI250" s="3"/>
      <c r="GJ250" s="3"/>
      <c r="GK250" s="3"/>
      <c r="GL250" s="3"/>
      <c r="GM250" s="3"/>
      <c r="GN250" s="3"/>
      <c r="GO250" s="3"/>
      <c r="GP250" s="3"/>
      <c r="GQ250" s="3"/>
      <c r="GR250" s="3"/>
      <c r="GS250" s="3"/>
      <c r="GT250" s="3"/>
      <c r="GU250" s="3"/>
      <c r="GV250" s="3"/>
      <c r="GW250" s="3"/>
      <c r="GX250" s="3">
        <v>0</v>
      </c>
    </row>
    <row r="252" spans="1:245" x14ac:dyDescent="0.2">
      <c r="A252" s="4">
        <v>50</v>
      </c>
      <c r="B252" s="4">
        <v>0</v>
      </c>
      <c r="C252" s="4">
        <v>0</v>
      </c>
      <c r="D252" s="4">
        <v>1</v>
      </c>
      <c r="E252" s="4">
        <v>201</v>
      </c>
      <c r="F252" s="4">
        <f>ROUND(Source!O250,O252)</f>
        <v>0</v>
      </c>
      <c r="G252" s="4" t="s">
        <v>55</v>
      </c>
      <c r="H252" s="4" t="s">
        <v>56</v>
      </c>
      <c r="I252" s="4"/>
      <c r="J252" s="4"/>
      <c r="K252" s="4">
        <v>201</v>
      </c>
      <c r="L252" s="4">
        <v>1</v>
      </c>
      <c r="M252" s="4">
        <v>3</v>
      </c>
      <c r="N252" s="4" t="s">
        <v>3</v>
      </c>
      <c r="O252" s="4">
        <v>2</v>
      </c>
      <c r="P252" s="4"/>
      <c r="Q252" s="4"/>
      <c r="R252" s="4"/>
      <c r="S252" s="4"/>
      <c r="T252" s="4"/>
      <c r="U252" s="4"/>
      <c r="V252" s="4"/>
      <c r="W252" s="4">
        <v>0</v>
      </c>
      <c r="X252" s="4">
        <v>1</v>
      </c>
      <c r="Y252" s="4">
        <v>0</v>
      </c>
      <c r="Z252" s="4"/>
      <c r="AA252" s="4"/>
      <c r="AB252" s="4"/>
    </row>
    <row r="253" spans="1:245" x14ac:dyDescent="0.2">
      <c r="A253" s="4">
        <v>50</v>
      </c>
      <c r="B253" s="4">
        <v>0</v>
      </c>
      <c r="C253" s="4">
        <v>0</v>
      </c>
      <c r="D253" s="4">
        <v>1</v>
      </c>
      <c r="E253" s="4">
        <v>202</v>
      </c>
      <c r="F253" s="4">
        <f>ROUND(Source!P250,O253)</f>
        <v>0</v>
      </c>
      <c r="G253" s="4" t="s">
        <v>57</v>
      </c>
      <c r="H253" s="4" t="s">
        <v>58</v>
      </c>
      <c r="I253" s="4"/>
      <c r="J253" s="4"/>
      <c r="K253" s="4">
        <v>202</v>
      </c>
      <c r="L253" s="4">
        <v>2</v>
      </c>
      <c r="M253" s="4">
        <v>3</v>
      </c>
      <c r="N253" s="4" t="s">
        <v>3</v>
      </c>
      <c r="O253" s="4">
        <v>2</v>
      </c>
      <c r="P253" s="4"/>
      <c r="Q253" s="4"/>
      <c r="R253" s="4"/>
      <c r="S253" s="4"/>
      <c r="T253" s="4"/>
      <c r="U253" s="4"/>
      <c r="V253" s="4"/>
      <c r="W253" s="4">
        <v>0</v>
      </c>
      <c r="X253" s="4">
        <v>1</v>
      </c>
      <c r="Y253" s="4">
        <v>0</v>
      </c>
      <c r="Z253" s="4"/>
      <c r="AA253" s="4"/>
      <c r="AB253" s="4"/>
    </row>
    <row r="254" spans="1:245" x14ac:dyDescent="0.2">
      <c r="A254" s="4">
        <v>50</v>
      </c>
      <c r="B254" s="4">
        <v>0</v>
      </c>
      <c r="C254" s="4">
        <v>0</v>
      </c>
      <c r="D254" s="4">
        <v>1</v>
      </c>
      <c r="E254" s="4">
        <v>222</v>
      </c>
      <c r="F254" s="4">
        <f>ROUND(Source!AO250,O254)</f>
        <v>0</v>
      </c>
      <c r="G254" s="4" t="s">
        <v>59</v>
      </c>
      <c r="H254" s="4" t="s">
        <v>60</v>
      </c>
      <c r="I254" s="4"/>
      <c r="J254" s="4"/>
      <c r="K254" s="4">
        <v>222</v>
      </c>
      <c r="L254" s="4">
        <v>3</v>
      </c>
      <c r="M254" s="4">
        <v>3</v>
      </c>
      <c r="N254" s="4" t="s">
        <v>3</v>
      </c>
      <c r="O254" s="4">
        <v>2</v>
      </c>
      <c r="P254" s="4"/>
      <c r="Q254" s="4"/>
      <c r="R254" s="4"/>
      <c r="S254" s="4"/>
      <c r="T254" s="4"/>
      <c r="U254" s="4"/>
      <c r="V254" s="4"/>
      <c r="W254" s="4">
        <v>0</v>
      </c>
      <c r="X254" s="4">
        <v>1</v>
      </c>
      <c r="Y254" s="4">
        <v>0</v>
      </c>
      <c r="Z254" s="4"/>
      <c r="AA254" s="4"/>
      <c r="AB254" s="4"/>
    </row>
    <row r="255" spans="1:245" x14ac:dyDescent="0.2">
      <c r="A255" s="4">
        <v>50</v>
      </c>
      <c r="B255" s="4">
        <v>0</v>
      </c>
      <c r="C255" s="4">
        <v>0</v>
      </c>
      <c r="D255" s="4">
        <v>1</v>
      </c>
      <c r="E255" s="4">
        <v>225</v>
      </c>
      <c r="F255" s="4">
        <f>ROUND(Source!AV250,O255)</f>
        <v>0</v>
      </c>
      <c r="G255" s="4" t="s">
        <v>61</v>
      </c>
      <c r="H255" s="4" t="s">
        <v>62</v>
      </c>
      <c r="I255" s="4"/>
      <c r="J255" s="4"/>
      <c r="K255" s="4">
        <v>225</v>
      </c>
      <c r="L255" s="4">
        <v>4</v>
      </c>
      <c r="M255" s="4">
        <v>3</v>
      </c>
      <c r="N255" s="4" t="s">
        <v>3</v>
      </c>
      <c r="O255" s="4">
        <v>2</v>
      </c>
      <c r="P255" s="4"/>
      <c r="Q255" s="4"/>
      <c r="R255" s="4"/>
      <c r="S255" s="4"/>
      <c r="T255" s="4"/>
      <c r="U255" s="4"/>
      <c r="V255" s="4"/>
      <c r="W255" s="4">
        <v>0</v>
      </c>
      <c r="X255" s="4">
        <v>1</v>
      </c>
      <c r="Y255" s="4">
        <v>0</v>
      </c>
      <c r="Z255" s="4"/>
      <c r="AA255" s="4"/>
      <c r="AB255" s="4"/>
    </row>
    <row r="256" spans="1:245" x14ac:dyDescent="0.2">
      <c r="A256" s="4">
        <v>50</v>
      </c>
      <c r="B256" s="4">
        <v>0</v>
      </c>
      <c r="C256" s="4">
        <v>0</v>
      </c>
      <c r="D256" s="4">
        <v>1</v>
      </c>
      <c r="E256" s="4">
        <v>226</v>
      </c>
      <c r="F256" s="4">
        <f>ROUND(Source!AW250,O256)</f>
        <v>0</v>
      </c>
      <c r="G256" s="4" t="s">
        <v>63</v>
      </c>
      <c r="H256" s="4" t="s">
        <v>64</v>
      </c>
      <c r="I256" s="4"/>
      <c r="J256" s="4"/>
      <c r="K256" s="4">
        <v>226</v>
      </c>
      <c r="L256" s="4">
        <v>5</v>
      </c>
      <c r="M256" s="4">
        <v>3</v>
      </c>
      <c r="N256" s="4" t="s">
        <v>3</v>
      </c>
      <c r="O256" s="4">
        <v>2</v>
      </c>
      <c r="P256" s="4"/>
      <c r="Q256" s="4"/>
      <c r="R256" s="4"/>
      <c r="S256" s="4"/>
      <c r="T256" s="4"/>
      <c r="U256" s="4"/>
      <c r="V256" s="4"/>
      <c r="W256" s="4">
        <v>0</v>
      </c>
      <c r="X256" s="4">
        <v>1</v>
      </c>
      <c r="Y256" s="4">
        <v>0</v>
      </c>
      <c r="Z256" s="4"/>
      <c r="AA256" s="4"/>
      <c r="AB256" s="4"/>
    </row>
    <row r="257" spans="1:28" x14ac:dyDescent="0.2">
      <c r="A257" s="4">
        <v>50</v>
      </c>
      <c r="B257" s="4">
        <v>0</v>
      </c>
      <c r="C257" s="4">
        <v>0</v>
      </c>
      <c r="D257" s="4">
        <v>1</v>
      </c>
      <c r="E257" s="4">
        <v>227</v>
      </c>
      <c r="F257" s="4">
        <f>ROUND(Source!AX250,O257)</f>
        <v>0</v>
      </c>
      <c r="G257" s="4" t="s">
        <v>65</v>
      </c>
      <c r="H257" s="4" t="s">
        <v>66</v>
      </c>
      <c r="I257" s="4"/>
      <c r="J257" s="4"/>
      <c r="K257" s="4">
        <v>227</v>
      </c>
      <c r="L257" s="4">
        <v>6</v>
      </c>
      <c r="M257" s="4">
        <v>3</v>
      </c>
      <c r="N257" s="4" t="s">
        <v>3</v>
      </c>
      <c r="O257" s="4">
        <v>2</v>
      </c>
      <c r="P257" s="4"/>
      <c r="Q257" s="4"/>
      <c r="R257" s="4"/>
      <c r="S257" s="4"/>
      <c r="T257" s="4"/>
      <c r="U257" s="4"/>
      <c r="V257" s="4"/>
      <c r="W257" s="4">
        <v>0</v>
      </c>
      <c r="X257" s="4">
        <v>1</v>
      </c>
      <c r="Y257" s="4">
        <v>0</v>
      </c>
      <c r="Z257" s="4"/>
      <c r="AA257" s="4"/>
      <c r="AB257" s="4"/>
    </row>
    <row r="258" spans="1:28" x14ac:dyDescent="0.2">
      <c r="A258" s="4">
        <v>50</v>
      </c>
      <c r="B258" s="4">
        <v>0</v>
      </c>
      <c r="C258" s="4">
        <v>0</v>
      </c>
      <c r="D258" s="4">
        <v>1</v>
      </c>
      <c r="E258" s="4">
        <v>228</v>
      </c>
      <c r="F258" s="4">
        <f>ROUND(Source!AY250,O258)</f>
        <v>0</v>
      </c>
      <c r="G258" s="4" t="s">
        <v>67</v>
      </c>
      <c r="H258" s="4" t="s">
        <v>68</v>
      </c>
      <c r="I258" s="4"/>
      <c r="J258" s="4"/>
      <c r="K258" s="4">
        <v>228</v>
      </c>
      <c r="L258" s="4">
        <v>7</v>
      </c>
      <c r="M258" s="4">
        <v>3</v>
      </c>
      <c r="N258" s="4" t="s">
        <v>3</v>
      </c>
      <c r="O258" s="4">
        <v>2</v>
      </c>
      <c r="P258" s="4"/>
      <c r="Q258" s="4"/>
      <c r="R258" s="4"/>
      <c r="S258" s="4"/>
      <c r="T258" s="4"/>
      <c r="U258" s="4"/>
      <c r="V258" s="4"/>
      <c r="W258" s="4">
        <v>0</v>
      </c>
      <c r="X258" s="4">
        <v>1</v>
      </c>
      <c r="Y258" s="4">
        <v>0</v>
      </c>
      <c r="Z258" s="4"/>
      <c r="AA258" s="4"/>
      <c r="AB258" s="4"/>
    </row>
    <row r="259" spans="1:28" x14ac:dyDescent="0.2">
      <c r="A259" s="4">
        <v>50</v>
      </c>
      <c r="B259" s="4">
        <v>0</v>
      </c>
      <c r="C259" s="4">
        <v>0</v>
      </c>
      <c r="D259" s="4">
        <v>1</v>
      </c>
      <c r="E259" s="4">
        <v>216</v>
      </c>
      <c r="F259" s="4">
        <f>ROUND(Source!AP250,O259)</f>
        <v>0</v>
      </c>
      <c r="G259" s="4" t="s">
        <v>69</v>
      </c>
      <c r="H259" s="4" t="s">
        <v>70</v>
      </c>
      <c r="I259" s="4"/>
      <c r="J259" s="4"/>
      <c r="K259" s="4">
        <v>216</v>
      </c>
      <c r="L259" s="4">
        <v>8</v>
      </c>
      <c r="M259" s="4">
        <v>3</v>
      </c>
      <c r="N259" s="4" t="s">
        <v>3</v>
      </c>
      <c r="O259" s="4">
        <v>2</v>
      </c>
      <c r="P259" s="4"/>
      <c r="Q259" s="4"/>
      <c r="R259" s="4"/>
      <c r="S259" s="4"/>
      <c r="T259" s="4"/>
      <c r="U259" s="4"/>
      <c r="V259" s="4"/>
      <c r="W259" s="4">
        <v>0</v>
      </c>
      <c r="X259" s="4">
        <v>1</v>
      </c>
      <c r="Y259" s="4">
        <v>0</v>
      </c>
      <c r="Z259" s="4"/>
      <c r="AA259" s="4"/>
      <c r="AB259" s="4"/>
    </row>
    <row r="260" spans="1:28" x14ac:dyDescent="0.2">
      <c r="A260" s="4">
        <v>50</v>
      </c>
      <c r="B260" s="4">
        <v>0</v>
      </c>
      <c r="C260" s="4">
        <v>0</v>
      </c>
      <c r="D260" s="4">
        <v>1</v>
      </c>
      <c r="E260" s="4">
        <v>223</v>
      </c>
      <c r="F260" s="4">
        <f>ROUND(Source!AQ250,O260)</f>
        <v>0</v>
      </c>
      <c r="G260" s="4" t="s">
        <v>71</v>
      </c>
      <c r="H260" s="4" t="s">
        <v>72</v>
      </c>
      <c r="I260" s="4"/>
      <c r="J260" s="4"/>
      <c r="K260" s="4">
        <v>223</v>
      </c>
      <c r="L260" s="4">
        <v>9</v>
      </c>
      <c r="M260" s="4">
        <v>3</v>
      </c>
      <c r="N260" s="4" t="s">
        <v>3</v>
      </c>
      <c r="O260" s="4">
        <v>2</v>
      </c>
      <c r="P260" s="4"/>
      <c r="Q260" s="4"/>
      <c r="R260" s="4"/>
      <c r="S260" s="4"/>
      <c r="T260" s="4"/>
      <c r="U260" s="4"/>
      <c r="V260" s="4"/>
      <c r="W260" s="4">
        <v>0</v>
      </c>
      <c r="X260" s="4">
        <v>1</v>
      </c>
      <c r="Y260" s="4">
        <v>0</v>
      </c>
      <c r="Z260" s="4"/>
      <c r="AA260" s="4"/>
      <c r="AB260" s="4"/>
    </row>
    <row r="261" spans="1:28" x14ac:dyDescent="0.2">
      <c r="A261" s="4">
        <v>50</v>
      </c>
      <c r="B261" s="4">
        <v>0</v>
      </c>
      <c r="C261" s="4">
        <v>0</v>
      </c>
      <c r="D261" s="4">
        <v>1</v>
      </c>
      <c r="E261" s="4">
        <v>229</v>
      </c>
      <c r="F261" s="4">
        <f>ROUND(Source!AZ250,O261)</f>
        <v>0</v>
      </c>
      <c r="G261" s="4" t="s">
        <v>73</v>
      </c>
      <c r="H261" s="4" t="s">
        <v>74</v>
      </c>
      <c r="I261" s="4"/>
      <c r="J261" s="4"/>
      <c r="K261" s="4">
        <v>229</v>
      </c>
      <c r="L261" s="4">
        <v>10</v>
      </c>
      <c r="M261" s="4">
        <v>3</v>
      </c>
      <c r="N261" s="4" t="s">
        <v>3</v>
      </c>
      <c r="O261" s="4">
        <v>2</v>
      </c>
      <c r="P261" s="4"/>
      <c r="Q261" s="4"/>
      <c r="R261" s="4"/>
      <c r="S261" s="4"/>
      <c r="T261" s="4"/>
      <c r="U261" s="4"/>
      <c r="V261" s="4"/>
      <c r="W261" s="4">
        <v>0</v>
      </c>
      <c r="X261" s="4">
        <v>1</v>
      </c>
      <c r="Y261" s="4">
        <v>0</v>
      </c>
      <c r="Z261" s="4"/>
      <c r="AA261" s="4"/>
      <c r="AB261" s="4"/>
    </row>
    <row r="262" spans="1:28" x14ac:dyDescent="0.2">
      <c r="A262" s="4">
        <v>50</v>
      </c>
      <c r="B262" s="4">
        <v>0</v>
      </c>
      <c r="C262" s="4">
        <v>0</v>
      </c>
      <c r="D262" s="4">
        <v>1</v>
      </c>
      <c r="E262" s="4">
        <v>203</v>
      </c>
      <c r="F262" s="4">
        <f>ROUND(Source!Q250,O262)</f>
        <v>0</v>
      </c>
      <c r="G262" s="4" t="s">
        <v>75</v>
      </c>
      <c r="H262" s="4" t="s">
        <v>76</v>
      </c>
      <c r="I262" s="4"/>
      <c r="J262" s="4"/>
      <c r="K262" s="4">
        <v>203</v>
      </c>
      <c r="L262" s="4">
        <v>11</v>
      </c>
      <c r="M262" s="4">
        <v>3</v>
      </c>
      <c r="N262" s="4" t="s">
        <v>3</v>
      </c>
      <c r="O262" s="4">
        <v>2</v>
      </c>
      <c r="P262" s="4"/>
      <c r="Q262" s="4"/>
      <c r="R262" s="4"/>
      <c r="S262" s="4"/>
      <c r="T262" s="4"/>
      <c r="U262" s="4"/>
      <c r="V262" s="4"/>
      <c r="W262" s="4">
        <v>0</v>
      </c>
      <c r="X262" s="4">
        <v>1</v>
      </c>
      <c r="Y262" s="4">
        <v>0</v>
      </c>
      <c r="Z262" s="4"/>
      <c r="AA262" s="4"/>
      <c r="AB262" s="4"/>
    </row>
    <row r="263" spans="1:28" x14ac:dyDescent="0.2">
      <c r="A263" s="4">
        <v>50</v>
      </c>
      <c r="B263" s="4">
        <v>0</v>
      </c>
      <c r="C263" s="4">
        <v>0</v>
      </c>
      <c r="D263" s="4">
        <v>1</v>
      </c>
      <c r="E263" s="4">
        <v>231</v>
      </c>
      <c r="F263" s="4">
        <f>ROUND(Source!BB250,O263)</f>
        <v>0</v>
      </c>
      <c r="G263" s="4" t="s">
        <v>77</v>
      </c>
      <c r="H263" s="4" t="s">
        <v>78</v>
      </c>
      <c r="I263" s="4"/>
      <c r="J263" s="4"/>
      <c r="K263" s="4">
        <v>231</v>
      </c>
      <c r="L263" s="4">
        <v>12</v>
      </c>
      <c r="M263" s="4">
        <v>3</v>
      </c>
      <c r="N263" s="4" t="s">
        <v>3</v>
      </c>
      <c r="O263" s="4">
        <v>2</v>
      </c>
      <c r="P263" s="4"/>
      <c r="Q263" s="4"/>
      <c r="R263" s="4"/>
      <c r="S263" s="4"/>
      <c r="T263" s="4"/>
      <c r="U263" s="4"/>
      <c r="V263" s="4"/>
      <c r="W263" s="4">
        <v>0</v>
      </c>
      <c r="X263" s="4">
        <v>1</v>
      </c>
      <c r="Y263" s="4">
        <v>0</v>
      </c>
      <c r="Z263" s="4"/>
      <c r="AA263" s="4"/>
      <c r="AB263" s="4"/>
    </row>
    <row r="264" spans="1:28" x14ac:dyDescent="0.2">
      <c r="A264" s="4">
        <v>50</v>
      </c>
      <c r="B264" s="4">
        <v>0</v>
      </c>
      <c r="C264" s="4">
        <v>0</v>
      </c>
      <c r="D264" s="4">
        <v>1</v>
      </c>
      <c r="E264" s="4">
        <v>204</v>
      </c>
      <c r="F264" s="4">
        <f>ROUND(Source!R250,O264)</f>
        <v>0</v>
      </c>
      <c r="G264" s="4" t="s">
        <v>79</v>
      </c>
      <c r="H264" s="4" t="s">
        <v>80</v>
      </c>
      <c r="I264" s="4"/>
      <c r="J264" s="4"/>
      <c r="K264" s="4">
        <v>204</v>
      </c>
      <c r="L264" s="4">
        <v>13</v>
      </c>
      <c r="M264" s="4">
        <v>3</v>
      </c>
      <c r="N264" s="4" t="s">
        <v>3</v>
      </c>
      <c r="O264" s="4">
        <v>2</v>
      </c>
      <c r="P264" s="4"/>
      <c r="Q264" s="4"/>
      <c r="R264" s="4"/>
      <c r="S264" s="4"/>
      <c r="T264" s="4"/>
      <c r="U264" s="4"/>
      <c r="V264" s="4"/>
      <c r="W264" s="4">
        <v>0</v>
      </c>
      <c r="X264" s="4">
        <v>1</v>
      </c>
      <c r="Y264" s="4">
        <v>0</v>
      </c>
      <c r="Z264" s="4"/>
      <c r="AA264" s="4"/>
      <c r="AB264" s="4"/>
    </row>
    <row r="265" spans="1:28" x14ac:dyDescent="0.2">
      <c r="A265" s="4">
        <v>50</v>
      </c>
      <c r="B265" s="4">
        <v>0</v>
      </c>
      <c r="C265" s="4">
        <v>0</v>
      </c>
      <c r="D265" s="4">
        <v>1</v>
      </c>
      <c r="E265" s="4">
        <v>205</v>
      </c>
      <c r="F265" s="4">
        <f>ROUND(Source!S250,O265)</f>
        <v>0</v>
      </c>
      <c r="G265" s="4" t="s">
        <v>81</v>
      </c>
      <c r="H265" s="4" t="s">
        <v>82</v>
      </c>
      <c r="I265" s="4"/>
      <c r="J265" s="4"/>
      <c r="K265" s="4">
        <v>205</v>
      </c>
      <c r="L265" s="4">
        <v>14</v>
      </c>
      <c r="M265" s="4">
        <v>3</v>
      </c>
      <c r="N265" s="4" t="s">
        <v>3</v>
      </c>
      <c r="O265" s="4">
        <v>2</v>
      </c>
      <c r="P265" s="4"/>
      <c r="Q265" s="4"/>
      <c r="R265" s="4"/>
      <c r="S265" s="4"/>
      <c r="T265" s="4"/>
      <c r="U265" s="4"/>
      <c r="V265" s="4"/>
      <c r="W265" s="4">
        <v>0</v>
      </c>
      <c r="X265" s="4">
        <v>1</v>
      </c>
      <c r="Y265" s="4">
        <v>0</v>
      </c>
      <c r="Z265" s="4"/>
      <c r="AA265" s="4"/>
      <c r="AB265" s="4"/>
    </row>
    <row r="266" spans="1:28" x14ac:dyDescent="0.2">
      <c r="A266" s="4">
        <v>50</v>
      </c>
      <c r="B266" s="4">
        <v>0</v>
      </c>
      <c r="C266" s="4">
        <v>0</v>
      </c>
      <c r="D266" s="4">
        <v>1</v>
      </c>
      <c r="E266" s="4">
        <v>232</v>
      </c>
      <c r="F266" s="4">
        <f>ROUND(Source!BC250,O266)</f>
        <v>0</v>
      </c>
      <c r="G266" s="4" t="s">
        <v>83</v>
      </c>
      <c r="H266" s="4" t="s">
        <v>84</v>
      </c>
      <c r="I266" s="4"/>
      <c r="J266" s="4"/>
      <c r="K266" s="4">
        <v>232</v>
      </c>
      <c r="L266" s="4">
        <v>15</v>
      </c>
      <c r="M266" s="4">
        <v>3</v>
      </c>
      <c r="N266" s="4" t="s">
        <v>3</v>
      </c>
      <c r="O266" s="4">
        <v>2</v>
      </c>
      <c r="P266" s="4"/>
      <c r="Q266" s="4"/>
      <c r="R266" s="4"/>
      <c r="S266" s="4"/>
      <c r="T266" s="4"/>
      <c r="U266" s="4"/>
      <c r="V266" s="4"/>
      <c r="W266" s="4">
        <v>0</v>
      </c>
      <c r="X266" s="4">
        <v>1</v>
      </c>
      <c r="Y266" s="4">
        <v>0</v>
      </c>
      <c r="Z266" s="4"/>
      <c r="AA266" s="4"/>
      <c r="AB266" s="4"/>
    </row>
    <row r="267" spans="1:28" x14ac:dyDescent="0.2">
      <c r="A267" s="4">
        <v>50</v>
      </c>
      <c r="B267" s="4">
        <v>0</v>
      </c>
      <c r="C267" s="4">
        <v>0</v>
      </c>
      <c r="D267" s="4">
        <v>1</v>
      </c>
      <c r="E267" s="4">
        <v>214</v>
      </c>
      <c r="F267" s="4">
        <f>ROUND(Source!AS250,O267)</f>
        <v>0</v>
      </c>
      <c r="G267" s="4" t="s">
        <v>85</v>
      </c>
      <c r="H267" s="4" t="s">
        <v>86</v>
      </c>
      <c r="I267" s="4"/>
      <c r="J267" s="4"/>
      <c r="K267" s="4">
        <v>214</v>
      </c>
      <c r="L267" s="4">
        <v>16</v>
      </c>
      <c r="M267" s="4">
        <v>3</v>
      </c>
      <c r="N267" s="4" t="s">
        <v>3</v>
      </c>
      <c r="O267" s="4">
        <v>2</v>
      </c>
      <c r="P267" s="4"/>
      <c r="Q267" s="4"/>
      <c r="R267" s="4"/>
      <c r="S267" s="4"/>
      <c r="T267" s="4"/>
      <c r="U267" s="4"/>
      <c r="V267" s="4"/>
      <c r="W267" s="4">
        <v>0</v>
      </c>
      <c r="X267" s="4">
        <v>1</v>
      </c>
      <c r="Y267" s="4">
        <v>0</v>
      </c>
      <c r="Z267" s="4"/>
      <c r="AA267" s="4"/>
      <c r="AB267" s="4"/>
    </row>
    <row r="268" spans="1:28" x14ac:dyDescent="0.2">
      <c r="A268" s="4">
        <v>50</v>
      </c>
      <c r="B268" s="4">
        <v>0</v>
      </c>
      <c r="C268" s="4">
        <v>0</v>
      </c>
      <c r="D268" s="4">
        <v>1</v>
      </c>
      <c r="E268" s="4">
        <v>215</v>
      </c>
      <c r="F268" s="4">
        <f>ROUND(Source!AT250,O268)</f>
        <v>0</v>
      </c>
      <c r="G268" s="4" t="s">
        <v>87</v>
      </c>
      <c r="H268" s="4" t="s">
        <v>88</v>
      </c>
      <c r="I268" s="4"/>
      <c r="J268" s="4"/>
      <c r="K268" s="4">
        <v>215</v>
      </c>
      <c r="L268" s="4">
        <v>17</v>
      </c>
      <c r="M268" s="4">
        <v>3</v>
      </c>
      <c r="N268" s="4" t="s">
        <v>3</v>
      </c>
      <c r="O268" s="4">
        <v>2</v>
      </c>
      <c r="P268" s="4"/>
      <c r="Q268" s="4"/>
      <c r="R268" s="4"/>
      <c r="S268" s="4"/>
      <c r="T268" s="4"/>
      <c r="U268" s="4"/>
      <c r="V268" s="4"/>
      <c r="W268" s="4">
        <v>0</v>
      </c>
      <c r="X268" s="4">
        <v>1</v>
      </c>
      <c r="Y268" s="4">
        <v>0</v>
      </c>
      <c r="Z268" s="4"/>
      <c r="AA268" s="4"/>
      <c r="AB268" s="4"/>
    </row>
    <row r="269" spans="1:28" x14ac:dyDescent="0.2">
      <c r="A269" s="4">
        <v>50</v>
      </c>
      <c r="B269" s="4">
        <v>0</v>
      </c>
      <c r="C269" s="4">
        <v>0</v>
      </c>
      <c r="D269" s="4">
        <v>1</v>
      </c>
      <c r="E269" s="4">
        <v>217</v>
      </c>
      <c r="F269" s="4">
        <f>ROUND(Source!AU250,O269)</f>
        <v>0</v>
      </c>
      <c r="G269" s="4" t="s">
        <v>89</v>
      </c>
      <c r="H269" s="4" t="s">
        <v>90</v>
      </c>
      <c r="I269" s="4"/>
      <c r="J269" s="4"/>
      <c r="K269" s="4">
        <v>217</v>
      </c>
      <c r="L269" s="4">
        <v>18</v>
      </c>
      <c r="M269" s="4">
        <v>3</v>
      </c>
      <c r="N269" s="4" t="s">
        <v>3</v>
      </c>
      <c r="O269" s="4">
        <v>2</v>
      </c>
      <c r="P269" s="4"/>
      <c r="Q269" s="4"/>
      <c r="R269" s="4"/>
      <c r="S269" s="4"/>
      <c r="T269" s="4"/>
      <c r="U269" s="4"/>
      <c r="V269" s="4"/>
      <c r="W269" s="4">
        <v>0</v>
      </c>
      <c r="X269" s="4">
        <v>1</v>
      </c>
      <c r="Y269" s="4">
        <v>0</v>
      </c>
      <c r="Z269" s="4"/>
      <c r="AA269" s="4"/>
      <c r="AB269" s="4"/>
    </row>
    <row r="270" spans="1:28" x14ac:dyDescent="0.2">
      <c r="A270" s="4">
        <v>50</v>
      </c>
      <c r="B270" s="4">
        <v>0</v>
      </c>
      <c r="C270" s="4">
        <v>0</v>
      </c>
      <c r="D270" s="4">
        <v>1</v>
      </c>
      <c r="E270" s="4">
        <v>230</v>
      </c>
      <c r="F270" s="4">
        <f>ROUND(Source!BA250,O270)</f>
        <v>0</v>
      </c>
      <c r="G270" s="4" t="s">
        <v>91</v>
      </c>
      <c r="H270" s="4" t="s">
        <v>92</v>
      </c>
      <c r="I270" s="4"/>
      <c r="J270" s="4"/>
      <c r="K270" s="4">
        <v>230</v>
      </c>
      <c r="L270" s="4">
        <v>19</v>
      </c>
      <c r="M270" s="4">
        <v>3</v>
      </c>
      <c r="N270" s="4" t="s">
        <v>3</v>
      </c>
      <c r="O270" s="4">
        <v>2</v>
      </c>
      <c r="P270" s="4"/>
      <c r="Q270" s="4"/>
      <c r="R270" s="4"/>
      <c r="S270" s="4"/>
      <c r="T270" s="4"/>
      <c r="U270" s="4"/>
      <c r="V270" s="4"/>
      <c r="W270" s="4">
        <v>0</v>
      </c>
      <c r="X270" s="4">
        <v>1</v>
      </c>
      <c r="Y270" s="4">
        <v>0</v>
      </c>
      <c r="Z270" s="4"/>
      <c r="AA270" s="4"/>
      <c r="AB270" s="4"/>
    </row>
    <row r="271" spans="1:28" x14ac:dyDescent="0.2">
      <c r="A271" s="4">
        <v>50</v>
      </c>
      <c r="B271" s="4">
        <v>0</v>
      </c>
      <c r="C271" s="4">
        <v>0</v>
      </c>
      <c r="D271" s="4">
        <v>1</v>
      </c>
      <c r="E271" s="4">
        <v>206</v>
      </c>
      <c r="F271" s="4">
        <f>ROUND(Source!T250,O271)</f>
        <v>0</v>
      </c>
      <c r="G271" s="4" t="s">
        <v>93</v>
      </c>
      <c r="H271" s="4" t="s">
        <v>94</v>
      </c>
      <c r="I271" s="4"/>
      <c r="J271" s="4"/>
      <c r="K271" s="4">
        <v>206</v>
      </c>
      <c r="L271" s="4">
        <v>20</v>
      </c>
      <c r="M271" s="4">
        <v>3</v>
      </c>
      <c r="N271" s="4" t="s">
        <v>3</v>
      </c>
      <c r="O271" s="4">
        <v>2</v>
      </c>
      <c r="P271" s="4"/>
      <c r="Q271" s="4"/>
      <c r="R271" s="4"/>
      <c r="S271" s="4"/>
      <c r="T271" s="4"/>
      <c r="U271" s="4"/>
      <c r="V271" s="4"/>
      <c r="W271" s="4">
        <v>0</v>
      </c>
      <c r="X271" s="4">
        <v>1</v>
      </c>
      <c r="Y271" s="4">
        <v>0</v>
      </c>
      <c r="Z271" s="4"/>
      <c r="AA271" s="4"/>
      <c r="AB271" s="4"/>
    </row>
    <row r="272" spans="1:28" x14ac:dyDescent="0.2">
      <c r="A272" s="4">
        <v>50</v>
      </c>
      <c r="B272" s="4">
        <v>0</v>
      </c>
      <c r="C272" s="4">
        <v>0</v>
      </c>
      <c r="D272" s="4">
        <v>1</v>
      </c>
      <c r="E272" s="4">
        <v>207</v>
      </c>
      <c r="F272" s="4">
        <f>ROUND(Source!U250,O272)</f>
        <v>0</v>
      </c>
      <c r="G272" s="4" t="s">
        <v>95</v>
      </c>
      <c r="H272" s="4" t="s">
        <v>96</v>
      </c>
      <c r="I272" s="4"/>
      <c r="J272" s="4"/>
      <c r="K272" s="4">
        <v>207</v>
      </c>
      <c r="L272" s="4">
        <v>21</v>
      </c>
      <c r="M272" s="4">
        <v>3</v>
      </c>
      <c r="N272" s="4" t="s">
        <v>3</v>
      </c>
      <c r="O272" s="4">
        <v>7</v>
      </c>
      <c r="P272" s="4"/>
      <c r="Q272" s="4"/>
      <c r="R272" s="4"/>
      <c r="S272" s="4"/>
      <c r="T272" s="4"/>
      <c r="U272" s="4"/>
      <c r="V272" s="4"/>
      <c r="W272" s="4">
        <v>0</v>
      </c>
      <c r="X272" s="4">
        <v>1</v>
      </c>
      <c r="Y272" s="4">
        <v>0</v>
      </c>
      <c r="Z272" s="4"/>
      <c r="AA272" s="4"/>
      <c r="AB272" s="4"/>
    </row>
    <row r="273" spans="1:245" x14ac:dyDescent="0.2">
      <c r="A273" s="4">
        <v>50</v>
      </c>
      <c r="B273" s="4">
        <v>0</v>
      </c>
      <c r="C273" s="4">
        <v>0</v>
      </c>
      <c r="D273" s="4">
        <v>1</v>
      </c>
      <c r="E273" s="4">
        <v>208</v>
      </c>
      <c r="F273" s="4">
        <f>ROUND(Source!V250,O273)</f>
        <v>0</v>
      </c>
      <c r="G273" s="4" t="s">
        <v>97</v>
      </c>
      <c r="H273" s="4" t="s">
        <v>98</v>
      </c>
      <c r="I273" s="4"/>
      <c r="J273" s="4"/>
      <c r="K273" s="4">
        <v>208</v>
      </c>
      <c r="L273" s="4">
        <v>22</v>
      </c>
      <c r="M273" s="4">
        <v>3</v>
      </c>
      <c r="N273" s="4" t="s">
        <v>3</v>
      </c>
      <c r="O273" s="4">
        <v>7</v>
      </c>
      <c r="P273" s="4"/>
      <c r="Q273" s="4"/>
      <c r="R273" s="4"/>
      <c r="S273" s="4"/>
      <c r="T273" s="4"/>
      <c r="U273" s="4"/>
      <c r="V273" s="4"/>
      <c r="W273" s="4">
        <v>0</v>
      </c>
      <c r="X273" s="4">
        <v>1</v>
      </c>
      <c r="Y273" s="4">
        <v>0</v>
      </c>
      <c r="Z273" s="4"/>
      <c r="AA273" s="4"/>
      <c r="AB273" s="4"/>
    </row>
    <row r="274" spans="1:245" x14ac:dyDescent="0.2">
      <c r="A274" s="4">
        <v>50</v>
      </c>
      <c r="B274" s="4">
        <v>0</v>
      </c>
      <c r="C274" s="4">
        <v>0</v>
      </c>
      <c r="D274" s="4">
        <v>1</v>
      </c>
      <c r="E274" s="4">
        <v>209</v>
      </c>
      <c r="F274" s="4">
        <f>ROUND(Source!W250,O274)</f>
        <v>0</v>
      </c>
      <c r="G274" s="4" t="s">
        <v>99</v>
      </c>
      <c r="H274" s="4" t="s">
        <v>100</v>
      </c>
      <c r="I274" s="4"/>
      <c r="J274" s="4"/>
      <c r="K274" s="4">
        <v>209</v>
      </c>
      <c r="L274" s="4">
        <v>23</v>
      </c>
      <c r="M274" s="4">
        <v>3</v>
      </c>
      <c r="N274" s="4" t="s">
        <v>3</v>
      </c>
      <c r="O274" s="4">
        <v>2</v>
      </c>
      <c r="P274" s="4"/>
      <c r="Q274" s="4"/>
      <c r="R274" s="4"/>
      <c r="S274" s="4"/>
      <c r="T274" s="4"/>
      <c r="U274" s="4"/>
      <c r="V274" s="4"/>
      <c r="W274" s="4">
        <v>0</v>
      </c>
      <c r="X274" s="4">
        <v>1</v>
      </c>
      <c r="Y274" s="4">
        <v>0</v>
      </c>
      <c r="Z274" s="4"/>
      <c r="AA274" s="4"/>
      <c r="AB274" s="4"/>
    </row>
    <row r="275" spans="1:245" x14ac:dyDescent="0.2">
      <c r="A275" s="4">
        <v>50</v>
      </c>
      <c r="B275" s="4">
        <v>0</v>
      </c>
      <c r="C275" s="4">
        <v>0</v>
      </c>
      <c r="D275" s="4">
        <v>1</v>
      </c>
      <c r="E275" s="4">
        <v>233</v>
      </c>
      <c r="F275" s="4">
        <f>ROUND(Source!BD250,O275)</f>
        <v>0</v>
      </c>
      <c r="G275" s="4" t="s">
        <v>101</v>
      </c>
      <c r="H275" s="4" t="s">
        <v>102</v>
      </c>
      <c r="I275" s="4"/>
      <c r="J275" s="4"/>
      <c r="K275" s="4">
        <v>233</v>
      </c>
      <c r="L275" s="4">
        <v>24</v>
      </c>
      <c r="M275" s="4">
        <v>3</v>
      </c>
      <c r="N275" s="4" t="s">
        <v>3</v>
      </c>
      <c r="O275" s="4">
        <v>2</v>
      </c>
      <c r="P275" s="4"/>
      <c r="Q275" s="4"/>
      <c r="R275" s="4"/>
      <c r="S275" s="4"/>
      <c r="T275" s="4"/>
      <c r="U275" s="4"/>
      <c r="V275" s="4"/>
      <c r="W275" s="4">
        <v>0</v>
      </c>
      <c r="X275" s="4">
        <v>1</v>
      </c>
      <c r="Y275" s="4">
        <v>0</v>
      </c>
      <c r="Z275" s="4"/>
      <c r="AA275" s="4"/>
      <c r="AB275" s="4"/>
    </row>
    <row r="276" spans="1:245" x14ac:dyDescent="0.2">
      <c r="A276" s="4">
        <v>50</v>
      </c>
      <c r="B276" s="4">
        <v>0</v>
      </c>
      <c r="C276" s="4">
        <v>0</v>
      </c>
      <c r="D276" s="4">
        <v>1</v>
      </c>
      <c r="E276" s="4">
        <v>210</v>
      </c>
      <c r="F276" s="4">
        <f>ROUND(Source!X250,O276)</f>
        <v>0</v>
      </c>
      <c r="G276" s="4" t="s">
        <v>103</v>
      </c>
      <c r="H276" s="4" t="s">
        <v>104</v>
      </c>
      <c r="I276" s="4"/>
      <c r="J276" s="4"/>
      <c r="K276" s="4">
        <v>210</v>
      </c>
      <c r="L276" s="4">
        <v>25</v>
      </c>
      <c r="M276" s="4">
        <v>3</v>
      </c>
      <c r="N276" s="4" t="s">
        <v>3</v>
      </c>
      <c r="O276" s="4">
        <v>2</v>
      </c>
      <c r="P276" s="4"/>
      <c r="Q276" s="4"/>
      <c r="R276" s="4"/>
      <c r="S276" s="4"/>
      <c r="T276" s="4"/>
      <c r="U276" s="4"/>
      <c r="V276" s="4"/>
      <c r="W276" s="4">
        <v>0</v>
      </c>
      <c r="X276" s="4">
        <v>1</v>
      </c>
      <c r="Y276" s="4">
        <v>0</v>
      </c>
      <c r="Z276" s="4"/>
      <c r="AA276" s="4"/>
      <c r="AB276" s="4"/>
    </row>
    <row r="277" spans="1:245" x14ac:dyDescent="0.2">
      <c r="A277" s="4">
        <v>50</v>
      </c>
      <c r="B277" s="4">
        <v>0</v>
      </c>
      <c r="C277" s="4">
        <v>0</v>
      </c>
      <c r="D277" s="4">
        <v>1</v>
      </c>
      <c r="E277" s="4">
        <v>211</v>
      </c>
      <c r="F277" s="4">
        <f>ROUND(Source!Y250,O277)</f>
        <v>0</v>
      </c>
      <c r="G277" s="4" t="s">
        <v>105</v>
      </c>
      <c r="H277" s="4" t="s">
        <v>106</v>
      </c>
      <c r="I277" s="4"/>
      <c r="J277" s="4"/>
      <c r="K277" s="4">
        <v>211</v>
      </c>
      <c r="L277" s="4">
        <v>26</v>
      </c>
      <c r="M277" s="4">
        <v>3</v>
      </c>
      <c r="N277" s="4" t="s">
        <v>3</v>
      </c>
      <c r="O277" s="4">
        <v>2</v>
      </c>
      <c r="P277" s="4"/>
      <c r="Q277" s="4"/>
      <c r="R277" s="4"/>
      <c r="S277" s="4"/>
      <c r="T277" s="4"/>
      <c r="U277" s="4"/>
      <c r="V277" s="4"/>
      <c r="W277" s="4">
        <v>0</v>
      </c>
      <c r="X277" s="4">
        <v>1</v>
      </c>
      <c r="Y277" s="4">
        <v>0</v>
      </c>
      <c r="Z277" s="4"/>
      <c r="AA277" s="4"/>
      <c r="AB277" s="4"/>
    </row>
    <row r="278" spans="1:245" x14ac:dyDescent="0.2">
      <c r="A278" s="4">
        <v>50</v>
      </c>
      <c r="B278" s="4">
        <v>0</v>
      </c>
      <c r="C278" s="4">
        <v>0</v>
      </c>
      <c r="D278" s="4">
        <v>1</v>
      </c>
      <c r="E278" s="4">
        <v>224</v>
      </c>
      <c r="F278" s="4">
        <f>ROUND(Source!AR250,O278)</f>
        <v>0</v>
      </c>
      <c r="G278" s="4" t="s">
        <v>107</v>
      </c>
      <c r="H278" s="4" t="s">
        <v>108</v>
      </c>
      <c r="I278" s="4"/>
      <c r="J278" s="4"/>
      <c r="K278" s="4">
        <v>224</v>
      </c>
      <c r="L278" s="4">
        <v>27</v>
      </c>
      <c r="M278" s="4">
        <v>3</v>
      </c>
      <c r="N278" s="4" t="s">
        <v>3</v>
      </c>
      <c r="O278" s="4">
        <v>2</v>
      </c>
      <c r="P278" s="4"/>
      <c r="Q278" s="4"/>
      <c r="R278" s="4"/>
      <c r="S278" s="4"/>
      <c r="T278" s="4"/>
      <c r="U278" s="4"/>
      <c r="V278" s="4"/>
      <c r="W278" s="4">
        <v>0</v>
      </c>
      <c r="X278" s="4">
        <v>1</v>
      </c>
      <c r="Y278" s="4">
        <v>0</v>
      </c>
      <c r="Z278" s="4"/>
      <c r="AA278" s="4"/>
      <c r="AB278" s="4"/>
    </row>
    <row r="280" spans="1:245" x14ac:dyDescent="0.2">
      <c r="A280" s="1">
        <v>4</v>
      </c>
      <c r="B280" s="1">
        <v>0</v>
      </c>
      <c r="C280" s="1"/>
      <c r="D280" s="1">
        <f>ROW(A295)</f>
        <v>295</v>
      </c>
      <c r="E280" s="1"/>
      <c r="F280" s="1" t="s">
        <v>3</v>
      </c>
      <c r="G280" s="1" t="s">
        <v>201</v>
      </c>
      <c r="H280" s="1" t="s">
        <v>3</v>
      </c>
      <c r="I280" s="1">
        <v>0</v>
      </c>
      <c r="J280" s="1"/>
      <c r="K280" s="1">
        <v>-1</v>
      </c>
      <c r="L280" s="1"/>
      <c r="M280" s="1" t="s">
        <v>3</v>
      </c>
      <c r="N280" s="1"/>
      <c r="O280" s="1"/>
      <c r="P280" s="1"/>
      <c r="Q280" s="1"/>
      <c r="R280" s="1"/>
      <c r="S280" s="1">
        <v>0</v>
      </c>
      <c r="T280" s="1"/>
      <c r="U280" s="1" t="s">
        <v>3</v>
      </c>
      <c r="V280" s="1">
        <v>0</v>
      </c>
      <c r="W280" s="1"/>
      <c r="X280" s="1"/>
      <c r="Y280" s="1"/>
      <c r="Z280" s="1"/>
      <c r="AA280" s="1"/>
      <c r="AB280" s="1" t="s">
        <v>3</v>
      </c>
      <c r="AC280" s="1" t="s">
        <v>3</v>
      </c>
      <c r="AD280" s="1" t="s">
        <v>3</v>
      </c>
      <c r="AE280" s="1" t="s">
        <v>3</v>
      </c>
      <c r="AF280" s="1" t="s">
        <v>3</v>
      </c>
      <c r="AG280" s="1" t="s">
        <v>3</v>
      </c>
      <c r="AH280" s="1"/>
      <c r="AI280" s="1"/>
      <c r="AJ280" s="1"/>
      <c r="AK280" s="1"/>
      <c r="AL280" s="1"/>
      <c r="AM280" s="1"/>
      <c r="AN280" s="1"/>
      <c r="AO280" s="1"/>
      <c r="AP280" s="1" t="s">
        <v>3</v>
      </c>
      <c r="AQ280" s="1" t="s">
        <v>3</v>
      </c>
      <c r="AR280" s="1" t="s">
        <v>3</v>
      </c>
      <c r="AS280" s="1"/>
      <c r="AT280" s="1"/>
      <c r="AU280" s="1"/>
      <c r="AV280" s="1"/>
      <c r="AW280" s="1"/>
      <c r="AX280" s="1"/>
      <c r="AY280" s="1"/>
      <c r="AZ280" s="1" t="s">
        <v>3</v>
      </c>
      <c r="BA280" s="1"/>
      <c r="BB280" s="1" t="s">
        <v>3</v>
      </c>
      <c r="BC280" s="1" t="s">
        <v>3</v>
      </c>
      <c r="BD280" s="1" t="s">
        <v>3</v>
      </c>
      <c r="BE280" s="1" t="s">
        <v>3</v>
      </c>
      <c r="BF280" s="1" t="s">
        <v>3</v>
      </c>
      <c r="BG280" s="1" t="s">
        <v>3</v>
      </c>
      <c r="BH280" s="1" t="s">
        <v>3</v>
      </c>
      <c r="BI280" s="1" t="s">
        <v>3</v>
      </c>
      <c r="BJ280" s="1" t="s">
        <v>3</v>
      </c>
      <c r="BK280" s="1" t="s">
        <v>3</v>
      </c>
      <c r="BL280" s="1" t="s">
        <v>3</v>
      </c>
      <c r="BM280" s="1" t="s">
        <v>3</v>
      </c>
      <c r="BN280" s="1" t="s">
        <v>3</v>
      </c>
      <c r="BO280" s="1" t="s">
        <v>3</v>
      </c>
      <c r="BP280" s="1" t="s">
        <v>3</v>
      </c>
      <c r="BQ280" s="1"/>
      <c r="BR280" s="1"/>
      <c r="BS280" s="1"/>
      <c r="BT280" s="1"/>
      <c r="BU280" s="1"/>
      <c r="BV280" s="1"/>
      <c r="BW280" s="1"/>
      <c r="BX280" s="1">
        <v>0</v>
      </c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>
        <v>0</v>
      </c>
    </row>
    <row r="282" spans="1:245" x14ac:dyDescent="0.2">
      <c r="A282" s="2">
        <v>52</v>
      </c>
      <c r="B282" s="2">
        <f t="shared" ref="B282:G282" si="147">B295</f>
        <v>0</v>
      </c>
      <c r="C282" s="2">
        <f t="shared" si="147"/>
        <v>4</v>
      </c>
      <c r="D282" s="2">
        <f t="shared" si="147"/>
        <v>280</v>
      </c>
      <c r="E282" s="2">
        <f t="shared" si="147"/>
        <v>0</v>
      </c>
      <c r="F282" s="2" t="str">
        <f t="shared" si="147"/>
        <v/>
      </c>
      <c r="G282" s="2" t="str">
        <f t="shared" si="147"/>
        <v>Помещение 29 (кабинет № 206)</v>
      </c>
      <c r="H282" s="2"/>
      <c r="I282" s="2"/>
      <c r="J282" s="2"/>
      <c r="K282" s="2"/>
      <c r="L282" s="2"/>
      <c r="M282" s="2"/>
      <c r="N282" s="2"/>
      <c r="O282" s="2">
        <f t="shared" ref="O282:AT282" si="148">O295</f>
        <v>0</v>
      </c>
      <c r="P282" s="2">
        <f t="shared" si="148"/>
        <v>0</v>
      </c>
      <c r="Q282" s="2">
        <f t="shared" si="148"/>
        <v>0</v>
      </c>
      <c r="R282" s="2">
        <f t="shared" si="148"/>
        <v>0</v>
      </c>
      <c r="S282" s="2">
        <f t="shared" si="148"/>
        <v>0</v>
      </c>
      <c r="T282" s="2">
        <f t="shared" si="148"/>
        <v>0</v>
      </c>
      <c r="U282" s="2">
        <f t="shared" si="148"/>
        <v>0</v>
      </c>
      <c r="V282" s="2">
        <f t="shared" si="148"/>
        <v>0</v>
      </c>
      <c r="W282" s="2">
        <f t="shared" si="148"/>
        <v>0</v>
      </c>
      <c r="X282" s="2">
        <f t="shared" si="148"/>
        <v>0</v>
      </c>
      <c r="Y282" s="2">
        <f t="shared" si="148"/>
        <v>0</v>
      </c>
      <c r="Z282" s="2">
        <f t="shared" si="148"/>
        <v>0</v>
      </c>
      <c r="AA282" s="2">
        <f t="shared" si="148"/>
        <v>0</v>
      </c>
      <c r="AB282" s="2">
        <f t="shared" si="148"/>
        <v>0</v>
      </c>
      <c r="AC282" s="2">
        <f t="shared" si="148"/>
        <v>0</v>
      </c>
      <c r="AD282" s="2">
        <f t="shared" si="148"/>
        <v>0</v>
      </c>
      <c r="AE282" s="2">
        <f t="shared" si="148"/>
        <v>0</v>
      </c>
      <c r="AF282" s="2">
        <f t="shared" si="148"/>
        <v>0</v>
      </c>
      <c r="AG282" s="2">
        <f t="shared" si="148"/>
        <v>0</v>
      </c>
      <c r="AH282" s="2">
        <f t="shared" si="148"/>
        <v>0</v>
      </c>
      <c r="AI282" s="2">
        <f t="shared" si="148"/>
        <v>0</v>
      </c>
      <c r="AJ282" s="2">
        <f t="shared" si="148"/>
        <v>0</v>
      </c>
      <c r="AK282" s="2">
        <f t="shared" si="148"/>
        <v>0</v>
      </c>
      <c r="AL282" s="2">
        <f t="shared" si="148"/>
        <v>0</v>
      </c>
      <c r="AM282" s="2">
        <f t="shared" si="148"/>
        <v>0</v>
      </c>
      <c r="AN282" s="2">
        <f t="shared" si="148"/>
        <v>0</v>
      </c>
      <c r="AO282" s="2">
        <f t="shared" si="148"/>
        <v>0</v>
      </c>
      <c r="AP282" s="2">
        <f t="shared" si="148"/>
        <v>0</v>
      </c>
      <c r="AQ282" s="2">
        <f t="shared" si="148"/>
        <v>0</v>
      </c>
      <c r="AR282" s="2">
        <f t="shared" si="148"/>
        <v>0</v>
      </c>
      <c r="AS282" s="2">
        <f t="shared" si="148"/>
        <v>0</v>
      </c>
      <c r="AT282" s="2">
        <f t="shared" si="148"/>
        <v>0</v>
      </c>
      <c r="AU282" s="2">
        <f t="shared" ref="AU282:BZ282" si="149">AU295</f>
        <v>0</v>
      </c>
      <c r="AV282" s="2">
        <f t="shared" si="149"/>
        <v>0</v>
      </c>
      <c r="AW282" s="2">
        <f t="shared" si="149"/>
        <v>0</v>
      </c>
      <c r="AX282" s="2">
        <f t="shared" si="149"/>
        <v>0</v>
      </c>
      <c r="AY282" s="2">
        <f t="shared" si="149"/>
        <v>0</v>
      </c>
      <c r="AZ282" s="2">
        <f t="shared" si="149"/>
        <v>0</v>
      </c>
      <c r="BA282" s="2">
        <f t="shared" si="149"/>
        <v>0</v>
      </c>
      <c r="BB282" s="2">
        <f t="shared" si="149"/>
        <v>0</v>
      </c>
      <c r="BC282" s="2">
        <f t="shared" si="149"/>
        <v>0</v>
      </c>
      <c r="BD282" s="2">
        <f t="shared" si="149"/>
        <v>0</v>
      </c>
      <c r="BE282" s="2">
        <f t="shared" si="149"/>
        <v>0</v>
      </c>
      <c r="BF282" s="2">
        <f t="shared" si="149"/>
        <v>0</v>
      </c>
      <c r="BG282" s="2">
        <f t="shared" si="149"/>
        <v>0</v>
      </c>
      <c r="BH282" s="2">
        <f t="shared" si="149"/>
        <v>0</v>
      </c>
      <c r="BI282" s="2">
        <f t="shared" si="149"/>
        <v>0</v>
      </c>
      <c r="BJ282" s="2">
        <f t="shared" si="149"/>
        <v>0</v>
      </c>
      <c r="BK282" s="2">
        <f t="shared" si="149"/>
        <v>0</v>
      </c>
      <c r="BL282" s="2">
        <f t="shared" si="149"/>
        <v>0</v>
      </c>
      <c r="BM282" s="2">
        <f t="shared" si="149"/>
        <v>0</v>
      </c>
      <c r="BN282" s="2">
        <f t="shared" si="149"/>
        <v>0</v>
      </c>
      <c r="BO282" s="2">
        <f t="shared" si="149"/>
        <v>0</v>
      </c>
      <c r="BP282" s="2">
        <f t="shared" si="149"/>
        <v>0</v>
      </c>
      <c r="BQ282" s="2">
        <f t="shared" si="149"/>
        <v>0</v>
      </c>
      <c r="BR282" s="2">
        <f t="shared" si="149"/>
        <v>0</v>
      </c>
      <c r="BS282" s="2">
        <f t="shared" si="149"/>
        <v>0</v>
      </c>
      <c r="BT282" s="2">
        <f t="shared" si="149"/>
        <v>0</v>
      </c>
      <c r="BU282" s="2">
        <f t="shared" si="149"/>
        <v>0</v>
      </c>
      <c r="BV282" s="2">
        <f t="shared" si="149"/>
        <v>0</v>
      </c>
      <c r="BW282" s="2">
        <f t="shared" si="149"/>
        <v>0</v>
      </c>
      <c r="BX282" s="2">
        <f t="shared" si="149"/>
        <v>0</v>
      </c>
      <c r="BY282" s="2">
        <f t="shared" si="149"/>
        <v>0</v>
      </c>
      <c r="BZ282" s="2">
        <f t="shared" si="149"/>
        <v>0</v>
      </c>
      <c r="CA282" s="2">
        <f t="shared" ref="CA282:DF282" si="150">CA295</f>
        <v>0</v>
      </c>
      <c r="CB282" s="2">
        <f t="shared" si="150"/>
        <v>0</v>
      </c>
      <c r="CC282" s="2">
        <f t="shared" si="150"/>
        <v>0</v>
      </c>
      <c r="CD282" s="2">
        <f t="shared" si="150"/>
        <v>0</v>
      </c>
      <c r="CE282" s="2">
        <f t="shared" si="150"/>
        <v>0</v>
      </c>
      <c r="CF282" s="2">
        <f t="shared" si="150"/>
        <v>0</v>
      </c>
      <c r="CG282" s="2">
        <f t="shared" si="150"/>
        <v>0</v>
      </c>
      <c r="CH282" s="2">
        <f t="shared" si="150"/>
        <v>0</v>
      </c>
      <c r="CI282" s="2">
        <f t="shared" si="150"/>
        <v>0</v>
      </c>
      <c r="CJ282" s="2">
        <f t="shared" si="150"/>
        <v>0</v>
      </c>
      <c r="CK282" s="2">
        <f t="shared" si="150"/>
        <v>0</v>
      </c>
      <c r="CL282" s="2">
        <f t="shared" si="150"/>
        <v>0</v>
      </c>
      <c r="CM282" s="2">
        <f t="shared" si="150"/>
        <v>0</v>
      </c>
      <c r="CN282" s="2">
        <f t="shared" si="150"/>
        <v>0</v>
      </c>
      <c r="CO282" s="2">
        <f t="shared" si="150"/>
        <v>0</v>
      </c>
      <c r="CP282" s="2">
        <f t="shared" si="150"/>
        <v>0</v>
      </c>
      <c r="CQ282" s="2">
        <f t="shared" si="150"/>
        <v>0</v>
      </c>
      <c r="CR282" s="2">
        <f t="shared" si="150"/>
        <v>0</v>
      </c>
      <c r="CS282" s="2">
        <f t="shared" si="150"/>
        <v>0</v>
      </c>
      <c r="CT282" s="2">
        <f t="shared" si="150"/>
        <v>0</v>
      </c>
      <c r="CU282" s="2">
        <f t="shared" si="150"/>
        <v>0</v>
      </c>
      <c r="CV282" s="2">
        <f t="shared" si="150"/>
        <v>0</v>
      </c>
      <c r="CW282" s="2">
        <f t="shared" si="150"/>
        <v>0</v>
      </c>
      <c r="CX282" s="2">
        <f t="shared" si="150"/>
        <v>0</v>
      </c>
      <c r="CY282" s="2">
        <f t="shared" si="150"/>
        <v>0</v>
      </c>
      <c r="CZ282" s="2">
        <f t="shared" si="150"/>
        <v>0</v>
      </c>
      <c r="DA282" s="2">
        <f t="shared" si="150"/>
        <v>0</v>
      </c>
      <c r="DB282" s="2">
        <f t="shared" si="150"/>
        <v>0</v>
      </c>
      <c r="DC282" s="2">
        <f t="shared" si="150"/>
        <v>0</v>
      </c>
      <c r="DD282" s="2">
        <f t="shared" si="150"/>
        <v>0</v>
      </c>
      <c r="DE282" s="2">
        <f t="shared" si="150"/>
        <v>0</v>
      </c>
      <c r="DF282" s="2">
        <f t="shared" si="150"/>
        <v>0</v>
      </c>
      <c r="DG282" s="3">
        <f t="shared" ref="DG282:EL282" si="151">DG295</f>
        <v>0</v>
      </c>
      <c r="DH282" s="3">
        <f t="shared" si="151"/>
        <v>0</v>
      </c>
      <c r="DI282" s="3">
        <f t="shared" si="151"/>
        <v>0</v>
      </c>
      <c r="DJ282" s="3">
        <f t="shared" si="151"/>
        <v>0</v>
      </c>
      <c r="DK282" s="3">
        <f t="shared" si="151"/>
        <v>0</v>
      </c>
      <c r="DL282" s="3">
        <f t="shared" si="151"/>
        <v>0</v>
      </c>
      <c r="DM282" s="3">
        <f t="shared" si="151"/>
        <v>0</v>
      </c>
      <c r="DN282" s="3">
        <f t="shared" si="151"/>
        <v>0</v>
      </c>
      <c r="DO282" s="3">
        <f t="shared" si="151"/>
        <v>0</v>
      </c>
      <c r="DP282" s="3">
        <f t="shared" si="151"/>
        <v>0</v>
      </c>
      <c r="DQ282" s="3">
        <f t="shared" si="151"/>
        <v>0</v>
      </c>
      <c r="DR282" s="3">
        <f t="shared" si="151"/>
        <v>0</v>
      </c>
      <c r="DS282" s="3">
        <f t="shared" si="151"/>
        <v>0</v>
      </c>
      <c r="DT282" s="3">
        <f t="shared" si="151"/>
        <v>0</v>
      </c>
      <c r="DU282" s="3">
        <f t="shared" si="151"/>
        <v>0</v>
      </c>
      <c r="DV282" s="3">
        <f t="shared" si="151"/>
        <v>0</v>
      </c>
      <c r="DW282" s="3">
        <f t="shared" si="151"/>
        <v>0</v>
      </c>
      <c r="DX282" s="3">
        <f t="shared" si="151"/>
        <v>0</v>
      </c>
      <c r="DY282" s="3">
        <f t="shared" si="151"/>
        <v>0</v>
      </c>
      <c r="DZ282" s="3">
        <f t="shared" si="151"/>
        <v>0</v>
      </c>
      <c r="EA282" s="3">
        <f t="shared" si="151"/>
        <v>0</v>
      </c>
      <c r="EB282" s="3">
        <f t="shared" si="151"/>
        <v>0</v>
      </c>
      <c r="EC282" s="3">
        <f t="shared" si="151"/>
        <v>0</v>
      </c>
      <c r="ED282" s="3">
        <f t="shared" si="151"/>
        <v>0</v>
      </c>
      <c r="EE282" s="3">
        <f t="shared" si="151"/>
        <v>0</v>
      </c>
      <c r="EF282" s="3">
        <f t="shared" si="151"/>
        <v>0</v>
      </c>
      <c r="EG282" s="3">
        <f t="shared" si="151"/>
        <v>0</v>
      </c>
      <c r="EH282" s="3">
        <f t="shared" si="151"/>
        <v>0</v>
      </c>
      <c r="EI282" s="3">
        <f t="shared" si="151"/>
        <v>0</v>
      </c>
      <c r="EJ282" s="3">
        <f t="shared" si="151"/>
        <v>0</v>
      </c>
      <c r="EK282" s="3">
        <f t="shared" si="151"/>
        <v>0</v>
      </c>
      <c r="EL282" s="3">
        <f t="shared" si="151"/>
        <v>0</v>
      </c>
      <c r="EM282" s="3">
        <f t="shared" ref="EM282:FR282" si="152">EM295</f>
        <v>0</v>
      </c>
      <c r="EN282" s="3">
        <f t="shared" si="152"/>
        <v>0</v>
      </c>
      <c r="EO282" s="3">
        <f t="shared" si="152"/>
        <v>0</v>
      </c>
      <c r="EP282" s="3">
        <f t="shared" si="152"/>
        <v>0</v>
      </c>
      <c r="EQ282" s="3">
        <f t="shared" si="152"/>
        <v>0</v>
      </c>
      <c r="ER282" s="3">
        <f t="shared" si="152"/>
        <v>0</v>
      </c>
      <c r="ES282" s="3">
        <f t="shared" si="152"/>
        <v>0</v>
      </c>
      <c r="ET282" s="3">
        <f t="shared" si="152"/>
        <v>0</v>
      </c>
      <c r="EU282" s="3">
        <f t="shared" si="152"/>
        <v>0</v>
      </c>
      <c r="EV282" s="3">
        <f t="shared" si="152"/>
        <v>0</v>
      </c>
      <c r="EW282" s="3">
        <f t="shared" si="152"/>
        <v>0</v>
      </c>
      <c r="EX282" s="3">
        <f t="shared" si="152"/>
        <v>0</v>
      </c>
      <c r="EY282" s="3">
        <f t="shared" si="152"/>
        <v>0</v>
      </c>
      <c r="EZ282" s="3">
        <f t="shared" si="152"/>
        <v>0</v>
      </c>
      <c r="FA282" s="3">
        <f t="shared" si="152"/>
        <v>0</v>
      </c>
      <c r="FB282" s="3">
        <f t="shared" si="152"/>
        <v>0</v>
      </c>
      <c r="FC282" s="3">
        <f t="shared" si="152"/>
        <v>0</v>
      </c>
      <c r="FD282" s="3">
        <f t="shared" si="152"/>
        <v>0</v>
      </c>
      <c r="FE282" s="3">
        <f t="shared" si="152"/>
        <v>0</v>
      </c>
      <c r="FF282" s="3">
        <f t="shared" si="152"/>
        <v>0</v>
      </c>
      <c r="FG282" s="3">
        <f t="shared" si="152"/>
        <v>0</v>
      </c>
      <c r="FH282" s="3">
        <f t="shared" si="152"/>
        <v>0</v>
      </c>
      <c r="FI282" s="3">
        <f t="shared" si="152"/>
        <v>0</v>
      </c>
      <c r="FJ282" s="3">
        <f t="shared" si="152"/>
        <v>0</v>
      </c>
      <c r="FK282" s="3">
        <f t="shared" si="152"/>
        <v>0</v>
      </c>
      <c r="FL282" s="3">
        <f t="shared" si="152"/>
        <v>0</v>
      </c>
      <c r="FM282" s="3">
        <f t="shared" si="152"/>
        <v>0</v>
      </c>
      <c r="FN282" s="3">
        <f t="shared" si="152"/>
        <v>0</v>
      </c>
      <c r="FO282" s="3">
        <f t="shared" si="152"/>
        <v>0</v>
      </c>
      <c r="FP282" s="3">
        <f t="shared" si="152"/>
        <v>0</v>
      </c>
      <c r="FQ282" s="3">
        <f t="shared" si="152"/>
        <v>0</v>
      </c>
      <c r="FR282" s="3">
        <f t="shared" si="152"/>
        <v>0</v>
      </c>
      <c r="FS282" s="3">
        <f t="shared" ref="FS282:GX282" si="153">FS295</f>
        <v>0</v>
      </c>
      <c r="FT282" s="3">
        <f t="shared" si="153"/>
        <v>0</v>
      </c>
      <c r="FU282" s="3">
        <f t="shared" si="153"/>
        <v>0</v>
      </c>
      <c r="FV282" s="3">
        <f t="shared" si="153"/>
        <v>0</v>
      </c>
      <c r="FW282" s="3">
        <f t="shared" si="153"/>
        <v>0</v>
      </c>
      <c r="FX282" s="3">
        <f t="shared" si="153"/>
        <v>0</v>
      </c>
      <c r="FY282" s="3">
        <f t="shared" si="153"/>
        <v>0</v>
      </c>
      <c r="FZ282" s="3">
        <f t="shared" si="153"/>
        <v>0</v>
      </c>
      <c r="GA282" s="3">
        <f t="shared" si="153"/>
        <v>0</v>
      </c>
      <c r="GB282" s="3">
        <f t="shared" si="153"/>
        <v>0</v>
      </c>
      <c r="GC282" s="3">
        <f t="shared" si="153"/>
        <v>0</v>
      </c>
      <c r="GD282" s="3">
        <f t="shared" si="153"/>
        <v>0</v>
      </c>
      <c r="GE282" s="3">
        <f t="shared" si="153"/>
        <v>0</v>
      </c>
      <c r="GF282" s="3">
        <f t="shared" si="153"/>
        <v>0</v>
      </c>
      <c r="GG282" s="3">
        <f t="shared" si="153"/>
        <v>0</v>
      </c>
      <c r="GH282" s="3">
        <f t="shared" si="153"/>
        <v>0</v>
      </c>
      <c r="GI282" s="3">
        <f t="shared" si="153"/>
        <v>0</v>
      </c>
      <c r="GJ282" s="3">
        <f t="shared" si="153"/>
        <v>0</v>
      </c>
      <c r="GK282" s="3">
        <f t="shared" si="153"/>
        <v>0</v>
      </c>
      <c r="GL282" s="3">
        <f t="shared" si="153"/>
        <v>0</v>
      </c>
      <c r="GM282" s="3">
        <f t="shared" si="153"/>
        <v>0</v>
      </c>
      <c r="GN282" s="3">
        <f t="shared" si="153"/>
        <v>0</v>
      </c>
      <c r="GO282" s="3">
        <f t="shared" si="153"/>
        <v>0</v>
      </c>
      <c r="GP282" s="3">
        <f t="shared" si="153"/>
        <v>0</v>
      </c>
      <c r="GQ282" s="3">
        <f t="shared" si="153"/>
        <v>0</v>
      </c>
      <c r="GR282" s="3">
        <f t="shared" si="153"/>
        <v>0</v>
      </c>
      <c r="GS282" s="3">
        <f t="shared" si="153"/>
        <v>0</v>
      </c>
      <c r="GT282" s="3">
        <f t="shared" si="153"/>
        <v>0</v>
      </c>
      <c r="GU282" s="3">
        <f t="shared" si="153"/>
        <v>0</v>
      </c>
      <c r="GV282" s="3">
        <f t="shared" si="153"/>
        <v>0</v>
      </c>
      <c r="GW282" s="3">
        <f t="shared" si="153"/>
        <v>0</v>
      </c>
      <c r="GX282" s="3">
        <f t="shared" si="153"/>
        <v>0</v>
      </c>
    </row>
    <row r="284" spans="1:245" x14ac:dyDescent="0.2">
      <c r="A284">
        <v>17</v>
      </c>
      <c r="B284">
        <v>0</v>
      </c>
      <c r="C284">
        <f>ROW(SmtRes!A124)</f>
        <v>124</v>
      </c>
      <c r="D284">
        <f>ROW(EtalonRes!A124)</f>
        <v>124</v>
      </c>
      <c r="E284" t="s">
        <v>202</v>
      </c>
      <c r="F284" t="s">
        <v>117</v>
      </c>
      <c r="G284" t="s">
        <v>118</v>
      </c>
      <c r="H284" t="s">
        <v>119</v>
      </c>
      <c r="I284">
        <f>ROUND(1/100,7)</f>
        <v>0.01</v>
      </c>
      <c r="J284">
        <v>0</v>
      </c>
      <c r="K284">
        <f>ROUND(1/100,7)</f>
        <v>0.01</v>
      </c>
      <c r="O284">
        <f t="shared" ref="O284:O293" si="154">ROUND(CP284,2)</f>
        <v>164.27</v>
      </c>
      <c r="P284">
        <f>SUMIF(SmtRes!AQ123:'SmtRes'!AQ124,"=1",SmtRes!DF123:'SmtRes'!DF124)</f>
        <v>0</v>
      </c>
      <c r="Q284">
        <f>SUMIF(SmtRes!AQ123:'SmtRes'!AQ124,"=1",SmtRes!DG123:'SmtRes'!DG124)</f>
        <v>0</v>
      </c>
      <c r="R284">
        <f>SUMIF(SmtRes!AQ123:'SmtRes'!AQ124,"=1",SmtRes!DH123:'SmtRes'!DH124)</f>
        <v>0</v>
      </c>
      <c r="S284">
        <f>SUMIF(SmtRes!AQ123:'SmtRes'!AQ124,"=1",SmtRes!DI123:'SmtRes'!DI124)</f>
        <v>164.27</v>
      </c>
      <c r="T284">
        <f t="shared" ref="T284:T293" si="155">ROUND(CU284*I284,2)</f>
        <v>0</v>
      </c>
      <c r="U284">
        <f>SUMIF(SmtRes!AQ123:'SmtRes'!AQ124,"=1",SmtRes!CV123:'SmtRes'!CV124)</f>
        <v>0.24099999999999999</v>
      </c>
      <c r="V284">
        <f>SUMIF(SmtRes!AQ123:'SmtRes'!AQ124,"=1",SmtRes!CW123:'SmtRes'!CW124)</f>
        <v>0</v>
      </c>
      <c r="W284">
        <f t="shared" ref="W284:W293" si="156">ROUND(CX284*I284,2)</f>
        <v>0</v>
      </c>
      <c r="X284">
        <f t="shared" ref="X284:X293" si="157">ROUND(CY284,2)</f>
        <v>149.49</v>
      </c>
      <c r="Y284">
        <f t="shared" ref="Y284:Y293" si="158">ROUND(CZ284,2)</f>
        <v>78.849999999999994</v>
      </c>
      <c r="AA284">
        <v>61549534</v>
      </c>
      <c r="AB284">
        <f t="shared" ref="AB284:AB293" si="159">ROUND((AC284+AD284+AF284),6)</f>
        <v>16427.282999999999</v>
      </c>
      <c r="AC284">
        <f>ROUND((0),6)</f>
        <v>0</v>
      </c>
      <c r="AD284">
        <f>ROUND((((0)-(0))+AE284),6)</f>
        <v>0</v>
      </c>
      <c r="AE284">
        <f>ROUND((0),6)</f>
        <v>0</v>
      </c>
      <c r="AF284">
        <f>ROUND((SUM(SmtRes!BT123:'SmtRes'!BT124)),6)</f>
        <v>16427.282999999999</v>
      </c>
      <c r="AG284">
        <f t="shared" ref="AG284:AG293" si="160">ROUND((AP284),6)</f>
        <v>0</v>
      </c>
      <c r="AH284">
        <f>(SUM(SmtRes!BU123:'SmtRes'!BU124))</f>
        <v>24.1</v>
      </c>
      <c r="AI284">
        <f>(0)</f>
        <v>0</v>
      </c>
      <c r="AJ284">
        <f t="shared" ref="AJ284:AJ293" si="161">(AS284)</f>
        <v>0</v>
      </c>
      <c r="AK284">
        <v>16427.282999999999</v>
      </c>
      <c r="AL284">
        <v>0</v>
      </c>
      <c r="AM284">
        <v>0</v>
      </c>
      <c r="AN284">
        <v>0</v>
      </c>
      <c r="AO284">
        <v>16427.282999999999</v>
      </c>
      <c r="AP284">
        <v>0</v>
      </c>
      <c r="AQ284">
        <v>24.1</v>
      </c>
      <c r="AR284">
        <v>0</v>
      </c>
      <c r="AS284">
        <v>0</v>
      </c>
      <c r="AT284">
        <v>91</v>
      </c>
      <c r="AU284">
        <v>48</v>
      </c>
      <c r="AV284">
        <v>1</v>
      </c>
      <c r="AW284">
        <v>1</v>
      </c>
      <c r="AZ284">
        <v>1</v>
      </c>
      <c r="BA284">
        <v>1</v>
      </c>
      <c r="BB284">
        <v>1</v>
      </c>
      <c r="BC284">
        <v>1</v>
      </c>
      <c r="BD284" t="s">
        <v>3</v>
      </c>
      <c r="BE284" t="s">
        <v>3</v>
      </c>
      <c r="BF284" t="s">
        <v>3</v>
      </c>
      <c r="BG284" t="s">
        <v>3</v>
      </c>
      <c r="BH284">
        <v>0</v>
      </c>
      <c r="BI284">
        <v>1</v>
      </c>
      <c r="BJ284" t="s">
        <v>120</v>
      </c>
      <c r="BM284">
        <v>67001</v>
      </c>
      <c r="BN284">
        <v>0</v>
      </c>
      <c r="BO284" t="s">
        <v>3</v>
      </c>
      <c r="BP284">
        <v>0</v>
      </c>
      <c r="BQ284">
        <v>6</v>
      </c>
      <c r="BR284">
        <v>0</v>
      </c>
      <c r="BS284">
        <v>1</v>
      </c>
      <c r="BT284">
        <v>1</v>
      </c>
      <c r="BU284">
        <v>1</v>
      </c>
      <c r="BV284">
        <v>1</v>
      </c>
      <c r="BW284">
        <v>1</v>
      </c>
      <c r="BX284">
        <v>1</v>
      </c>
      <c r="BY284" t="s">
        <v>3</v>
      </c>
      <c r="BZ284">
        <v>91</v>
      </c>
      <c r="CA284">
        <v>48</v>
      </c>
      <c r="CB284" t="s">
        <v>3</v>
      </c>
      <c r="CE284">
        <v>0</v>
      </c>
      <c r="CF284">
        <v>0</v>
      </c>
      <c r="CG284">
        <v>0</v>
      </c>
      <c r="CM284">
        <v>0</v>
      </c>
      <c r="CN284" t="s">
        <v>3</v>
      </c>
      <c r="CO284">
        <v>0</v>
      </c>
      <c r="CP284">
        <f t="shared" ref="CP284:CP293" si="162">(P284+Q284+S284+R284)</f>
        <v>164.27</v>
      </c>
      <c r="CQ284">
        <f>SUMIF(SmtRes!AQ123:'SmtRes'!AQ124,"=1",SmtRes!AA123:'SmtRes'!AA124)</f>
        <v>0</v>
      </c>
      <c r="CR284">
        <f>SUMIF(SmtRes!AQ123:'SmtRes'!AQ124,"=1",SmtRes!AB123:'SmtRes'!AB124)</f>
        <v>0</v>
      </c>
      <c r="CS284">
        <f>SUMIF(SmtRes!AQ123:'SmtRes'!AQ124,"=1",SmtRes!AC123:'SmtRes'!AC124)</f>
        <v>0</v>
      </c>
      <c r="CT284">
        <f>SUMIF(SmtRes!AQ123:'SmtRes'!AQ124,"=1",SmtRes!AD123:'SmtRes'!AD124)</f>
        <v>681.63</v>
      </c>
      <c r="CU284">
        <f t="shared" ref="CU284:CU293" si="163">AG284</f>
        <v>0</v>
      </c>
      <c r="CV284">
        <f>SUMIF(SmtRes!AQ123:'SmtRes'!AQ124,"=1",SmtRes!BU123:'SmtRes'!BU124)</f>
        <v>24.1</v>
      </c>
      <c r="CW284">
        <f>SUMIF(SmtRes!AQ123:'SmtRes'!AQ124,"=1",SmtRes!BV123:'SmtRes'!BV124)</f>
        <v>0</v>
      </c>
      <c r="CX284">
        <f t="shared" ref="CX284:CX293" si="164">AJ284</f>
        <v>0</v>
      </c>
      <c r="CY284">
        <f t="shared" ref="CY284:CY293" si="165">(((S284+R284)*AT284)/100)</f>
        <v>149.48570000000001</v>
      </c>
      <c r="CZ284">
        <f t="shared" ref="CZ284:CZ293" si="166">(((S284+R284)*AU284)/100)</f>
        <v>78.849600000000009</v>
      </c>
      <c r="DC284" t="s">
        <v>3</v>
      </c>
      <c r="DD284" t="s">
        <v>3</v>
      </c>
      <c r="DE284" t="s">
        <v>3</v>
      </c>
      <c r="DF284" t="s">
        <v>3</v>
      </c>
      <c r="DG284" t="s">
        <v>3</v>
      </c>
      <c r="DH284" t="s">
        <v>3</v>
      </c>
      <c r="DI284" t="s">
        <v>3</v>
      </c>
      <c r="DJ284" t="s">
        <v>3</v>
      </c>
      <c r="DK284" t="s">
        <v>3</v>
      </c>
      <c r="DL284" t="s">
        <v>3</v>
      </c>
      <c r="DM284" t="s">
        <v>3</v>
      </c>
      <c r="DN284">
        <v>0</v>
      </c>
      <c r="DO284">
        <v>0</v>
      </c>
      <c r="DP284">
        <v>1</v>
      </c>
      <c r="DQ284">
        <v>1</v>
      </c>
      <c r="DU284">
        <v>1013</v>
      </c>
      <c r="DV284" t="s">
        <v>119</v>
      </c>
      <c r="DW284" t="s">
        <v>119</v>
      </c>
      <c r="DX284">
        <v>1</v>
      </c>
      <c r="DZ284" t="s">
        <v>3</v>
      </c>
      <c r="EA284" t="s">
        <v>3</v>
      </c>
      <c r="EB284" t="s">
        <v>3</v>
      </c>
      <c r="EC284" t="s">
        <v>3</v>
      </c>
      <c r="EE284">
        <v>60216862</v>
      </c>
      <c r="EF284">
        <v>6</v>
      </c>
      <c r="EG284" t="s">
        <v>33</v>
      </c>
      <c r="EH284">
        <v>101</v>
      </c>
      <c r="EI284" t="s">
        <v>121</v>
      </c>
      <c r="EJ284">
        <v>1</v>
      </c>
      <c r="EK284">
        <v>67001</v>
      </c>
      <c r="EL284" t="s">
        <v>121</v>
      </c>
      <c r="EM284" t="s">
        <v>122</v>
      </c>
      <c r="EO284" t="s">
        <v>3</v>
      </c>
      <c r="EQ284">
        <v>0</v>
      </c>
      <c r="ER284">
        <v>0</v>
      </c>
      <c r="ES284">
        <v>0</v>
      </c>
      <c r="ET284">
        <v>0</v>
      </c>
      <c r="EU284">
        <v>0</v>
      </c>
      <c r="EV284">
        <v>0</v>
      </c>
      <c r="EW284">
        <v>24.1</v>
      </c>
      <c r="EX284">
        <v>0</v>
      </c>
      <c r="EY284">
        <v>0</v>
      </c>
      <c r="FQ284">
        <v>0</v>
      </c>
      <c r="FR284">
        <v>0</v>
      </c>
      <c r="FS284">
        <v>0</v>
      </c>
      <c r="FX284">
        <v>91</v>
      </c>
      <c r="FY284">
        <v>48</v>
      </c>
      <c r="GA284" t="s">
        <v>3</v>
      </c>
      <c r="GD284">
        <v>1</v>
      </c>
      <c r="GF284">
        <v>1908611330</v>
      </c>
      <c r="GG284">
        <v>2</v>
      </c>
      <c r="GH284">
        <v>1</v>
      </c>
      <c r="GI284">
        <v>-2</v>
      </c>
      <c r="GJ284">
        <v>0</v>
      </c>
      <c r="GK284">
        <v>0</v>
      </c>
      <c r="GL284">
        <f t="shared" ref="GL284:GL293" si="167">ROUND(IF(AND(BH284=3,BI284=3,FS284&lt;&gt;0),P284,0),2)</f>
        <v>0</v>
      </c>
      <c r="GM284">
        <f t="shared" ref="GM284:GM293" si="168">ROUND(O284+X284+Y284,2)+GX284</f>
        <v>392.61</v>
      </c>
      <c r="GN284">
        <f t="shared" ref="GN284:GN293" si="169">IF(OR(BI284=0,BI284=1),GM284-GX284,0)</f>
        <v>392.61</v>
      </c>
      <c r="GO284">
        <f t="shared" ref="GO284:GO293" si="170">IF(BI284=2,GM284-GX284,0)</f>
        <v>0</v>
      </c>
      <c r="GP284">
        <f t="shared" ref="GP284:GP293" si="171">IF(BI284=4,GM284-GX284,0)</f>
        <v>0</v>
      </c>
      <c r="GR284">
        <v>0</v>
      </c>
      <c r="GS284">
        <v>3</v>
      </c>
      <c r="GT284">
        <v>0</v>
      </c>
      <c r="GU284" t="s">
        <v>3</v>
      </c>
      <c r="GV284">
        <f t="shared" ref="GV284:GV293" si="172">ROUND((GT284),6)</f>
        <v>0</v>
      </c>
      <c r="GW284">
        <v>1</v>
      </c>
      <c r="GX284">
        <f t="shared" ref="GX284:GX293" si="173">ROUND(HC284*I284,2)</f>
        <v>0</v>
      </c>
      <c r="HA284">
        <v>0</v>
      </c>
      <c r="HB284">
        <v>0</v>
      </c>
      <c r="HC284">
        <f t="shared" ref="HC284:HC293" si="174">GV284*GW284</f>
        <v>0</v>
      </c>
      <c r="HE284" t="s">
        <v>3</v>
      </c>
      <c r="HF284" t="s">
        <v>3</v>
      </c>
      <c r="HM284" t="s">
        <v>3</v>
      </c>
      <c r="HN284" t="s">
        <v>123</v>
      </c>
      <c r="HO284" t="s">
        <v>124</v>
      </c>
      <c r="HP284" t="s">
        <v>121</v>
      </c>
      <c r="HQ284" t="s">
        <v>121</v>
      </c>
      <c r="HS284">
        <v>0</v>
      </c>
      <c r="IK284">
        <v>0</v>
      </c>
    </row>
    <row r="285" spans="1:245" x14ac:dyDescent="0.2">
      <c r="A285">
        <v>18</v>
      </c>
      <c r="B285">
        <v>0</v>
      </c>
      <c r="C285">
        <v>124</v>
      </c>
      <c r="E285" t="s">
        <v>203</v>
      </c>
      <c r="F285" t="s">
        <v>126</v>
      </c>
      <c r="G285" t="s">
        <v>127</v>
      </c>
      <c r="H285" t="s">
        <v>128</v>
      </c>
      <c r="I285">
        <f>I284*J285</f>
        <v>1</v>
      </c>
      <c r="J285">
        <v>100</v>
      </c>
      <c r="K285">
        <v>100</v>
      </c>
      <c r="O285">
        <f t="shared" si="154"/>
        <v>439.61</v>
      </c>
      <c r="P285">
        <f>ROUND(CQ285*I285,2)</f>
        <v>439.61</v>
      </c>
      <c r="Q285">
        <f>ROUND(CR285*I285,2)</f>
        <v>0</v>
      </c>
      <c r="R285">
        <f>ROUND(CS285*I285,2)</f>
        <v>0</v>
      </c>
      <c r="S285">
        <f>ROUND(CT285*I285,2)</f>
        <v>0</v>
      </c>
      <c r="T285">
        <f t="shared" si="155"/>
        <v>0</v>
      </c>
      <c r="U285">
        <f>ROUND(CV285*I285,7)</f>
        <v>0</v>
      </c>
      <c r="V285">
        <f>ROUND(CW285*I285,7)</f>
        <v>0</v>
      </c>
      <c r="W285">
        <f t="shared" si="156"/>
        <v>0</v>
      </c>
      <c r="X285">
        <f t="shared" si="157"/>
        <v>0</v>
      </c>
      <c r="Y285">
        <f t="shared" si="158"/>
        <v>0</v>
      </c>
      <c r="AA285">
        <v>61549534</v>
      </c>
      <c r="AB285">
        <f t="shared" si="159"/>
        <v>230.16</v>
      </c>
      <c r="AC285">
        <f>ROUND((ES285),6)</f>
        <v>230.16</v>
      </c>
      <c r="AD285">
        <f>ROUND((((ET285)-(EU285))+AE285),6)</f>
        <v>0</v>
      </c>
      <c r="AE285">
        <f>ROUND((EU285),6)</f>
        <v>0</v>
      </c>
      <c r="AF285">
        <f>ROUND((EV285),6)</f>
        <v>0</v>
      </c>
      <c r="AG285">
        <f t="shared" si="160"/>
        <v>0</v>
      </c>
      <c r="AH285">
        <f>(EW285)</f>
        <v>0</v>
      </c>
      <c r="AI285">
        <f>(EX285)</f>
        <v>0</v>
      </c>
      <c r="AJ285">
        <f t="shared" si="161"/>
        <v>0</v>
      </c>
      <c r="AK285">
        <v>230.16</v>
      </c>
      <c r="AL285">
        <v>230.16</v>
      </c>
      <c r="AM285">
        <v>0</v>
      </c>
      <c r="AN285">
        <v>0</v>
      </c>
      <c r="AO285">
        <v>0</v>
      </c>
      <c r="AP285">
        <v>0</v>
      </c>
      <c r="AQ285">
        <v>0</v>
      </c>
      <c r="AR285">
        <v>0</v>
      </c>
      <c r="AS285">
        <v>0</v>
      </c>
      <c r="AT285">
        <v>91</v>
      </c>
      <c r="AU285">
        <v>48</v>
      </c>
      <c r="AV285">
        <v>1</v>
      </c>
      <c r="AW285">
        <v>1</v>
      </c>
      <c r="AZ285">
        <v>1</v>
      </c>
      <c r="BA285">
        <v>1</v>
      </c>
      <c r="BB285">
        <v>1</v>
      </c>
      <c r="BC285">
        <v>1.91</v>
      </c>
      <c r="BD285" t="s">
        <v>3</v>
      </c>
      <c r="BE285" t="s">
        <v>3</v>
      </c>
      <c r="BF285" t="s">
        <v>3</v>
      </c>
      <c r="BG285" t="s">
        <v>3</v>
      </c>
      <c r="BH285">
        <v>3</v>
      </c>
      <c r="BI285">
        <v>1</v>
      </c>
      <c r="BJ285" t="s">
        <v>129</v>
      </c>
      <c r="BM285">
        <v>67001</v>
      </c>
      <c r="BN285">
        <v>0</v>
      </c>
      <c r="BO285" t="s">
        <v>126</v>
      </c>
      <c r="BP285">
        <v>1</v>
      </c>
      <c r="BQ285">
        <v>6</v>
      </c>
      <c r="BR285">
        <v>0</v>
      </c>
      <c r="BS285">
        <v>1</v>
      </c>
      <c r="BT285">
        <v>1</v>
      </c>
      <c r="BU285">
        <v>1</v>
      </c>
      <c r="BV285">
        <v>1</v>
      </c>
      <c r="BW285">
        <v>1</v>
      </c>
      <c r="BX285">
        <v>1</v>
      </c>
      <c r="BY285" t="s">
        <v>3</v>
      </c>
      <c r="BZ285">
        <v>91</v>
      </c>
      <c r="CA285">
        <v>48</v>
      </c>
      <c r="CB285" t="s">
        <v>3</v>
      </c>
      <c r="CE285">
        <v>0</v>
      </c>
      <c r="CF285">
        <v>0</v>
      </c>
      <c r="CG285">
        <v>0</v>
      </c>
      <c r="CM285">
        <v>0</v>
      </c>
      <c r="CN285" t="s">
        <v>3</v>
      </c>
      <c r="CO285">
        <v>0</v>
      </c>
      <c r="CP285">
        <f t="shared" si="162"/>
        <v>439.61</v>
      </c>
      <c r="CQ285">
        <f>ROUND(AL285*BC285,2)</f>
        <v>439.61</v>
      </c>
      <c r="CR285">
        <f>ROUND(AM285*BB285,2)</f>
        <v>0</v>
      </c>
      <c r="CS285">
        <f>ROUND(AN285*BS285,2)</f>
        <v>0</v>
      </c>
      <c r="CT285">
        <f>ROUND(AO285*BA285,2)</f>
        <v>0</v>
      </c>
      <c r="CU285">
        <f t="shared" si="163"/>
        <v>0</v>
      </c>
      <c r="CV285">
        <f>AH285</f>
        <v>0</v>
      </c>
      <c r="CW285">
        <f>AI285</f>
        <v>0</v>
      </c>
      <c r="CX285">
        <f t="shared" si="164"/>
        <v>0</v>
      </c>
      <c r="CY285">
        <f t="shared" si="165"/>
        <v>0</v>
      </c>
      <c r="CZ285">
        <f t="shared" si="166"/>
        <v>0</v>
      </c>
      <c r="DC285" t="s">
        <v>3</v>
      </c>
      <c r="DD285" t="s">
        <v>3</v>
      </c>
      <c r="DE285" t="s">
        <v>3</v>
      </c>
      <c r="DF285" t="s">
        <v>3</v>
      </c>
      <c r="DG285" t="s">
        <v>3</v>
      </c>
      <c r="DH285" t="s">
        <v>3</v>
      </c>
      <c r="DI285" t="s">
        <v>3</v>
      </c>
      <c r="DJ285" t="s">
        <v>3</v>
      </c>
      <c r="DK285" t="s">
        <v>3</v>
      </c>
      <c r="DL285" t="s">
        <v>3</v>
      </c>
      <c r="DM285" t="s">
        <v>3</v>
      </c>
      <c r="DN285">
        <v>0</v>
      </c>
      <c r="DO285">
        <v>0</v>
      </c>
      <c r="DP285">
        <v>1</v>
      </c>
      <c r="DQ285">
        <v>1</v>
      </c>
      <c r="DU285">
        <v>1013</v>
      </c>
      <c r="DV285" t="s">
        <v>128</v>
      </c>
      <c r="DW285" t="s">
        <v>128</v>
      </c>
      <c r="DX285">
        <v>1</v>
      </c>
      <c r="DZ285" t="s">
        <v>3</v>
      </c>
      <c r="EA285" t="s">
        <v>3</v>
      </c>
      <c r="EB285" t="s">
        <v>3</v>
      </c>
      <c r="EC285" t="s">
        <v>3</v>
      </c>
      <c r="EE285">
        <v>60216862</v>
      </c>
      <c r="EF285">
        <v>6</v>
      </c>
      <c r="EG285" t="s">
        <v>33</v>
      </c>
      <c r="EH285">
        <v>101</v>
      </c>
      <c r="EI285" t="s">
        <v>121</v>
      </c>
      <c r="EJ285">
        <v>1</v>
      </c>
      <c r="EK285">
        <v>67001</v>
      </c>
      <c r="EL285" t="s">
        <v>121</v>
      </c>
      <c r="EM285" t="s">
        <v>122</v>
      </c>
      <c r="EO285" t="s">
        <v>3</v>
      </c>
      <c r="EQ285">
        <v>0</v>
      </c>
      <c r="ER285">
        <v>230.16</v>
      </c>
      <c r="ES285">
        <v>230.16</v>
      </c>
      <c r="ET285">
        <v>0</v>
      </c>
      <c r="EU285">
        <v>0</v>
      </c>
      <c r="EV285">
        <v>0</v>
      </c>
      <c r="EW285">
        <v>0</v>
      </c>
      <c r="EX285">
        <v>0</v>
      </c>
      <c r="FQ285">
        <v>0</v>
      </c>
      <c r="FR285">
        <v>0</v>
      </c>
      <c r="FS285">
        <v>0</v>
      </c>
      <c r="FX285">
        <v>91</v>
      </c>
      <c r="FY285">
        <v>48</v>
      </c>
      <c r="GA285" t="s">
        <v>3</v>
      </c>
      <c r="GD285">
        <v>1</v>
      </c>
      <c r="GF285">
        <v>651079227</v>
      </c>
      <c r="GG285">
        <v>2</v>
      </c>
      <c r="GH285">
        <v>1</v>
      </c>
      <c r="GI285">
        <v>3</v>
      </c>
      <c r="GJ285">
        <v>0</v>
      </c>
      <c r="GK285">
        <v>0</v>
      </c>
      <c r="GL285">
        <f t="shared" si="167"/>
        <v>0</v>
      </c>
      <c r="GM285">
        <f t="shared" si="168"/>
        <v>439.61</v>
      </c>
      <c r="GN285">
        <f t="shared" si="169"/>
        <v>439.61</v>
      </c>
      <c r="GO285">
        <f t="shared" si="170"/>
        <v>0</v>
      </c>
      <c r="GP285">
        <f t="shared" si="171"/>
        <v>0</v>
      </c>
      <c r="GR285">
        <v>0</v>
      </c>
      <c r="GS285">
        <v>3</v>
      </c>
      <c r="GT285">
        <v>0</v>
      </c>
      <c r="GU285" t="s">
        <v>3</v>
      </c>
      <c r="GV285">
        <f t="shared" si="172"/>
        <v>0</v>
      </c>
      <c r="GW285">
        <v>1</v>
      </c>
      <c r="GX285">
        <f t="shared" si="173"/>
        <v>0</v>
      </c>
      <c r="HA285">
        <v>0</v>
      </c>
      <c r="HB285">
        <v>0</v>
      </c>
      <c r="HC285">
        <f t="shared" si="174"/>
        <v>0</v>
      </c>
      <c r="HE285" t="s">
        <v>3</v>
      </c>
      <c r="HF285" t="s">
        <v>3</v>
      </c>
      <c r="HM285" t="s">
        <v>3</v>
      </c>
      <c r="HN285" t="s">
        <v>123</v>
      </c>
      <c r="HO285" t="s">
        <v>124</v>
      </c>
      <c r="HP285" t="s">
        <v>121</v>
      </c>
      <c r="HQ285" t="s">
        <v>121</v>
      </c>
      <c r="HS285">
        <v>0</v>
      </c>
      <c r="IK285">
        <v>0</v>
      </c>
    </row>
    <row r="286" spans="1:245" x14ac:dyDescent="0.2">
      <c r="A286">
        <v>17</v>
      </c>
      <c r="B286">
        <v>0</v>
      </c>
      <c r="C286">
        <f>ROW(SmtRes!A126)</f>
        <v>126</v>
      </c>
      <c r="D286">
        <f>ROW(EtalonRes!A126)</f>
        <v>126</v>
      </c>
      <c r="E286" t="s">
        <v>204</v>
      </c>
      <c r="F286" t="s">
        <v>117</v>
      </c>
      <c r="G286" t="s">
        <v>170</v>
      </c>
      <c r="H286" t="s">
        <v>119</v>
      </c>
      <c r="I286">
        <f>ROUND(1/100,7)</f>
        <v>0.01</v>
      </c>
      <c r="J286">
        <v>0</v>
      </c>
      <c r="K286">
        <f>ROUND(1/100,7)</f>
        <v>0.01</v>
      </c>
      <c r="O286">
        <f t="shared" si="154"/>
        <v>164.27</v>
      </c>
      <c r="P286">
        <f>SUMIF(SmtRes!AQ125:'SmtRes'!AQ126,"=1",SmtRes!DF125:'SmtRes'!DF126)</f>
        <v>0</v>
      </c>
      <c r="Q286">
        <f>SUMIF(SmtRes!AQ125:'SmtRes'!AQ126,"=1",SmtRes!DG125:'SmtRes'!DG126)</f>
        <v>0</v>
      </c>
      <c r="R286">
        <f>SUMIF(SmtRes!AQ125:'SmtRes'!AQ126,"=1",SmtRes!DH125:'SmtRes'!DH126)</f>
        <v>0</v>
      </c>
      <c r="S286">
        <f>SUMIF(SmtRes!AQ125:'SmtRes'!AQ126,"=1",SmtRes!DI125:'SmtRes'!DI126)</f>
        <v>164.27</v>
      </c>
      <c r="T286">
        <f t="shared" si="155"/>
        <v>0</v>
      </c>
      <c r="U286">
        <f>SUMIF(SmtRes!AQ125:'SmtRes'!AQ126,"=1",SmtRes!CV125:'SmtRes'!CV126)</f>
        <v>0.24099999999999999</v>
      </c>
      <c r="V286">
        <f>SUMIF(SmtRes!AQ125:'SmtRes'!AQ126,"=1",SmtRes!CW125:'SmtRes'!CW126)</f>
        <v>0</v>
      </c>
      <c r="W286">
        <f t="shared" si="156"/>
        <v>0</v>
      </c>
      <c r="X286">
        <f t="shared" si="157"/>
        <v>149.49</v>
      </c>
      <c r="Y286">
        <f t="shared" si="158"/>
        <v>78.849999999999994</v>
      </c>
      <c r="AA286">
        <v>61549534</v>
      </c>
      <c r="AB286">
        <f t="shared" si="159"/>
        <v>16427.282999999999</v>
      </c>
      <c r="AC286">
        <f>ROUND((0),6)</f>
        <v>0</v>
      </c>
      <c r="AD286">
        <f>ROUND((((0)-(0))+AE286),6)</f>
        <v>0</v>
      </c>
      <c r="AE286">
        <f>ROUND((0),6)</f>
        <v>0</v>
      </c>
      <c r="AF286">
        <f>ROUND((SUM(SmtRes!BT125:'SmtRes'!BT126)),6)</f>
        <v>16427.282999999999</v>
      </c>
      <c r="AG286">
        <f t="shared" si="160"/>
        <v>0</v>
      </c>
      <c r="AH286">
        <f>(SUM(SmtRes!BU125:'SmtRes'!BU126))</f>
        <v>24.1</v>
      </c>
      <c r="AI286">
        <f>(0)</f>
        <v>0</v>
      </c>
      <c r="AJ286">
        <f t="shared" si="161"/>
        <v>0</v>
      </c>
      <c r="AK286">
        <v>16427.282999999999</v>
      </c>
      <c r="AL286">
        <v>0</v>
      </c>
      <c r="AM286">
        <v>0</v>
      </c>
      <c r="AN286">
        <v>0</v>
      </c>
      <c r="AO286">
        <v>16427.282999999999</v>
      </c>
      <c r="AP286">
        <v>0</v>
      </c>
      <c r="AQ286">
        <v>24.1</v>
      </c>
      <c r="AR286">
        <v>0</v>
      </c>
      <c r="AS286">
        <v>0</v>
      </c>
      <c r="AT286">
        <v>91</v>
      </c>
      <c r="AU286">
        <v>48</v>
      </c>
      <c r="AV286">
        <v>1</v>
      </c>
      <c r="AW286">
        <v>1</v>
      </c>
      <c r="AZ286">
        <v>1</v>
      </c>
      <c r="BA286">
        <v>1</v>
      </c>
      <c r="BB286">
        <v>1</v>
      </c>
      <c r="BC286">
        <v>1</v>
      </c>
      <c r="BD286" t="s">
        <v>3</v>
      </c>
      <c r="BE286" t="s">
        <v>3</v>
      </c>
      <c r="BF286" t="s">
        <v>3</v>
      </c>
      <c r="BG286" t="s">
        <v>3</v>
      </c>
      <c r="BH286">
        <v>0</v>
      </c>
      <c r="BI286">
        <v>1</v>
      </c>
      <c r="BJ286" t="s">
        <v>120</v>
      </c>
      <c r="BM286">
        <v>67001</v>
      </c>
      <c r="BN286">
        <v>0</v>
      </c>
      <c r="BO286" t="s">
        <v>3</v>
      </c>
      <c r="BP286">
        <v>0</v>
      </c>
      <c r="BQ286">
        <v>6</v>
      </c>
      <c r="BR286">
        <v>0</v>
      </c>
      <c r="BS286">
        <v>1</v>
      </c>
      <c r="BT286">
        <v>1</v>
      </c>
      <c r="BU286">
        <v>1</v>
      </c>
      <c r="BV286">
        <v>1</v>
      </c>
      <c r="BW286">
        <v>1</v>
      </c>
      <c r="BX286">
        <v>1</v>
      </c>
      <c r="BY286" t="s">
        <v>3</v>
      </c>
      <c r="BZ286">
        <v>91</v>
      </c>
      <c r="CA286">
        <v>48</v>
      </c>
      <c r="CB286" t="s">
        <v>3</v>
      </c>
      <c r="CE286">
        <v>0</v>
      </c>
      <c r="CF286">
        <v>0</v>
      </c>
      <c r="CG286">
        <v>0</v>
      </c>
      <c r="CM286">
        <v>0</v>
      </c>
      <c r="CN286" t="s">
        <v>3</v>
      </c>
      <c r="CO286">
        <v>0</v>
      </c>
      <c r="CP286">
        <f t="shared" si="162"/>
        <v>164.27</v>
      </c>
      <c r="CQ286">
        <f>SUMIF(SmtRes!AQ125:'SmtRes'!AQ126,"=1",SmtRes!AA125:'SmtRes'!AA126)</f>
        <v>0</v>
      </c>
      <c r="CR286">
        <f>SUMIF(SmtRes!AQ125:'SmtRes'!AQ126,"=1",SmtRes!AB125:'SmtRes'!AB126)</f>
        <v>0</v>
      </c>
      <c r="CS286">
        <f>SUMIF(SmtRes!AQ125:'SmtRes'!AQ126,"=1",SmtRes!AC125:'SmtRes'!AC126)</f>
        <v>0</v>
      </c>
      <c r="CT286">
        <f>SUMIF(SmtRes!AQ125:'SmtRes'!AQ126,"=1",SmtRes!AD125:'SmtRes'!AD126)</f>
        <v>681.63</v>
      </c>
      <c r="CU286">
        <f t="shared" si="163"/>
        <v>0</v>
      </c>
      <c r="CV286">
        <f>SUMIF(SmtRes!AQ125:'SmtRes'!AQ126,"=1",SmtRes!BU125:'SmtRes'!BU126)</f>
        <v>24.1</v>
      </c>
      <c r="CW286">
        <f>SUMIF(SmtRes!AQ125:'SmtRes'!AQ126,"=1",SmtRes!BV125:'SmtRes'!BV126)</f>
        <v>0</v>
      </c>
      <c r="CX286">
        <f t="shared" si="164"/>
        <v>0</v>
      </c>
      <c r="CY286">
        <f t="shared" si="165"/>
        <v>149.48570000000001</v>
      </c>
      <c r="CZ286">
        <f t="shared" si="166"/>
        <v>78.849600000000009</v>
      </c>
      <c r="DC286" t="s">
        <v>3</v>
      </c>
      <c r="DD286" t="s">
        <v>3</v>
      </c>
      <c r="DE286" t="s">
        <v>3</v>
      </c>
      <c r="DF286" t="s">
        <v>3</v>
      </c>
      <c r="DG286" t="s">
        <v>3</v>
      </c>
      <c r="DH286" t="s">
        <v>3</v>
      </c>
      <c r="DI286" t="s">
        <v>3</v>
      </c>
      <c r="DJ286" t="s">
        <v>3</v>
      </c>
      <c r="DK286" t="s">
        <v>3</v>
      </c>
      <c r="DL286" t="s">
        <v>3</v>
      </c>
      <c r="DM286" t="s">
        <v>3</v>
      </c>
      <c r="DN286">
        <v>0</v>
      </c>
      <c r="DO286">
        <v>0</v>
      </c>
      <c r="DP286">
        <v>1</v>
      </c>
      <c r="DQ286">
        <v>1</v>
      </c>
      <c r="DU286">
        <v>1013</v>
      </c>
      <c r="DV286" t="s">
        <v>119</v>
      </c>
      <c r="DW286" t="s">
        <v>119</v>
      </c>
      <c r="DX286">
        <v>1</v>
      </c>
      <c r="DZ286" t="s">
        <v>3</v>
      </c>
      <c r="EA286" t="s">
        <v>3</v>
      </c>
      <c r="EB286" t="s">
        <v>3</v>
      </c>
      <c r="EC286" t="s">
        <v>3</v>
      </c>
      <c r="EE286">
        <v>60216862</v>
      </c>
      <c r="EF286">
        <v>6</v>
      </c>
      <c r="EG286" t="s">
        <v>33</v>
      </c>
      <c r="EH286">
        <v>101</v>
      </c>
      <c r="EI286" t="s">
        <v>121</v>
      </c>
      <c r="EJ286">
        <v>1</v>
      </c>
      <c r="EK286">
        <v>67001</v>
      </c>
      <c r="EL286" t="s">
        <v>121</v>
      </c>
      <c r="EM286" t="s">
        <v>122</v>
      </c>
      <c r="EO286" t="s">
        <v>3</v>
      </c>
      <c r="EQ286">
        <v>0</v>
      </c>
      <c r="ER286">
        <v>0</v>
      </c>
      <c r="ES286">
        <v>0</v>
      </c>
      <c r="ET286">
        <v>0</v>
      </c>
      <c r="EU286">
        <v>0</v>
      </c>
      <c r="EV286">
        <v>0</v>
      </c>
      <c r="EW286">
        <v>24.1</v>
      </c>
      <c r="EX286">
        <v>0</v>
      </c>
      <c r="EY286">
        <v>0</v>
      </c>
      <c r="FQ286">
        <v>0</v>
      </c>
      <c r="FR286">
        <v>0</v>
      </c>
      <c r="FS286">
        <v>0</v>
      </c>
      <c r="FX286">
        <v>91</v>
      </c>
      <c r="FY286">
        <v>48</v>
      </c>
      <c r="GA286" t="s">
        <v>3</v>
      </c>
      <c r="GD286">
        <v>1</v>
      </c>
      <c r="GF286">
        <v>1304068834</v>
      </c>
      <c r="GG286">
        <v>2</v>
      </c>
      <c r="GH286">
        <v>1</v>
      </c>
      <c r="GI286">
        <v>-2</v>
      </c>
      <c r="GJ286">
        <v>0</v>
      </c>
      <c r="GK286">
        <v>0</v>
      </c>
      <c r="GL286">
        <f t="shared" si="167"/>
        <v>0</v>
      </c>
      <c r="GM286">
        <f t="shared" si="168"/>
        <v>392.61</v>
      </c>
      <c r="GN286">
        <f t="shared" si="169"/>
        <v>392.61</v>
      </c>
      <c r="GO286">
        <f t="shared" si="170"/>
        <v>0</v>
      </c>
      <c r="GP286">
        <f t="shared" si="171"/>
        <v>0</v>
      </c>
      <c r="GR286">
        <v>0</v>
      </c>
      <c r="GS286">
        <v>3</v>
      </c>
      <c r="GT286">
        <v>0</v>
      </c>
      <c r="GU286" t="s">
        <v>3</v>
      </c>
      <c r="GV286">
        <f t="shared" si="172"/>
        <v>0</v>
      </c>
      <c r="GW286">
        <v>1</v>
      </c>
      <c r="GX286">
        <f t="shared" si="173"/>
        <v>0</v>
      </c>
      <c r="HA286">
        <v>0</v>
      </c>
      <c r="HB286">
        <v>0</v>
      </c>
      <c r="HC286">
        <f t="shared" si="174"/>
        <v>0</v>
      </c>
      <c r="HE286" t="s">
        <v>3</v>
      </c>
      <c r="HF286" t="s">
        <v>3</v>
      </c>
      <c r="HM286" t="s">
        <v>3</v>
      </c>
      <c r="HN286" t="s">
        <v>123</v>
      </c>
      <c r="HO286" t="s">
        <v>124</v>
      </c>
      <c r="HP286" t="s">
        <v>121</v>
      </c>
      <c r="HQ286" t="s">
        <v>121</v>
      </c>
      <c r="HS286">
        <v>0</v>
      </c>
      <c r="IK286">
        <v>0</v>
      </c>
    </row>
    <row r="287" spans="1:245" x14ac:dyDescent="0.2">
      <c r="A287">
        <v>18</v>
      </c>
      <c r="B287">
        <v>0</v>
      </c>
      <c r="C287">
        <v>126</v>
      </c>
      <c r="E287" t="s">
        <v>205</v>
      </c>
      <c r="F287" t="s">
        <v>126</v>
      </c>
      <c r="G287" t="s">
        <v>127</v>
      </c>
      <c r="H287" t="s">
        <v>128</v>
      </c>
      <c r="I287">
        <f>I286*J287</f>
        <v>1</v>
      </c>
      <c r="J287">
        <v>100</v>
      </c>
      <c r="K287">
        <v>100</v>
      </c>
      <c r="O287">
        <f t="shared" si="154"/>
        <v>439.61</v>
      </c>
      <c r="P287">
        <f>ROUND(CQ287*I287,2)</f>
        <v>439.61</v>
      </c>
      <c r="Q287">
        <f>ROUND(CR287*I287,2)</f>
        <v>0</v>
      </c>
      <c r="R287">
        <f>ROUND(CS287*I287,2)</f>
        <v>0</v>
      </c>
      <c r="S287">
        <f>ROUND(CT287*I287,2)</f>
        <v>0</v>
      </c>
      <c r="T287">
        <f t="shared" si="155"/>
        <v>0</v>
      </c>
      <c r="U287">
        <f>ROUND(CV287*I287,7)</f>
        <v>0</v>
      </c>
      <c r="V287">
        <f>ROUND(CW287*I287,7)</f>
        <v>0</v>
      </c>
      <c r="W287">
        <f t="shared" si="156"/>
        <v>0</v>
      </c>
      <c r="X287">
        <f t="shared" si="157"/>
        <v>0</v>
      </c>
      <c r="Y287">
        <f t="shared" si="158"/>
        <v>0</v>
      </c>
      <c r="AA287">
        <v>61549534</v>
      </c>
      <c r="AB287">
        <f t="shared" si="159"/>
        <v>230.16</v>
      </c>
      <c r="AC287">
        <f>ROUND((ES287),6)</f>
        <v>230.16</v>
      </c>
      <c r="AD287">
        <f>ROUND((((ET287)-(EU287))+AE287),6)</f>
        <v>0</v>
      </c>
      <c r="AE287">
        <f>ROUND((EU287),6)</f>
        <v>0</v>
      </c>
      <c r="AF287">
        <f>ROUND((EV287),6)</f>
        <v>0</v>
      </c>
      <c r="AG287">
        <f t="shared" si="160"/>
        <v>0</v>
      </c>
      <c r="AH287">
        <f>(EW287)</f>
        <v>0</v>
      </c>
      <c r="AI287">
        <f>(EX287)</f>
        <v>0</v>
      </c>
      <c r="AJ287">
        <f t="shared" si="161"/>
        <v>0</v>
      </c>
      <c r="AK287">
        <v>230.16</v>
      </c>
      <c r="AL287">
        <v>230.16</v>
      </c>
      <c r="AM287">
        <v>0</v>
      </c>
      <c r="AN287">
        <v>0</v>
      </c>
      <c r="AO287">
        <v>0</v>
      </c>
      <c r="AP287">
        <v>0</v>
      </c>
      <c r="AQ287">
        <v>0</v>
      </c>
      <c r="AR287">
        <v>0</v>
      </c>
      <c r="AS287">
        <v>0</v>
      </c>
      <c r="AT287">
        <v>91</v>
      </c>
      <c r="AU287">
        <v>48</v>
      </c>
      <c r="AV287">
        <v>1</v>
      </c>
      <c r="AW287">
        <v>1</v>
      </c>
      <c r="AZ287">
        <v>1</v>
      </c>
      <c r="BA287">
        <v>1</v>
      </c>
      <c r="BB287">
        <v>1</v>
      </c>
      <c r="BC287">
        <v>1.91</v>
      </c>
      <c r="BD287" t="s">
        <v>3</v>
      </c>
      <c r="BE287" t="s">
        <v>3</v>
      </c>
      <c r="BF287" t="s">
        <v>3</v>
      </c>
      <c r="BG287" t="s">
        <v>3</v>
      </c>
      <c r="BH287">
        <v>3</v>
      </c>
      <c r="BI287">
        <v>1</v>
      </c>
      <c r="BJ287" t="s">
        <v>129</v>
      </c>
      <c r="BM287">
        <v>67001</v>
      </c>
      <c r="BN287">
        <v>0</v>
      </c>
      <c r="BO287" t="s">
        <v>126</v>
      </c>
      <c r="BP287">
        <v>1</v>
      </c>
      <c r="BQ287">
        <v>6</v>
      </c>
      <c r="BR287">
        <v>0</v>
      </c>
      <c r="BS287">
        <v>1</v>
      </c>
      <c r="BT287">
        <v>1</v>
      </c>
      <c r="BU287">
        <v>1</v>
      </c>
      <c r="BV287">
        <v>1</v>
      </c>
      <c r="BW287">
        <v>1</v>
      </c>
      <c r="BX287">
        <v>1</v>
      </c>
      <c r="BY287" t="s">
        <v>3</v>
      </c>
      <c r="BZ287">
        <v>91</v>
      </c>
      <c r="CA287">
        <v>48</v>
      </c>
      <c r="CB287" t="s">
        <v>3</v>
      </c>
      <c r="CE287">
        <v>0</v>
      </c>
      <c r="CF287">
        <v>0</v>
      </c>
      <c r="CG287">
        <v>0</v>
      </c>
      <c r="CM287">
        <v>0</v>
      </c>
      <c r="CN287" t="s">
        <v>3</v>
      </c>
      <c r="CO287">
        <v>0</v>
      </c>
      <c r="CP287">
        <f t="shared" si="162"/>
        <v>439.61</v>
      </c>
      <c r="CQ287">
        <f>ROUND(AL287*BC287,2)</f>
        <v>439.61</v>
      </c>
      <c r="CR287">
        <f>ROUND(AM287*BB287,2)</f>
        <v>0</v>
      </c>
      <c r="CS287">
        <f>ROUND(AN287*BS287,2)</f>
        <v>0</v>
      </c>
      <c r="CT287">
        <f>ROUND(AO287*BA287,2)</f>
        <v>0</v>
      </c>
      <c r="CU287">
        <f t="shared" si="163"/>
        <v>0</v>
      </c>
      <c r="CV287">
        <f>AH287</f>
        <v>0</v>
      </c>
      <c r="CW287">
        <f>AI287</f>
        <v>0</v>
      </c>
      <c r="CX287">
        <f t="shared" si="164"/>
        <v>0</v>
      </c>
      <c r="CY287">
        <f t="shared" si="165"/>
        <v>0</v>
      </c>
      <c r="CZ287">
        <f t="shared" si="166"/>
        <v>0</v>
      </c>
      <c r="DC287" t="s">
        <v>3</v>
      </c>
      <c r="DD287" t="s">
        <v>3</v>
      </c>
      <c r="DE287" t="s">
        <v>3</v>
      </c>
      <c r="DF287" t="s">
        <v>3</v>
      </c>
      <c r="DG287" t="s">
        <v>3</v>
      </c>
      <c r="DH287" t="s">
        <v>3</v>
      </c>
      <c r="DI287" t="s">
        <v>3</v>
      </c>
      <c r="DJ287" t="s">
        <v>3</v>
      </c>
      <c r="DK287" t="s">
        <v>3</v>
      </c>
      <c r="DL287" t="s">
        <v>3</v>
      </c>
      <c r="DM287" t="s">
        <v>3</v>
      </c>
      <c r="DN287">
        <v>0</v>
      </c>
      <c r="DO287">
        <v>0</v>
      </c>
      <c r="DP287">
        <v>1</v>
      </c>
      <c r="DQ287">
        <v>1</v>
      </c>
      <c r="DU287">
        <v>1013</v>
      </c>
      <c r="DV287" t="s">
        <v>128</v>
      </c>
      <c r="DW287" t="s">
        <v>128</v>
      </c>
      <c r="DX287">
        <v>1</v>
      </c>
      <c r="DZ287" t="s">
        <v>3</v>
      </c>
      <c r="EA287" t="s">
        <v>3</v>
      </c>
      <c r="EB287" t="s">
        <v>3</v>
      </c>
      <c r="EC287" t="s">
        <v>3</v>
      </c>
      <c r="EE287">
        <v>60216862</v>
      </c>
      <c r="EF287">
        <v>6</v>
      </c>
      <c r="EG287" t="s">
        <v>33</v>
      </c>
      <c r="EH287">
        <v>101</v>
      </c>
      <c r="EI287" t="s">
        <v>121</v>
      </c>
      <c r="EJ287">
        <v>1</v>
      </c>
      <c r="EK287">
        <v>67001</v>
      </c>
      <c r="EL287" t="s">
        <v>121</v>
      </c>
      <c r="EM287" t="s">
        <v>122</v>
      </c>
      <c r="EO287" t="s">
        <v>3</v>
      </c>
      <c r="EQ287">
        <v>0</v>
      </c>
      <c r="ER287">
        <v>230.16</v>
      </c>
      <c r="ES287">
        <v>230.16</v>
      </c>
      <c r="ET287">
        <v>0</v>
      </c>
      <c r="EU287">
        <v>0</v>
      </c>
      <c r="EV287">
        <v>0</v>
      </c>
      <c r="EW287">
        <v>0</v>
      </c>
      <c r="EX287">
        <v>0</v>
      </c>
      <c r="FQ287">
        <v>0</v>
      </c>
      <c r="FR287">
        <v>0</v>
      </c>
      <c r="FS287">
        <v>0</v>
      </c>
      <c r="FX287">
        <v>91</v>
      </c>
      <c r="FY287">
        <v>48</v>
      </c>
      <c r="GA287" t="s">
        <v>3</v>
      </c>
      <c r="GD287">
        <v>1</v>
      </c>
      <c r="GF287">
        <v>651079227</v>
      </c>
      <c r="GG287">
        <v>2</v>
      </c>
      <c r="GH287">
        <v>1</v>
      </c>
      <c r="GI287">
        <v>3</v>
      </c>
      <c r="GJ287">
        <v>0</v>
      </c>
      <c r="GK287">
        <v>0</v>
      </c>
      <c r="GL287">
        <f t="shared" si="167"/>
        <v>0</v>
      </c>
      <c r="GM287">
        <f t="shared" si="168"/>
        <v>439.61</v>
      </c>
      <c r="GN287">
        <f t="shared" si="169"/>
        <v>439.61</v>
      </c>
      <c r="GO287">
        <f t="shared" si="170"/>
        <v>0</v>
      </c>
      <c r="GP287">
        <f t="shared" si="171"/>
        <v>0</v>
      </c>
      <c r="GR287">
        <v>0</v>
      </c>
      <c r="GS287">
        <v>3</v>
      </c>
      <c r="GT287">
        <v>0</v>
      </c>
      <c r="GU287" t="s">
        <v>3</v>
      </c>
      <c r="GV287">
        <f t="shared" si="172"/>
        <v>0</v>
      </c>
      <c r="GW287">
        <v>1</v>
      </c>
      <c r="GX287">
        <f t="shared" si="173"/>
        <v>0</v>
      </c>
      <c r="HA287">
        <v>0</v>
      </c>
      <c r="HB287">
        <v>0</v>
      </c>
      <c r="HC287">
        <f t="shared" si="174"/>
        <v>0</v>
      </c>
      <c r="HE287" t="s">
        <v>3</v>
      </c>
      <c r="HF287" t="s">
        <v>3</v>
      </c>
      <c r="HM287" t="s">
        <v>3</v>
      </c>
      <c r="HN287" t="s">
        <v>123</v>
      </c>
      <c r="HO287" t="s">
        <v>124</v>
      </c>
      <c r="HP287" t="s">
        <v>121</v>
      </c>
      <c r="HQ287" t="s">
        <v>121</v>
      </c>
      <c r="HS287">
        <v>0</v>
      </c>
      <c r="IK287">
        <v>0</v>
      </c>
    </row>
    <row r="288" spans="1:245" x14ac:dyDescent="0.2">
      <c r="A288">
        <v>17</v>
      </c>
      <c r="B288">
        <v>0</v>
      </c>
      <c r="C288">
        <f>ROW(SmtRes!A133)</f>
        <v>133</v>
      </c>
      <c r="D288">
        <f>ROW(EtalonRes!A133)</f>
        <v>133</v>
      </c>
      <c r="E288" t="s">
        <v>206</v>
      </c>
      <c r="F288" t="s">
        <v>131</v>
      </c>
      <c r="G288" t="s">
        <v>132</v>
      </c>
      <c r="H288" t="s">
        <v>133</v>
      </c>
      <c r="I288">
        <f>ROUND(6/100,7)</f>
        <v>0.06</v>
      </c>
      <c r="J288">
        <v>0</v>
      </c>
      <c r="K288">
        <f>ROUND(6/100,7)</f>
        <v>0.06</v>
      </c>
      <c r="O288">
        <f t="shared" si="154"/>
        <v>893.48</v>
      </c>
      <c r="P288">
        <f>SUMIF(SmtRes!AQ127:'SmtRes'!AQ133,"=1",SmtRes!DF127:'SmtRes'!DF133)</f>
        <v>22.18</v>
      </c>
      <c r="Q288">
        <f>SUMIF(SmtRes!AQ127:'SmtRes'!AQ133,"=1",SmtRes!DG127:'SmtRes'!DG133)</f>
        <v>0.03</v>
      </c>
      <c r="R288">
        <f>SUMIF(SmtRes!AQ127:'SmtRes'!AQ133,"=1",SmtRes!DH127:'SmtRes'!DH133)</f>
        <v>0.38</v>
      </c>
      <c r="S288">
        <f>SUMIF(SmtRes!AQ127:'SmtRes'!AQ133,"=1",SmtRes!DI127:'SmtRes'!DI133)</f>
        <v>870.89</v>
      </c>
      <c r="T288">
        <f t="shared" si="155"/>
        <v>0</v>
      </c>
      <c r="U288">
        <f>SUMIF(SmtRes!AQ127:'SmtRes'!AQ133,"=1",SmtRes!CV127:'SmtRes'!CV133)</f>
        <v>1.2198</v>
      </c>
      <c r="V288">
        <f>SUMIF(SmtRes!AQ127:'SmtRes'!AQ133,"=1",SmtRes!CW127:'SmtRes'!CW133)</f>
        <v>5.9999999999999995E-4</v>
      </c>
      <c r="W288">
        <f t="shared" si="156"/>
        <v>0</v>
      </c>
      <c r="X288">
        <f t="shared" si="157"/>
        <v>845.13</v>
      </c>
      <c r="Y288">
        <f t="shared" si="158"/>
        <v>444.35</v>
      </c>
      <c r="AA288">
        <v>61549534</v>
      </c>
      <c r="AB288">
        <f t="shared" si="159"/>
        <v>14814.353256</v>
      </c>
      <c r="AC288">
        <f>ROUND((SUM(SmtRes!BQ127:'SmtRes'!BQ133)),6)</f>
        <v>299.17325599999998</v>
      </c>
      <c r="AD288">
        <f>ROUND((((SUM(SmtRes!BR127:'SmtRes'!BR133))-(SUM(SmtRes!BS127:'SmtRes'!BS133)))+AE288),6)</f>
        <v>0.37319999999999998</v>
      </c>
      <c r="AE288">
        <f>ROUND((SUM(SmtRes!BS127:'SmtRes'!BS133)),6)</f>
        <v>6.4122000000000003</v>
      </c>
      <c r="AF288">
        <f>ROUND((SUM(SmtRes!BT127:'SmtRes'!BT133)),6)</f>
        <v>14514.8068</v>
      </c>
      <c r="AG288">
        <f t="shared" si="160"/>
        <v>0</v>
      </c>
      <c r="AH288">
        <f>(SUM(SmtRes!BU127:'SmtRes'!BU133))</f>
        <v>20.329999999999998</v>
      </c>
      <c r="AI288">
        <f>(SUM(SmtRes!BV127:'SmtRes'!BV133))</f>
        <v>0.01</v>
      </c>
      <c r="AJ288">
        <f t="shared" si="161"/>
        <v>0</v>
      </c>
      <c r="AK288">
        <v>14820.765456000001</v>
      </c>
      <c r="AL288">
        <v>299.17325599999998</v>
      </c>
      <c r="AM288">
        <v>0.37320000000000003</v>
      </c>
      <c r="AN288">
        <v>6.4122000000000003</v>
      </c>
      <c r="AO288">
        <v>14514.8068</v>
      </c>
      <c r="AP288">
        <v>0</v>
      </c>
      <c r="AQ288">
        <v>20.329999999999998</v>
      </c>
      <c r="AR288">
        <v>0.01</v>
      </c>
      <c r="AS288">
        <v>0</v>
      </c>
      <c r="AT288">
        <v>97</v>
      </c>
      <c r="AU288">
        <v>51</v>
      </c>
      <c r="AV288">
        <v>1</v>
      </c>
      <c r="AW288">
        <v>1</v>
      </c>
      <c r="AZ288">
        <v>1</v>
      </c>
      <c r="BA288">
        <v>1</v>
      </c>
      <c r="BB288">
        <v>1</v>
      </c>
      <c r="BC288">
        <v>1</v>
      </c>
      <c r="BD288" t="s">
        <v>3</v>
      </c>
      <c r="BE288" t="s">
        <v>3</v>
      </c>
      <c r="BF288" t="s">
        <v>3</v>
      </c>
      <c r="BG288" t="s">
        <v>3</v>
      </c>
      <c r="BH288">
        <v>0</v>
      </c>
      <c r="BI288">
        <v>2</v>
      </c>
      <c r="BJ288" t="s">
        <v>134</v>
      </c>
      <c r="BM288">
        <v>108001</v>
      </c>
      <c r="BN288">
        <v>0</v>
      </c>
      <c r="BO288" t="s">
        <v>3</v>
      </c>
      <c r="BP288">
        <v>0</v>
      </c>
      <c r="BQ288">
        <v>3</v>
      </c>
      <c r="BR288">
        <v>0</v>
      </c>
      <c r="BS288">
        <v>1</v>
      </c>
      <c r="BT288">
        <v>1</v>
      </c>
      <c r="BU288">
        <v>1</v>
      </c>
      <c r="BV288">
        <v>1</v>
      </c>
      <c r="BW288">
        <v>1</v>
      </c>
      <c r="BX288">
        <v>1</v>
      </c>
      <c r="BY288" t="s">
        <v>3</v>
      </c>
      <c r="BZ288">
        <v>97</v>
      </c>
      <c r="CA288">
        <v>51</v>
      </c>
      <c r="CB288" t="s">
        <v>3</v>
      </c>
      <c r="CE288">
        <v>0</v>
      </c>
      <c r="CF288">
        <v>0</v>
      </c>
      <c r="CG288">
        <v>0</v>
      </c>
      <c r="CM288">
        <v>0</v>
      </c>
      <c r="CN288" t="s">
        <v>3</v>
      </c>
      <c r="CO288">
        <v>0</v>
      </c>
      <c r="CP288">
        <f t="shared" si="162"/>
        <v>893.48</v>
      </c>
      <c r="CQ288">
        <f>SUMIF(SmtRes!AQ127:'SmtRes'!AQ133,"=1",SmtRes!AA127:'SmtRes'!AA133)</f>
        <v>128299.93</v>
      </c>
      <c r="CR288">
        <f>SUMIF(SmtRes!AQ127:'SmtRes'!AQ133,"=1",SmtRes!AB127:'SmtRes'!AB133)</f>
        <v>57.47</v>
      </c>
      <c r="CS288">
        <f>SUMIF(SmtRes!AQ127:'SmtRes'!AQ133,"=1",SmtRes!AC127:'SmtRes'!AC133)</f>
        <v>641.22</v>
      </c>
      <c r="CT288">
        <f>SUMIF(SmtRes!AQ127:'SmtRes'!AQ133,"=1",SmtRes!AD127:'SmtRes'!AD133)</f>
        <v>713.96</v>
      </c>
      <c r="CU288">
        <f t="shared" si="163"/>
        <v>0</v>
      </c>
      <c r="CV288">
        <f>SUMIF(SmtRes!AQ127:'SmtRes'!AQ133,"=1",SmtRes!BU127:'SmtRes'!BU133)</f>
        <v>20.329999999999998</v>
      </c>
      <c r="CW288">
        <f>SUMIF(SmtRes!AQ127:'SmtRes'!AQ133,"=1",SmtRes!BV127:'SmtRes'!BV133)</f>
        <v>0.01</v>
      </c>
      <c r="CX288">
        <f t="shared" si="164"/>
        <v>0</v>
      </c>
      <c r="CY288">
        <f t="shared" si="165"/>
        <v>845.13189999999997</v>
      </c>
      <c r="CZ288">
        <f t="shared" si="166"/>
        <v>444.34769999999997</v>
      </c>
      <c r="DC288" t="s">
        <v>3</v>
      </c>
      <c r="DD288" t="s">
        <v>3</v>
      </c>
      <c r="DE288" t="s">
        <v>3</v>
      </c>
      <c r="DF288" t="s">
        <v>3</v>
      </c>
      <c r="DG288" t="s">
        <v>3</v>
      </c>
      <c r="DH288" t="s">
        <v>3</v>
      </c>
      <c r="DI288" t="s">
        <v>3</v>
      </c>
      <c r="DJ288" t="s">
        <v>3</v>
      </c>
      <c r="DK288" t="s">
        <v>3</v>
      </c>
      <c r="DL288" t="s">
        <v>3</v>
      </c>
      <c r="DM288" t="s">
        <v>3</v>
      </c>
      <c r="DN288">
        <v>0</v>
      </c>
      <c r="DO288">
        <v>0</v>
      </c>
      <c r="DP288">
        <v>1</v>
      </c>
      <c r="DQ288">
        <v>1</v>
      </c>
      <c r="DU288">
        <v>1003</v>
      </c>
      <c r="DV288" t="s">
        <v>133</v>
      </c>
      <c r="DW288" t="s">
        <v>133</v>
      </c>
      <c r="DX288">
        <v>100</v>
      </c>
      <c r="DZ288" t="s">
        <v>3</v>
      </c>
      <c r="EA288" t="s">
        <v>3</v>
      </c>
      <c r="EB288" t="s">
        <v>3</v>
      </c>
      <c r="EC288" t="s">
        <v>3</v>
      </c>
      <c r="EE288">
        <v>60216615</v>
      </c>
      <c r="EF288">
        <v>3</v>
      </c>
      <c r="EG288" t="s">
        <v>135</v>
      </c>
      <c r="EH288">
        <v>0</v>
      </c>
      <c r="EI288" t="s">
        <v>3</v>
      </c>
      <c r="EJ288">
        <v>2</v>
      </c>
      <c r="EK288">
        <v>108001</v>
      </c>
      <c r="EL288" t="s">
        <v>136</v>
      </c>
      <c r="EM288" t="s">
        <v>137</v>
      </c>
      <c r="EO288" t="s">
        <v>3</v>
      </c>
      <c r="EQ288">
        <v>0</v>
      </c>
      <c r="ER288">
        <v>0</v>
      </c>
      <c r="ES288">
        <v>0</v>
      </c>
      <c r="ET288">
        <v>0</v>
      </c>
      <c r="EU288">
        <v>0</v>
      </c>
      <c r="EV288">
        <v>0</v>
      </c>
      <c r="EW288">
        <v>20.329999999999998</v>
      </c>
      <c r="EX288">
        <v>0.01</v>
      </c>
      <c r="EY288">
        <v>0</v>
      </c>
      <c r="FQ288">
        <v>0</v>
      </c>
      <c r="FR288">
        <v>0</v>
      </c>
      <c r="FS288">
        <v>0</v>
      </c>
      <c r="FX288">
        <v>97</v>
      </c>
      <c r="FY288">
        <v>51</v>
      </c>
      <c r="GA288" t="s">
        <v>3</v>
      </c>
      <c r="GD288">
        <v>1</v>
      </c>
      <c r="GF288">
        <v>838210438</v>
      </c>
      <c r="GG288">
        <v>2</v>
      </c>
      <c r="GH288">
        <v>1</v>
      </c>
      <c r="GI288">
        <v>-2</v>
      </c>
      <c r="GJ288">
        <v>0</v>
      </c>
      <c r="GK288">
        <v>0</v>
      </c>
      <c r="GL288">
        <f t="shared" si="167"/>
        <v>0</v>
      </c>
      <c r="GM288">
        <f t="shared" si="168"/>
        <v>2182.96</v>
      </c>
      <c r="GN288">
        <f t="shared" si="169"/>
        <v>0</v>
      </c>
      <c r="GO288">
        <f t="shared" si="170"/>
        <v>2182.96</v>
      </c>
      <c r="GP288">
        <f t="shared" si="171"/>
        <v>0</v>
      </c>
      <c r="GR288">
        <v>0</v>
      </c>
      <c r="GS288">
        <v>3</v>
      </c>
      <c r="GT288">
        <v>0</v>
      </c>
      <c r="GU288" t="s">
        <v>3</v>
      </c>
      <c r="GV288">
        <f t="shared" si="172"/>
        <v>0</v>
      </c>
      <c r="GW288">
        <v>1</v>
      </c>
      <c r="GX288">
        <f t="shared" si="173"/>
        <v>0</v>
      </c>
      <c r="HA288">
        <v>0</v>
      </c>
      <c r="HB288">
        <v>0</v>
      </c>
      <c r="HC288">
        <f t="shared" si="174"/>
        <v>0</v>
      </c>
      <c r="HE288" t="s">
        <v>3</v>
      </c>
      <c r="HF288" t="s">
        <v>3</v>
      </c>
      <c r="HM288" t="s">
        <v>3</v>
      </c>
      <c r="HN288" t="s">
        <v>138</v>
      </c>
      <c r="HO288" t="s">
        <v>139</v>
      </c>
      <c r="HP288" t="s">
        <v>136</v>
      </c>
      <c r="HQ288" t="s">
        <v>136</v>
      </c>
      <c r="HS288">
        <v>0</v>
      </c>
      <c r="IK288">
        <v>0</v>
      </c>
    </row>
    <row r="289" spans="1:245" x14ac:dyDescent="0.2">
      <c r="A289">
        <v>18</v>
      </c>
      <c r="B289">
        <v>0</v>
      </c>
      <c r="C289">
        <v>133</v>
      </c>
      <c r="E289" t="s">
        <v>207</v>
      </c>
      <c r="F289" t="s">
        <v>141</v>
      </c>
      <c r="G289" t="s">
        <v>142</v>
      </c>
      <c r="H289" t="s">
        <v>133</v>
      </c>
      <c r="I289">
        <f>I288*J289</f>
        <v>0.06</v>
      </c>
      <c r="J289">
        <v>1</v>
      </c>
      <c r="K289">
        <v>1</v>
      </c>
      <c r="O289">
        <f t="shared" si="154"/>
        <v>1457.2</v>
      </c>
      <c r="P289">
        <f>ROUND(CQ289*I289,2)</f>
        <v>1457.2</v>
      </c>
      <c r="Q289">
        <f>ROUND(CR289*I289,2)</f>
        <v>0</v>
      </c>
      <c r="R289">
        <f>ROUND(CS289*I289,2)</f>
        <v>0</v>
      </c>
      <c r="S289">
        <f>ROUND(CT289*I289,2)</f>
        <v>0</v>
      </c>
      <c r="T289">
        <f t="shared" si="155"/>
        <v>0</v>
      </c>
      <c r="U289">
        <f>ROUND(CV289*I289,7)</f>
        <v>0</v>
      </c>
      <c r="V289">
        <f>ROUND(CW289*I289,7)</f>
        <v>0</v>
      </c>
      <c r="W289">
        <f t="shared" si="156"/>
        <v>0</v>
      </c>
      <c r="X289">
        <f t="shared" si="157"/>
        <v>0</v>
      </c>
      <c r="Y289">
        <f t="shared" si="158"/>
        <v>0</v>
      </c>
      <c r="AA289">
        <v>61549534</v>
      </c>
      <c r="AB289">
        <f t="shared" si="159"/>
        <v>19586.009999999998</v>
      </c>
      <c r="AC289">
        <f>ROUND((ES289),6)</f>
        <v>19586.009999999998</v>
      </c>
      <c r="AD289">
        <f>ROUND((((ET289)-(EU289))+AE289),6)</f>
        <v>0</v>
      </c>
      <c r="AE289">
        <f>ROUND((EU289),6)</f>
        <v>0</v>
      </c>
      <c r="AF289">
        <f>ROUND((EV289),6)</f>
        <v>0</v>
      </c>
      <c r="AG289">
        <f t="shared" si="160"/>
        <v>0</v>
      </c>
      <c r="AH289">
        <f>(EW289)</f>
        <v>0</v>
      </c>
      <c r="AI289">
        <f>(EX289)</f>
        <v>0</v>
      </c>
      <c r="AJ289">
        <f t="shared" si="161"/>
        <v>0</v>
      </c>
      <c r="AK289">
        <v>19586.009999999998</v>
      </c>
      <c r="AL289">
        <v>19586.009999999998</v>
      </c>
      <c r="AM289">
        <v>0</v>
      </c>
      <c r="AN289">
        <v>0</v>
      </c>
      <c r="AO289">
        <v>0</v>
      </c>
      <c r="AP289">
        <v>0</v>
      </c>
      <c r="AQ289">
        <v>0</v>
      </c>
      <c r="AR289">
        <v>0</v>
      </c>
      <c r="AS289">
        <v>0</v>
      </c>
      <c r="AT289">
        <v>97</v>
      </c>
      <c r="AU289">
        <v>51</v>
      </c>
      <c r="AV289">
        <v>1</v>
      </c>
      <c r="AW289">
        <v>1</v>
      </c>
      <c r="AZ289">
        <v>1</v>
      </c>
      <c r="BA289">
        <v>1</v>
      </c>
      <c r="BB289">
        <v>1</v>
      </c>
      <c r="BC289">
        <v>1.24</v>
      </c>
      <c r="BD289" t="s">
        <v>3</v>
      </c>
      <c r="BE289" t="s">
        <v>3</v>
      </c>
      <c r="BF289" t="s">
        <v>3</v>
      </c>
      <c r="BG289" t="s">
        <v>3</v>
      </c>
      <c r="BH289">
        <v>3</v>
      </c>
      <c r="BI289">
        <v>2</v>
      </c>
      <c r="BJ289" t="s">
        <v>143</v>
      </c>
      <c r="BM289">
        <v>108001</v>
      </c>
      <c r="BN289">
        <v>0</v>
      </c>
      <c r="BO289" t="s">
        <v>141</v>
      </c>
      <c r="BP289">
        <v>1</v>
      </c>
      <c r="BQ289">
        <v>3</v>
      </c>
      <c r="BR289">
        <v>0</v>
      </c>
      <c r="BS289">
        <v>1</v>
      </c>
      <c r="BT289">
        <v>1</v>
      </c>
      <c r="BU289">
        <v>1</v>
      </c>
      <c r="BV289">
        <v>1</v>
      </c>
      <c r="BW289">
        <v>1</v>
      </c>
      <c r="BX289">
        <v>1</v>
      </c>
      <c r="BY289" t="s">
        <v>3</v>
      </c>
      <c r="BZ289">
        <v>97</v>
      </c>
      <c r="CA289">
        <v>51</v>
      </c>
      <c r="CB289" t="s">
        <v>3</v>
      </c>
      <c r="CE289">
        <v>0</v>
      </c>
      <c r="CF289">
        <v>0</v>
      </c>
      <c r="CG289">
        <v>0</v>
      </c>
      <c r="CM289">
        <v>0</v>
      </c>
      <c r="CN289" t="s">
        <v>3</v>
      </c>
      <c r="CO289">
        <v>0</v>
      </c>
      <c r="CP289">
        <f t="shared" si="162"/>
        <v>1457.2</v>
      </c>
      <c r="CQ289">
        <f>ROUND(AL289*BC289,2)</f>
        <v>24286.65</v>
      </c>
      <c r="CR289">
        <f>ROUND(AM289*BB289,2)</f>
        <v>0</v>
      </c>
      <c r="CS289">
        <f>ROUND(AN289*BS289,2)</f>
        <v>0</v>
      </c>
      <c r="CT289">
        <f>ROUND(AO289*BA289,2)</f>
        <v>0</v>
      </c>
      <c r="CU289">
        <f t="shared" si="163"/>
        <v>0</v>
      </c>
      <c r="CV289">
        <f>AH289</f>
        <v>0</v>
      </c>
      <c r="CW289">
        <f>AI289</f>
        <v>0</v>
      </c>
      <c r="CX289">
        <f t="shared" si="164"/>
        <v>0</v>
      </c>
      <c r="CY289">
        <f t="shared" si="165"/>
        <v>0</v>
      </c>
      <c r="CZ289">
        <f t="shared" si="166"/>
        <v>0</v>
      </c>
      <c r="DC289" t="s">
        <v>3</v>
      </c>
      <c r="DD289" t="s">
        <v>3</v>
      </c>
      <c r="DE289" t="s">
        <v>3</v>
      </c>
      <c r="DF289" t="s">
        <v>3</v>
      </c>
      <c r="DG289" t="s">
        <v>3</v>
      </c>
      <c r="DH289" t="s">
        <v>3</v>
      </c>
      <c r="DI289" t="s">
        <v>3</v>
      </c>
      <c r="DJ289" t="s">
        <v>3</v>
      </c>
      <c r="DK289" t="s">
        <v>3</v>
      </c>
      <c r="DL289" t="s">
        <v>3</v>
      </c>
      <c r="DM289" t="s">
        <v>3</v>
      </c>
      <c r="DN289">
        <v>0</v>
      </c>
      <c r="DO289">
        <v>0</v>
      </c>
      <c r="DP289">
        <v>1</v>
      </c>
      <c r="DQ289">
        <v>1</v>
      </c>
      <c r="DU289">
        <v>1003</v>
      </c>
      <c r="DV289" t="s">
        <v>133</v>
      </c>
      <c r="DW289" t="s">
        <v>133</v>
      </c>
      <c r="DX289">
        <v>100</v>
      </c>
      <c r="DZ289" t="s">
        <v>3</v>
      </c>
      <c r="EA289" t="s">
        <v>3</v>
      </c>
      <c r="EB289" t="s">
        <v>3</v>
      </c>
      <c r="EC289" t="s">
        <v>3</v>
      </c>
      <c r="EE289">
        <v>60216615</v>
      </c>
      <c r="EF289">
        <v>3</v>
      </c>
      <c r="EG289" t="s">
        <v>135</v>
      </c>
      <c r="EH289">
        <v>0</v>
      </c>
      <c r="EI289" t="s">
        <v>3</v>
      </c>
      <c r="EJ289">
        <v>2</v>
      </c>
      <c r="EK289">
        <v>108001</v>
      </c>
      <c r="EL289" t="s">
        <v>136</v>
      </c>
      <c r="EM289" t="s">
        <v>137</v>
      </c>
      <c r="EO289" t="s">
        <v>3</v>
      </c>
      <c r="EQ289">
        <v>0</v>
      </c>
      <c r="ER289">
        <v>19586.009999999998</v>
      </c>
      <c r="ES289">
        <v>19586.009999999998</v>
      </c>
      <c r="ET289">
        <v>0</v>
      </c>
      <c r="EU289">
        <v>0</v>
      </c>
      <c r="EV289">
        <v>0</v>
      </c>
      <c r="EW289">
        <v>0</v>
      </c>
      <c r="EX289">
        <v>0</v>
      </c>
      <c r="FQ289">
        <v>0</v>
      </c>
      <c r="FR289">
        <v>0</v>
      </c>
      <c r="FS289">
        <v>0</v>
      </c>
      <c r="FX289">
        <v>97</v>
      </c>
      <c r="FY289">
        <v>51</v>
      </c>
      <c r="GA289" t="s">
        <v>3</v>
      </c>
      <c r="GD289">
        <v>1</v>
      </c>
      <c r="GF289">
        <v>1929499894</v>
      </c>
      <c r="GG289">
        <v>2</v>
      </c>
      <c r="GH289">
        <v>1</v>
      </c>
      <c r="GI289">
        <v>2</v>
      </c>
      <c r="GJ289">
        <v>0</v>
      </c>
      <c r="GK289">
        <v>0</v>
      </c>
      <c r="GL289">
        <f t="shared" si="167"/>
        <v>0</v>
      </c>
      <c r="GM289">
        <f t="shared" si="168"/>
        <v>1457.2</v>
      </c>
      <c r="GN289">
        <f t="shared" si="169"/>
        <v>0</v>
      </c>
      <c r="GO289">
        <f t="shared" si="170"/>
        <v>1457.2</v>
      </c>
      <c r="GP289">
        <f t="shared" si="171"/>
        <v>0</v>
      </c>
      <c r="GR289">
        <v>0</v>
      </c>
      <c r="GS289">
        <v>3</v>
      </c>
      <c r="GT289">
        <v>0</v>
      </c>
      <c r="GU289" t="s">
        <v>3</v>
      </c>
      <c r="GV289">
        <f t="shared" si="172"/>
        <v>0</v>
      </c>
      <c r="GW289">
        <v>1</v>
      </c>
      <c r="GX289">
        <f t="shared" si="173"/>
        <v>0</v>
      </c>
      <c r="HA289">
        <v>0</v>
      </c>
      <c r="HB289">
        <v>0</v>
      </c>
      <c r="HC289">
        <f t="shared" si="174"/>
        <v>0</v>
      </c>
      <c r="HE289" t="s">
        <v>3</v>
      </c>
      <c r="HF289" t="s">
        <v>3</v>
      </c>
      <c r="HM289" t="s">
        <v>3</v>
      </c>
      <c r="HN289" t="s">
        <v>138</v>
      </c>
      <c r="HO289" t="s">
        <v>139</v>
      </c>
      <c r="HP289" t="s">
        <v>136</v>
      </c>
      <c r="HQ289" t="s">
        <v>136</v>
      </c>
      <c r="HS289">
        <v>0</v>
      </c>
      <c r="IK289">
        <v>0</v>
      </c>
    </row>
    <row r="290" spans="1:245" x14ac:dyDescent="0.2">
      <c r="A290">
        <v>17</v>
      </c>
      <c r="B290">
        <v>0</v>
      </c>
      <c r="C290">
        <f>ROW(SmtRes!A144)</f>
        <v>144</v>
      </c>
      <c r="D290">
        <f>ROW(EtalonRes!A144)</f>
        <v>144</v>
      </c>
      <c r="E290" t="s">
        <v>208</v>
      </c>
      <c r="F290" t="s">
        <v>145</v>
      </c>
      <c r="G290" t="s">
        <v>146</v>
      </c>
      <c r="H290" t="s">
        <v>133</v>
      </c>
      <c r="I290">
        <f>ROUND(16/100,7)</f>
        <v>0.16</v>
      </c>
      <c r="J290">
        <v>0</v>
      </c>
      <c r="K290">
        <f>ROUND(16/100,7)</f>
        <v>0.16</v>
      </c>
      <c r="O290">
        <f t="shared" si="154"/>
        <v>1517.63</v>
      </c>
      <c r="P290">
        <f>SUMIF(SmtRes!AQ134:'SmtRes'!AQ144,"=1",SmtRes!DF134:'SmtRes'!DF144)</f>
        <v>60.649999999999991</v>
      </c>
      <c r="Q290">
        <f>SUMIF(SmtRes!AQ134:'SmtRes'!AQ144,"=1",SmtRes!DG134:'SmtRes'!DG144)</f>
        <v>47.51</v>
      </c>
      <c r="R290">
        <f>SUMIF(SmtRes!AQ134:'SmtRes'!AQ144,"=1",SmtRes!DH134:'SmtRes'!DH144)</f>
        <v>27.07</v>
      </c>
      <c r="S290">
        <f>SUMIF(SmtRes!AQ134:'SmtRes'!AQ144,"=1",SmtRes!DI134:'SmtRes'!DI144)</f>
        <v>1382.4</v>
      </c>
      <c r="T290">
        <f t="shared" si="155"/>
        <v>0</v>
      </c>
      <c r="U290">
        <f>SUMIF(SmtRes!AQ134:'SmtRes'!AQ144,"=1",SmtRes!CV134:'SmtRes'!CV144)</f>
        <v>1.9583999999999999</v>
      </c>
      <c r="V290">
        <f>SUMIF(SmtRes!AQ134:'SmtRes'!AQ144,"=1",SmtRes!CW134:'SmtRes'!CW144)</f>
        <v>3.2000000000000001E-2</v>
      </c>
      <c r="W290">
        <f t="shared" si="156"/>
        <v>0</v>
      </c>
      <c r="X290">
        <f t="shared" si="157"/>
        <v>1367.19</v>
      </c>
      <c r="Y290">
        <f t="shared" si="158"/>
        <v>718.83</v>
      </c>
      <c r="AA290">
        <v>61549534</v>
      </c>
      <c r="AB290">
        <f t="shared" si="159"/>
        <v>9366.5674479999998</v>
      </c>
      <c r="AC290">
        <f>ROUND((SUM(SmtRes!BQ134:'SmtRes'!BQ144)),6)</f>
        <v>429.63064800000001</v>
      </c>
      <c r="AD290">
        <f>ROUND((((SUM(SmtRes!BR134:'SmtRes'!BR144))-(SUM(SmtRes!BS134:'SmtRes'!BS144)))+AE290),6)</f>
        <v>296.96559999999999</v>
      </c>
      <c r="AE290">
        <f>ROUND((SUM(SmtRes!BS134:'SmtRes'!BS144)),6)</f>
        <v>169.196</v>
      </c>
      <c r="AF290">
        <f>ROUND((SUM(SmtRes!BT134:'SmtRes'!BT144)),6)</f>
        <v>8639.9712</v>
      </c>
      <c r="AG290">
        <f t="shared" si="160"/>
        <v>0</v>
      </c>
      <c r="AH290">
        <f>(SUM(SmtRes!BU134:'SmtRes'!BU144))</f>
        <v>12.24</v>
      </c>
      <c r="AI290">
        <f>(SUM(SmtRes!BV134:'SmtRes'!BV144))</f>
        <v>0.2</v>
      </c>
      <c r="AJ290">
        <f t="shared" si="161"/>
        <v>0</v>
      </c>
      <c r="AK290">
        <v>9535.7634479999997</v>
      </c>
      <c r="AL290">
        <v>429.63064800000001</v>
      </c>
      <c r="AM290">
        <v>296.96559999999999</v>
      </c>
      <c r="AN290">
        <v>169.196</v>
      </c>
      <c r="AO290">
        <v>8639.9712</v>
      </c>
      <c r="AP290">
        <v>0</v>
      </c>
      <c r="AQ290">
        <v>12.24</v>
      </c>
      <c r="AR290">
        <v>0.2</v>
      </c>
      <c r="AS290">
        <v>0</v>
      </c>
      <c r="AT290">
        <v>97</v>
      </c>
      <c r="AU290">
        <v>51</v>
      </c>
      <c r="AV290">
        <v>1</v>
      </c>
      <c r="AW290">
        <v>1</v>
      </c>
      <c r="AZ290">
        <v>1</v>
      </c>
      <c r="BA290">
        <v>1</v>
      </c>
      <c r="BB290">
        <v>1</v>
      </c>
      <c r="BC290">
        <v>1</v>
      </c>
      <c r="BD290" t="s">
        <v>3</v>
      </c>
      <c r="BE290" t="s">
        <v>3</v>
      </c>
      <c r="BF290" t="s">
        <v>3</v>
      </c>
      <c r="BG290" t="s">
        <v>3</v>
      </c>
      <c r="BH290">
        <v>0</v>
      </c>
      <c r="BI290">
        <v>2</v>
      </c>
      <c r="BJ290" t="s">
        <v>147</v>
      </c>
      <c r="BM290">
        <v>108001</v>
      </c>
      <c r="BN290">
        <v>0</v>
      </c>
      <c r="BO290" t="s">
        <v>3</v>
      </c>
      <c r="BP290">
        <v>0</v>
      </c>
      <c r="BQ290">
        <v>3</v>
      </c>
      <c r="BR290">
        <v>0</v>
      </c>
      <c r="BS290">
        <v>1</v>
      </c>
      <c r="BT290">
        <v>1</v>
      </c>
      <c r="BU290">
        <v>1</v>
      </c>
      <c r="BV290">
        <v>1</v>
      </c>
      <c r="BW290">
        <v>1</v>
      </c>
      <c r="BX290">
        <v>1</v>
      </c>
      <c r="BY290" t="s">
        <v>3</v>
      </c>
      <c r="BZ290">
        <v>97</v>
      </c>
      <c r="CA290">
        <v>51</v>
      </c>
      <c r="CB290" t="s">
        <v>3</v>
      </c>
      <c r="CE290">
        <v>0</v>
      </c>
      <c r="CF290">
        <v>0</v>
      </c>
      <c r="CG290">
        <v>0</v>
      </c>
      <c r="CM290">
        <v>0</v>
      </c>
      <c r="CN290" t="s">
        <v>3</v>
      </c>
      <c r="CO290">
        <v>0</v>
      </c>
      <c r="CP290">
        <f t="shared" si="162"/>
        <v>1517.63</v>
      </c>
      <c r="CQ290">
        <f>SUMIF(SmtRes!AQ134:'SmtRes'!AQ144,"=1",SmtRes!AA134:'SmtRes'!AA144)</f>
        <v>302.87</v>
      </c>
      <c r="CR290">
        <f>SUMIF(SmtRes!AQ134:'SmtRes'!AQ144,"=1",SmtRes!AB134:'SmtRes'!AB144)</f>
        <v>2305.1000000000004</v>
      </c>
      <c r="CS290">
        <f>SUMIF(SmtRes!AQ134:'SmtRes'!AQ144,"=1",SmtRes!AC134:'SmtRes'!AC144)</f>
        <v>1691.96</v>
      </c>
      <c r="CT290">
        <f>SUMIF(SmtRes!AQ134:'SmtRes'!AQ144,"=1",SmtRes!AD134:'SmtRes'!AD144)</f>
        <v>705.88</v>
      </c>
      <c r="CU290">
        <f t="shared" si="163"/>
        <v>0</v>
      </c>
      <c r="CV290">
        <f>SUMIF(SmtRes!AQ134:'SmtRes'!AQ144,"=1",SmtRes!BU134:'SmtRes'!BU144)</f>
        <v>12.24</v>
      </c>
      <c r="CW290">
        <f>SUMIF(SmtRes!AQ134:'SmtRes'!AQ144,"=1",SmtRes!BV134:'SmtRes'!BV144)</f>
        <v>0.2</v>
      </c>
      <c r="CX290">
        <f t="shared" si="164"/>
        <v>0</v>
      </c>
      <c r="CY290">
        <f t="shared" si="165"/>
        <v>1367.1858999999999</v>
      </c>
      <c r="CZ290">
        <f t="shared" si="166"/>
        <v>718.8297</v>
      </c>
      <c r="DC290" t="s">
        <v>3</v>
      </c>
      <c r="DD290" t="s">
        <v>3</v>
      </c>
      <c r="DE290" t="s">
        <v>3</v>
      </c>
      <c r="DF290" t="s">
        <v>3</v>
      </c>
      <c r="DG290" t="s">
        <v>3</v>
      </c>
      <c r="DH290" t="s">
        <v>3</v>
      </c>
      <c r="DI290" t="s">
        <v>3</v>
      </c>
      <c r="DJ290" t="s">
        <v>3</v>
      </c>
      <c r="DK290" t="s">
        <v>3</v>
      </c>
      <c r="DL290" t="s">
        <v>3</v>
      </c>
      <c r="DM290" t="s">
        <v>3</v>
      </c>
      <c r="DN290">
        <v>0</v>
      </c>
      <c r="DO290">
        <v>0</v>
      </c>
      <c r="DP290">
        <v>1</v>
      </c>
      <c r="DQ290">
        <v>1</v>
      </c>
      <c r="DU290">
        <v>1003</v>
      </c>
      <c r="DV290" t="s">
        <v>133</v>
      </c>
      <c r="DW290" t="s">
        <v>133</v>
      </c>
      <c r="DX290">
        <v>100</v>
      </c>
      <c r="DZ290" t="s">
        <v>3</v>
      </c>
      <c r="EA290" t="s">
        <v>3</v>
      </c>
      <c r="EB290" t="s">
        <v>3</v>
      </c>
      <c r="EC290" t="s">
        <v>3</v>
      </c>
      <c r="EE290">
        <v>60216615</v>
      </c>
      <c r="EF290">
        <v>3</v>
      </c>
      <c r="EG290" t="s">
        <v>135</v>
      </c>
      <c r="EH290">
        <v>0</v>
      </c>
      <c r="EI290" t="s">
        <v>3</v>
      </c>
      <c r="EJ290">
        <v>2</v>
      </c>
      <c r="EK290">
        <v>108001</v>
      </c>
      <c r="EL290" t="s">
        <v>136</v>
      </c>
      <c r="EM290" t="s">
        <v>137</v>
      </c>
      <c r="EO290" t="s">
        <v>3</v>
      </c>
      <c r="EQ290">
        <v>0</v>
      </c>
      <c r="ER290">
        <v>0</v>
      </c>
      <c r="ES290">
        <v>0</v>
      </c>
      <c r="ET290">
        <v>0</v>
      </c>
      <c r="EU290">
        <v>0</v>
      </c>
      <c r="EV290">
        <v>0</v>
      </c>
      <c r="EW290">
        <v>12.24</v>
      </c>
      <c r="EX290">
        <v>0.2</v>
      </c>
      <c r="EY290">
        <v>0</v>
      </c>
      <c r="FQ290">
        <v>0</v>
      </c>
      <c r="FR290">
        <v>0</v>
      </c>
      <c r="FS290">
        <v>0</v>
      </c>
      <c r="FX290">
        <v>97</v>
      </c>
      <c r="FY290">
        <v>51</v>
      </c>
      <c r="GA290" t="s">
        <v>3</v>
      </c>
      <c r="GD290">
        <v>1</v>
      </c>
      <c r="GF290">
        <v>448129612</v>
      </c>
      <c r="GG290">
        <v>2</v>
      </c>
      <c r="GH290">
        <v>1</v>
      </c>
      <c r="GI290">
        <v>-2</v>
      </c>
      <c r="GJ290">
        <v>0</v>
      </c>
      <c r="GK290">
        <v>0</v>
      </c>
      <c r="GL290">
        <f t="shared" si="167"/>
        <v>0</v>
      </c>
      <c r="GM290">
        <f t="shared" si="168"/>
        <v>3603.65</v>
      </c>
      <c r="GN290">
        <f t="shared" si="169"/>
        <v>0</v>
      </c>
      <c r="GO290">
        <f t="shared" si="170"/>
        <v>3603.65</v>
      </c>
      <c r="GP290">
        <f t="shared" si="171"/>
        <v>0</v>
      </c>
      <c r="GR290">
        <v>0</v>
      </c>
      <c r="GS290">
        <v>3</v>
      </c>
      <c r="GT290">
        <v>0</v>
      </c>
      <c r="GU290" t="s">
        <v>3</v>
      </c>
      <c r="GV290">
        <f t="shared" si="172"/>
        <v>0</v>
      </c>
      <c r="GW290">
        <v>1</v>
      </c>
      <c r="GX290">
        <f t="shared" si="173"/>
        <v>0</v>
      </c>
      <c r="HA290">
        <v>0</v>
      </c>
      <c r="HB290">
        <v>0</v>
      </c>
      <c r="HC290">
        <f t="shared" si="174"/>
        <v>0</v>
      </c>
      <c r="HE290" t="s">
        <v>3</v>
      </c>
      <c r="HF290" t="s">
        <v>3</v>
      </c>
      <c r="HM290" t="s">
        <v>3</v>
      </c>
      <c r="HN290" t="s">
        <v>138</v>
      </c>
      <c r="HO290" t="s">
        <v>139</v>
      </c>
      <c r="HP290" t="s">
        <v>136</v>
      </c>
      <c r="HQ290" t="s">
        <v>136</v>
      </c>
      <c r="HS290">
        <v>0</v>
      </c>
      <c r="IK290">
        <v>0</v>
      </c>
    </row>
    <row r="291" spans="1:245" x14ac:dyDescent="0.2">
      <c r="A291">
        <v>18</v>
      </c>
      <c r="B291">
        <v>0</v>
      </c>
      <c r="C291">
        <v>144</v>
      </c>
      <c r="E291" t="s">
        <v>209</v>
      </c>
      <c r="F291" t="s">
        <v>149</v>
      </c>
      <c r="G291" t="s">
        <v>150</v>
      </c>
      <c r="H291" t="s">
        <v>151</v>
      </c>
      <c r="I291">
        <f>I290*J291</f>
        <v>1.6799999999999999E-2</v>
      </c>
      <c r="J291">
        <v>0.105</v>
      </c>
      <c r="K291">
        <v>0.105</v>
      </c>
      <c r="O291">
        <f t="shared" si="154"/>
        <v>1656.98</v>
      </c>
      <c r="P291">
        <f>ROUND(CQ291*I291,2)</f>
        <v>1656.98</v>
      </c>
      <c r="Q291">
        <f>ROUND(CR291*I291,2)</f>
        <v>0</v>
      </c>
      <c r="R291">
        <f>ROUND(CS291*I291,2)</f>
        <v>0</v>
      </c>
      <c r="S291">
        <f>ROUND(CT291*I291,2)</f>
        <v>0</v>
      </c>
      <c r="T291">
        <f t="shared" si="155"/>
        <v>0</v>
      </c>
      <c r="U291">
        <f>ROUND(CV291*I291,7)</f>
        <v>0</v>
      </c>
      <c r="V291">
        <f>ROUND(CW291*I291,7)</f>
        <v>0</v>
      </c>
      <c r="W291">
        <f t="shared" si="156"/>
        <v>0</v>
      </c>
      <c r="X291">
        <f t="shared" si="157"/>
        <v>0</v>
      </c>
      <c r="Y291">
        <f t="shared" si="158"/>
        <v>0</v>
      </c>
      <c r="AA291">
        <v>61549534</v>
      </c>
      <c r="AB291">
        <f t="shared" si="159"/>
        <v>70449.91</v>
      </c>
      <c r="AC291">
        <f>ROUND((ES291),6)</f>
        <v>70449.91</v>
      </c>
      <c r="AD291">
        <f>ROUND((((ET291)-(EU291))+AE291),6)</f>
        <v>0</v>
      </c>
      <c r="AE291">
        <f>ROUND((EU291),6)</f>
        <v>0</v>
      </c>
      <c r="AF291">
        <f>ROUND((EV291),6)</f>
        <v>0</v>
      </c>
      <c r="AG291">
        <f t="shared" si="160"/>
        <v>0</v>
      </c>
      <c r="AH291">
        <f>(EW291)</f>
        <v>0</v>
      </c>
      <c r="AI291">
        <f>(EX291)</f>
        <v>0</v>
      </c>
      <c r="AJ291">
        <f t="shared" si="161"/>
        <v>0</v>
      </c>
      <c r="AK291">
        <v>70449.91</v>
      </c>
      <c r="AL291">
        <v>70449.91</v>
      </c>
      <c r="AM291">
        <v>0</v>
      </c>
      <c r="AN291">
        <v>0</v>
      </c>
      <c r="AO291">
        <v>0</v>
      </c>
      <c r="AP291">
        <v>0</v>
      </c>
      <c r="AQ291">
        <v>0</v>
      </c>
      <c r="AR291">
        <v>0</v>
      </c>
      <c r="AS291">
        <v>0</v>
      </c>
      <c r="AT291">
        <v>97</v>
      </c>
      <c r="AU291">
        <v>51</v>
      </c>
      <c r="AV291">
        <v>1</v>
      </c>
      <c r="AW291">
        <v>1</v>
      </c>
      <c r="AZ291">
        <v>1</v>
      </c>
      <c r="BA291">
        <v>1</v>
      </c>
      <c r="BB291">
        <v>1</v>
      </c>
      <c r="BC291">
        <v>1.4</v>
      </c>
      <c r="BD291" t="s">
        <v>3</v>
      </c>
      <c r="BE291" t="s">
        <v>3</v>
      </c>
      <c r="BF291" t="s">
        <v>3</v>
      </c>
      <c r="BG291" t="s">
        <v>3</v>
      </c>
      <c r="BH291">
        <v>3</v>
      </c>
      <c r="BI291">
        <v>2</v>
      </c>
      <c r="BJ291" t="s">
        <v>152</v>
      </c>
      <c r="BM291">
        <v>108001</v>
      </c>
      <c r="BN291">
        <v>0</v>
      </c>
      <c r="BO291" t="s">
        <v>3</v>
      </c>
      <c r="BP291">
        <v>0</v>
      </c>
      <c r="BQ291">
        <v>3</v>
      </c>
      <c r="BR291">
        <v>0</v>
      </c>
      <c r="BS291">
        <v>1</v>
      </c>
      <c r="BT291">
        <v>1</v>
      </c>
      <c r="BU291">
        <v>1</v>
      </c>
      <c r="BV291">
        <v>1</v>
      </c>
      <c r="BW291">
        <v>1</v>
      </c>
      <c r="BX291">
        <v>1</v>
      </c>
      <c r="BY291" t="s">
        <v>3</v>
      </c>
      <c r="BZ291">
        <v>97</v>
      </c>
      <c r="CA291">
        <v>51</v>
      </c>
      <c r="CB291" t="s">
        <v>3</v>
      </c>
      <c r="CE291">
        <v>0</v>
      </c>
      <c r="CF291">
        <v>0</v>
      </c>
      <c r="CG291">
        <v>0</v>
      </c>
      <c r="CM291">
        <v>0</v>
      </c>
      <c r="CN291" t="s">
        <v>3</v>
      </c>
      <c r="CO291">
        <v>0</v>
      </c>
      <c r="CP291">
        <f t="shared" si="162"/>
        <v>1656.98</v>
      </c>
      <c r="CQ291">
        <f>ROUND(AL291*BC291,2)</f>
        <v>98629.87</v>
      </c>
      <c r="CR291">
        <f>ROUND(AM291*BB291,2)</f>
        <v>0</v>
      </c>
      <c r="CS291">
        <f>ROUND(AN291*BS291,2)</f>
        <v>0</v>
      </c>
      <c r="CT291">
        <f>ROUND(AO291*BA291,2)</f>
        <v>0</v>
      </c>
      <c r="CU291">
        <f t="shared" si="163"/>
        <v>0</v>
      </c>
      <c r="CV291">
        <f>AH291</f>
        <v>0</v>
      </c>
      <c r="CW291">
        <f>AI291</f>
        <v>0</v>
      </c>
      <c r="CX291">
        <f t="shared" si="164"/>
        <v>0</v>
      </c>
      <c r="CY291">
        <f t="shared" si="165"/>
        <v>0</v>
      </c>
      <c r="CZ291">
        <f t="shared" si="166"/>
        <v>0</v>
      </c>
      <c r="DC291" t="s">
        <v>3</v>
      </c>
      <c r="DD291" t="s">
        <v>3</v>
      </c>
      <c r="DE291" t="s">
        <v>3</v>
      </c>
      <c r="DF291" t="s">
        <v>3</v>
      </c>
      <c r="DG291" t="s">
        <v>3</v>
      </c>
      <c r="DH291" t="s">
        <v>3</v>
      </c>
      <c r="DI291" t="s">
        <v>3</v>
      </c>
      <c r="DJ291" t="s">
        <v>3</v>
      </c>
      <c r="DK291" t="s">
        <v>3</v>
      </c>
      <c r="DL291" t="s">
        <v>3</v>
      </c>
      <c r="DM291" t="s">
        <v>3</v>
      </c>
      <c r="DN291">
        <v>0</v>
      </c>
      <c r="DO291">
        <v>0</v>
      </c>
      <c r="DP291">
        <v>1</v>
      </c>
      <c r="DQ291">
        <v>1</v>
      </c>
      <c r="DU291">
        <v>1013</v>
      </c>
      <c r="DV291" t="s">
        <v>151</v>
      </c>
      <c r="DW291" t="s">
        <v>153</v>
      </c>
      <c r="DX291">
        <v>1</v>
      </c>
      <c r="DZ291" t="s">
        <v>3</v>
      </c>
      <c r="EA291" t="s">
        <v>3</v>
      </c>
      <c r="EB291" t="s">
        <v>3</v>
      </c>
      <c r="EC291" t="s">
        <v>3</v>
      </c>
      <c r="EE291">
        <v>60216615</v>
      </c>
      <c r="EF291">
        <v>3</v>
      </c>
      <c r="EG291" t="s">
        <v>135</v>
      </c>
      <c r="EH291">
        <v>0</v>
      </c>
      <c r="EI291" t="s">
        <v>3</v>
      </c>
      <c r="EJ291">
        <v>2</v>
      </c>
      <c r="EK291">
        <v>108001</v>
      </c>
      <c r="EL291" t="s">
        <v>136</v>
      </c>
      <c r="EM291" t="s">
        <v>137</v>
      </c>
      <c r="EO291" t="s">
        <v>3</v>
      </c>
      <c r="EQ291">
        <v>0</v>
      </c>
      <c r="ER291">
        <v>70449.91</v>
      </c>
      <c r="ES291">
        <v>70449.91</v>
      </c>
      <c r="ET291">
        <v>0</v>
      </c>
      <c r="EU291">
        <v>0</v>
      </c>
      <c r="EV291">
        <v>0</v>
      </c>
      <c r="EW291">
        <v>0</v>
      </c>
      <c r="EX291">
        <v>0</v>
      </c>
      <c r="EZ291">
        <v>5</v>
      </c>
      <c r="FC291">
        <v>0</v>
      </c>
      <c r="FD291">
        <v>18</v>
      </c>
      <c r="FF291">
        <v>70449.91</v>
      </c>
      <c r="FQ291">
        <v>0</v>
      </c>
      <c r="FR291">
        <v>0</v>
      </c>
      <c r="FS291">
        <v>0</v>
      </c>
      <c r="FX291">
        <v>97</v>
      </c>
      <c r="FY291">
        <v>51</v>
      </c>
      <c r="GA291" t="s">
        <v>154</v>
      </c>
      <c r="GD291">
        <v>1</v>
      </c>
      <c r="GE291">
        <v>72551.44</v>
      </c>
      <c r="GF291">
        <v>1901007357</v>
      </c>
      <c r="GG291">
        <v>2</v>
      </c>
      <c r="GH291">
        <v>3</v>
      </c>
      <c r="GI291">
        <v>3</v>
      </c>
      <c r="GJ291">
        <v>0</v>
      </c>
      <c r="GK291">
        <v>0</v>
      </c>
      <c r="GL291">
        <f t="shared" si="167"/>
        <v>0</v>
      </c>
      <c r="GM291">
        <f t="shared" si="168"/>
        <v>1656.98</v>
      </c>
      <c r="GN291">
        <f t="shared" si="169"/>
        <v>0</v>
      </c>
      <c r="GO291">
        <f t="shared" si="170"/>
        <v>1656.98</v>
      </c>
      <c r="GP291">
        <f t="shared" si="171"/>
        <v>0</v>
      </c>
      <c r="GR291">
        <v>3</v>
      </c>
      <c r="GS291">
        <v>1</v>
      </c>
      <c r="GT291">
        <v>0</v>
      </c>
      <c r="GU291" t="s">
        <v>3</v>
      </c>
      <c r="GV291">
        <f t="shared" si="172"/>
        <v>0</v>
      </c>
      <c r="GW291">
        <v>1</v>
      </c>
      <c r="GX291">
        <f t="shared" si="173"/>
        <v>0</v>
      </c>
      <c r="HA291">
        <v>0</v>
      </c>
      <c r="HB291">
        <v>0</v>
      </c>
      <c r="HC291">
        <f t="shared" si="174"/>
        <v>0</v>
      </c>
      <c r="HE291" t="s">
        <v>155</v>
      </c>
      <c r="HF291" t="s">
        <v>155</v>
      </c>
      <c r="HM291" t="s">
        <v>3</v>
      </c>
      <c r="HN291" t="s">
        <v>138</v>
      </c>
      <c r="HO291" t="s">
        <v>139</v>
      </c>
      <c r="HP291" t="s">
        <v>136</v>
      </c>
      <c r="HQ291" t="s">
        <v>136</v>
      </c>
      <c r="HS291">
        <v>0</v>
      </c>
      <c r="IK291">
        <v>0</v>
      </c>
    </row>
    <row r="292" spans="1:245" x14ac:dyDescent="0.2">
      <c r="A292">
        <v>17</v>
      </c>
      <c r="B292">
        <v>0</v>
      </c>
      <c r="C292">
        <f>ROW(SmtRes!A152)</f>
        <v>152</v>
      </c>
      <c r="D292">
        <f>ROW(EtalonRes!A152)</f>
        <v>152</v>
      </c>
      <c r="E292" t="s">
        <v>210</v>
      </c>
      <c r="F292" t="s">
        <v>157</v>
      </c>
      <c r="G292" t="s">
        <v>158</v>
      </c>
      <c r="H292" t="s">
        <v>133</v>
      </c>
      <c r="I292">
        <f>ROUND(10/100,7)</f>
        <v>0.1</v>
      </c>
      <c r="J292">
        <v>0</v>
      </c>
      <c r="K292">
        <f>ROUND(10/100,7)</f>
        <v>0.1</v>
      </c>
      <c r="O292">
        <f t="shared" si="154"/>
        <v>1057.1500000000001</v>
      </c>
      <c r="P292">
        <f>SUMIF(SmtRes!AQ145:'SmtRes'!AQ152,"=1",SmtRes!DF145:'SmtRes'!DF152)</f>
        <v>16.560000000000002</v>
      </c>
      <c r="Q292">
        <f>SUMIF(SmtRes!AQ145:'SmtRes'!AQ152,"=1",SmtRes!DG145:'SmtRes'!DG152)</f>
        <v>0.64</v>
      </c>
      <c r="R292">
        <f>SUMIF(SmtRes!AQ145:'SmtRes'!AQ152,"=1",SmtRes!DH145:'SmtRes'!DH152)</f>
        <v>0.72</v>
      </c>
      <c r="S292">
        <f>SUMIF(SmtRes!AQ145:'SmtRes'!AQ152,"=1",SmtRes!DI145:'SmtRes'!DI152)</f>
        <v>1039.23</v>
      </c>
      <c r="T292">
        <f t="shared" si="155"/>
        <v>0</v>
      </c>
      <c r="U292">
        <f>SUMIF(SmtRes!AQ145:'SmtRes'!AQ152,"=1",SmtRes!CV145:'SmtRes'!CV152)</f>
        <v>1.56</v>
      </c>
      <c r="V292">
        <f>SUMIF(SmtRes!AQ145:'SmtRes'!AQ152,"=1",SmtRes!CW145:'SmtRes'!CW152)</f>
        <v>1E-3</v>
      </c>
      <c r="W292">
        <f t="shared" si="156"/>
        <v>0</v>
      </c>
      <c r="X292">
        <f t="shared" si="157"/>
        <v>1008.75</v>
      </c>
      <c r="Y292">
        <f t="shared" si="158"/>
        <v>530.37</v>
      </c>
      <c r="AA292">
        <v>61549534</v>
      </c>
      <c r="AB292">
        <f t="shared" si="159"/>
        <v>10538.154399999999</v>
      </c>
      <c r="AC292">
        <f>ROUND((SUM(SmtRes!BQ145:'SmtRes'!BQ152)),6)</f>
        <v>139.35820000000001</v>
      </c>
      <c r="AD292">
        <f>ROUND((((SUM(SmtRes!BR145:'SmtRes'!BR152))-(SUM(SmtRes!BS145:'SmtRes'!BS152)))+AE292),6)</f>
        <v>6.4329000000000001</v>
      </c>
      <c r="AE292">
        <f>ROUND((SUM(SmtRes!BS145:'SmtRes'!BS152)),6)</f>
        <v>7.2205000000000004</v>
      </c>
      <c r="AF292">
        <f>ROUND((SUM(SmtRes!BT145:'SmtRes'!BT152)),6)</f>
        <v>10392.363300000001</v>
      </c>
      <c r="AG292">
        <f t="shared" si="160"/>
        <v>0</v>
      </c>
      <c r="AH292">
        <f>(SUM(SmtRes!BU145:'SmtRes'!BU152))</f>
        <v>15.6</v>
      </c>
      <c r="AI292">
        <f>(SUM(SmtRes!BV145:'SmtRes'!BV152))</f>
        <v>0.01</v>
      </c>
      <c r="AJ292">
        <f t="shared" si="161"/>
        <v>0</v>
      </c>
      <c r="AK292">
        <v>10545.374900000001</v>
      </c>
      <c r="AL292">
        <v>139.35820000000001</v>
      </c>
      <c r="AM292">
        <v>6.4329000000000001</v>
      </c>
      <c r="AN292">
        <v>7.2204999999999995</v>
      </c>
      <c r="AO292">
        <v>10392.363300000001</v>
      </c>
      <c r="AP292">
        <v>0</v>
      </c>
      <c r="AQ292">
        <v>15.6</v>
      </c>
      <c r="AR292">
        <v>0.01</v>
      </c>
      <c r="AS292">
        <v>0</v>
      </c>
      <c r="AT292">
        <v>97</v>
      </c>
      <c r="AU292">
        <v>51</v>
      </c>
      <c r="AV292">
        <v>1</v>
      </c>
      <c r="AW292">
        <v>1</v>
      </c>
      <c r="AZ292">
        <v>1</v>
      </c>
      <c r="BA292">
        <v>1</v>
      </c>
      <c r="BB292">
        <v>1</v>
      </c>
      <c r="BC292">
        <v>1</v>
      </c>
      <c r="BD292" t="s">
        <v>3</v>
      </c>
      <c r="BE292" t="s">
        <v>3</v>
      </c>
      <c r="BF292" t="s">
        <v>3</v>
      </c>
      <c r="BG292" t="s">
        <v>3</v>
      </c>
      <c r="BH292">
        <v>0</v>
      </c>
      <c r="BI292">
        <v>2</v>
      </c>
      <c r="BJ292" t="s">
        <v>159</v>
      </c>
      <c r="BM292">
        <v>108001</v>
      </c>
      <c r="BN292">
        <v>0</v>
      </c>
      <c r="BO292" t="s">
        <v>3</v>
      </c>
      <c r="BP292">
        <v>0</v>
      </c>
      <c r="BQ292">
        <v>3</v>
      </c>
      <c r="BR292">
        <v>0</v>
      </c>
      <c r="BS292">
        <v>1</v>
      </c>
      <c r="BT292">
        <v>1</v>
      </c>
      <c r="BU292">
        <v>1</v>
      </c>
      <c r="BV292">
        <v>1</v>
      </c>
      <c r="BW292">
        <v>1</v>
      </c>
      <c r="BX292">
        <v>1</v>
      </c>
      <c r="BY292" t="s">
        <v>3</v>
      </c>
      <c r="BZ292">
        <v>97</v>
      </c>
      <c r="CA292">
        <v>51</v>
      </c>
      <c r="CB292" t="s">
        <v>3</v>
      </c>
      <c r="CE292">
        <v>0</v>
      </c>
      <c r="CF292">
        <v>0</v>
      </c>
      <c r="CG292">
        <v>0</v>
      </c>
      <c r="CM292">
        <v>0</v>
      </c>
      <c r="CN292" t="s">
        <v>3</v>
      </c>
      <c r="CO292">
        <v>0</v>
      </c>
      <c r="CP292">
        <f t="shared" si="162"/>
        <v>1057.1500000000001</v>
      </c>
      <c r="CQ292">
        <f>SUMIF(SmtRes!AQ145:'SmtRes'!AQ152,"=1",SmtRes!AA145:'SmtRes'!AA152)</f>
        <v>71.680000000000007</v>
      </c>
      <c r="CR292">
        <f>SUMIF(SmtRes!AQ145:'SmtRes'!AQ152,"=1",SmtRes!AB145:'SmtRes'!AB152)</f>
        <v>643.29</v>
      </c>
      <c r="CS292">
        <f>SUMIF(SmtRes!AQ145:'SmtRes'!AQ152,"=1",SmtRes!AC145:'SmtRes'!AC152)</f>
        <v>722.05</v>
      </c>
      <c r="CT292">
        <f>SUMIF(SmtRes!AQ145:'SmtRes'!AQ152,"=1",SmtRes!AD145:'SmtRes'!AD152)</f>
        <v>1950.61</v>
      </c>
      <c r="CU292">
        <f t="shared" si="163"/>
        <v>0</v>
      </c>
      <c r="CV292">
        <f>SUMIF(SmtRes!AQ145:'SmtRes'!AQ152,"=1",SmtRes!BU145:'SmtRes'!BU152)</f>
        <v>15.6</v>
      </c>
      <c r="CW292">
        <f>SUMIF(SmtRes!AQ145:'SmtRes'!AQ152,"=1",SmtRes!BV145:'SmtRes'!BV152)</f>
        <v>0.01</v>
      </c>
      <c r="CX292">
        <f t="shared" si="164"/>
        <v>0</v>
      </c>
      <c r="CY292">
        <f t="shared" si="165"/>
        <v>1008.7515000000001</v>
      </c>
      <c r="CZ292">
        <f t="shared" si="166"/>
        <v>530.37450000000001</v>
      </c>
      <c r="DC292" t="s">
        <v>3</v>
      </c>
      <c r="DD292" t="s">
        <v>3</v>
      </c>
      <c r="DE292" t="s">
        <v>3</v>
      </c>
      <c r="DF292" t="s">
        <v>3</v>
      </c>
      <c r="DG292" t="s">
        <v>3</v>
      </c>
      <c r="DH292" t="s">
        <v>3</v>
      </c>
      <c r="DI292" t="s">
        <v>3</v>
      </c>
      <c r="DJ292" t="s">
        <v>3</v>
      </c>
      <c r="DK292" t="s">
        <v>3</v>
      </c>
      <c r="DL292" t="s">
        <v>3</v>
      </c>
      <c r="DM292" t="s">
        <v>3</v>
      </c>
      <c r="DN292">
        <v>0</v>
      </c>
      <c r="DO292">
        <v>0</v>
      </c>
      <c r="DP292">
        <v>1</v>
      </c>
      <c r="DQ292">
        <v>1</v>
      </c>
      <c r="DU292">
        <v>1003</v>
      </c>
      <c r="DV292" t="s">
        <v>133</v>
      </c>
      <c r="DW292" t="s">
        <v>133</v>
      </c>
      <c r="DX292">
        <v>100</v>
      </c>
      <c r="DZ292" t="s">
        <v>3</v>
      </c>
      <c r="EA292" t="s">
        <v>3</v>
      </c>
      <c r="EB292" t="s">
        <v>3</v>
      </c>
      <c r="EC292" t="s">
        <v>3</v>
      </c>
      <c r="EE292">
        <v>60216615</v>
      </c>
      <c r="EF292">
        <v>3</v>
      </c>
      <c r="EG292" t="s">
        <v>135</v>
      </c>
      <c r="EH292">
        <v>0</v>
      </c>
      <c r="EI292" t="s">
        <v>3</v>
      </c>
      <c r="EJ292">
        <v>2</v>
      </c>
      <c r="EK292">
        <v>108001</v>
      </c>
      <c r="EL292" t="s">
        <v>136</v>
      </c>
      <c r="EM292" t="s">
        <v>137</v>
      </c>
      <c r="EO292" t="s">
        <v>3</v>
      </c>
      <c r="EQ292">
        <v>0</v>
      </c>
      <c r="ER292">
        <v>0</v>
      </c>
      <c r="ES292">
        <v>0</v>
      </c>
      <c r="ET292">
        <v>0</v>
      </c>
      <c r="EU292">
        <v>0</v>
      </c>
      <c r="EV292">
        <v>0</v>
      </c>
      <c r="EW292">
        <v>15.6</v>
      </c>
      <c r="EX292">
        <v>0.01</v>
      </c>
      <c r="EY292">
        <v>0</v>
      </c>
      <c r="FQ292">
        <v>0</v>
      </c>
      <c r="FR292">
        <v>0</v>
      </c>
      <c r="FS292">
        <v>0</v>
      </c>
      <c r="FX292">
        <v>97</v>
      </c>
      <c r="FY292">
        <v>51</v>
      </c>
      <c r="GA292" t="s">
        <v>3</v>
      </c>
      <c r="GD292">
        <v>1</v>
      </c>
      <c r="GF292">
        <v>2026347101</v>
      </c>
      <c r="GG292">
        <v>2</v>
      </c>
      <c r="GH292">
        <v>1</v>
      </c>
      <c r="GI292">
        <v>-2</v>
      </c>
      <c r="GJ292">
        <v>0</v>
      </c>
      <c r="GK292">
        <v>0</v>
      </c>
      <c r="GL292">
        <f t="shared" si="167"/>
        <v>0</v>
      </c>
      <c r="GM292">
        <f t="shared" si="168"/>
        <v>2596.27</v>
      </c>
      <c r="GN292">
        <f t="shared" si="169"/>
        <v>0</v>
      </c>
      <c r="GO292">
        <f t="shared" si="170"/>
        <v>2596.27</v>
      </c>
      <c r="GP292">
        <f t="shared" si="171"/>
        <v>0</v>
      </c>
      <c r="GR292">
        <v>0</v>
      </c>
      <c r="GS292">
        <v>3</v>
      </c>
      <c r="GT292">
        <v>0</v>
      </c>
      <c r="GU292" t="s">
        <v>3</v>
      </c>
      <c r="GV292">
        <f t="shared" si="172"/>
        <v>0</v>
      </c>
      <c r="GW292">
        <v>1</v>
      </c>
      <c r="GX292">
        <f t="shared" si="173"/>
        <v>0</v>
      </c>
      <c r="HA292">
        <v>0</v>
      </c>
      <c r="HB292">
        <v>0</v>
      </c>
      <c r="HC292">
        <f t="shared" si="174"/>
        <v>0</v>
      </c>
      <c r="HE292" t="s">
        <v>3</v>
      </c>
      <c r="HF292" t="s">
        <v>3</v>
      </c>
      <c r="HM292" t="s">
        <v>3</v>
      </c>
      <c r="HN292" t="s">
        <v>138</v>
      </c>
      <c r="HO292" t="s">
        <v>139</v>
      </c>
      <c r="HP292" t="s">
        <v>136</v>
      </c>
      <c r="HQ292" t="s">
        <v>136</v>
      </c>
      <c r="HS292">
        <v>0</v>
      </c>
      <c r="IK292">
        <v>0</v>
      </c>
    </row>
    <row r="293" spans="1:245" x14ac:dyDescent="0.2">
      <c r="A293">
        <v>18</v>
      </c>
      <c r="B293">
        <v>0</v>
      </c>
      <c r="C293">
        <v>152</v>
      </c>
      <c r="E293" t="s">
        <v>211</v>
      </c>
      <c r="F293" t="s">
        <v>161</v>
      </c>
      <c r="G293" t="s">
        <v>162</v>
      </c>
      <c r="H293" t="s">
        <v>163</v>
      </c>
      <c r="I293">
        <f>I292*J293</f>
        <v>10.5</v>
      </c>
      <c r="J293">
        <v>105</v>
      </c>
      <c r="K293">
        <v>105</v>
      </c>
      <c r="O293">
        <f t="shared" si="154"/>
        <v>173.36</v>
      </c>
      <c r="P293">
        <f>ROUND(CQ293*I293,2)</f>
        <v>173.36</v>
      </c>
      <c r="Q293">
        <f>ROUND(CR293*I293,2)</f>
        <v>0</v>
      </c>
      <c r="R293">
        <f>ROUND(CS293*I293,2)</f>
        <v>0</v>
      </c>
      <c r="S293">
        <f>ROUND(CT293*I293,2)</f>
        <v>0</v>
      </c>
      <c r="T293">
        <f t="shared" si="155"/>
        <v>0</v>
      </c>
      <c r="U293">
        <f>ROUND(CV293*I293,7)</f>
        <v>0</v>
      </c>
      <c r="V293">
        <f>ROUND(CW293*I293,7)</f>
        <v>0</v>
      </c>
      <c r="W293">
        <f t="shared" si="156"/>
        <v>0</v>
      </c>
      <c r="X293">
        <f t="shared" si="157"/>
        <v>0</v>
      </c>
      <c r="Y293">
        <f t="shared" si="158"/>
        <v>0</v>
      </c>
      <c r="AA293">
        <v>61549534</v>
      </c>
      <c r="AB293">
        <f t="shared" si="159"/>
        <v>11.79</v>
      </c>
      <c r="AC293">
        <f>ROUND((ES293),6)</f>
        <v>11.79</v>
      </c>
      <c r="AD293">
        <f>ROUND((((ET293)-(EU293))+AE293),6)</f>
        <v>0</v>
      </c>
      <c r="AE293">
        <f>ROUND((EU293),6)</f>
        <v>0</v>
      </c>
      <c r="AF293">
        <f>ROUND((EV293),6)</f>
        <v>0</v>
      </c>
      <c r="AG293">
        <f t="shared" si="160"/>
        <v>0</v>
      </c>
      <c r="AH293">
        <f>(EW293)</f>
        <v>0</v>
      </c>
      <c r="AI293">
        <f>(EX293)</f>
        <v>0</v>
      </c>
      <c r="AJ293">
        <f t="shared" si="161"/>
        <v>0</v>
      </c>
      <c r="AK293">
        <v>11.79</v>
      </c>
      <c r="AL293">
        <v>11.79</v>
      </c>
      <c r="AM293">
        <v>0</v>
      </c>
      <c r="AN293">
        <v>0</v>
      </c>
      <c r="AO293">
        <v>0</v>
      </c>
      <c r="AP293">
        <v>0</v>
      </c>
      <c r="AQ293">
        <v>0</v>
      </c>
      <c r="AR293">
        <v>0</v>
      </c>
      <c r="AS293">
        <v>0</v>
      </c>
      <c r="AT293">
        <v>97</v>
      </c>
      <c r="AU293">
        <v>51</v>
      </c>
      <c r="AV293">
        <v>1</v>
      </c>
      <c r="AW293">
        <v>1</v>
      </c>
      <c r="AZ293">
        <v>1</v>
      </c>
      <c r="BA293">
        <v>1</v>
      </c>
      <c r="BB293">
        <v>1</v>
      </c>
      <c r="BC293">
        <v>1.4</v>
      </c>
      <c r="BD293" t="s">
        <v>3</v>
      </c>
      <c r="BE293" t="s">
        <v>3</v>
      </c>
      <c r="BF293" t="s">
        <v>3</v>
      </c>
      <c r="BG293" t="s">
        <v>3</v>
      </c>
      <c r="BH293">
        <v>3</v>
      </c>
      <c r="BI293">
        <v>2</v>
      </c>
      <c r="BJ293" t="s">
        <v>164</v>
      </c>
      <c r="BM293">
        <v>108001</v>
      </c>
      <c r="BN293">
        <v>0</v>
      </c>
      <c r="BO293" t="s">
        <v>3</v>
      </c>
      <c r="BP293">
        <v>0</v>
      </c>
      <c r="BQ293">
        <v>3</v>
      </c>
      <c r="BR293">
        <v>0</v>
      </c>
      <c r="BS293">
        <v>1</v>
      </c>
      <c r="BT293">
        <v>1</v>
      </c>
      <c r="BU293">
        <v>1</v>
      </c>
      <c r="BV293">
        <v>1</v>
      </c>
      <c r="BW293">
        <v>1</v>
      </c>
      <c r="BX293">
        <v>1</v>
      </c>
      <c r="BY293" t="s">
        <v>3</v>
      </c>
      <c r="BZ293">
        <v>97</v>
      </c>
      <c r="CA293">
        <v>51</v>
      </c>
      <c r="CB293" t="s">
        <v>3</v>
      </c>
      <c r="CE293">
        <v>0</v>
      </c>
      <c r="CF293">
        <v>0</v>
      </c>
      <c r="CG293">
        <v>0</v>
      </c>
      <c r="CM293">
        <v>0</v>
      </c>
      <c r="CN293" t="s">
        <v>3</v>
      </c>
      <c r="CO293">
        <v>0</v>
      </c>
      <c r="CP293">
        <f t="shared" si="162"/>
        <v>173.36</v>
      </c>
      <c r="CQ293">
        <f>ROUND(AL293*BC293,2)</f>
        <v>16.510000000000002</v>
      </c>
      <c r="CR293">
        <f>ROUND(AM293*BB293,2)</f>
        <v>0</v>
      </c>
      <c r="CS293">
        <f>ROUND(AN293*BS293,2)</f>
        <v>0</v>
      </c>
      <c r="CT293">
        <f>ROUND(AO293*BA293,2)</f>
        <v>0</v>
      </c>
      <c r="CU293">
        <f t="shared" si="163"/>
        <v>0</v>
      </c>
      <c r="CV293">
        <f>AH293</f>
        <v>0</v>
      </c>
      <c r="CW293">
        <f>AI293</f>
        <v>0</v>
      </c>
      <c r="CX293">
        <f t="shared" si="164"/>
        <v>0</v>
      </c>
      <c r="CY293">
        <f t="shared" si="165"/>
        <v>0</v>
      </c>
      <c r="CZ293">
        <f t="shared" si="166"/>
        <v>0</v>
      </c>
      <c r="DC293" t="s">
        <v>3</v>
      </c>
      <c r="DD293" t="s">
        <v>3</v>
      </c>
      <c r="DE293" t="s">
        <v>3</v>
      </c>
      <c r="DF293" t="s">
        <v>3</v>
      </c>
      <c r="DG293" t="s">
        <v>3</v>
      </c>
      <c r="DH293" t="s">
        <v>3</v>
      </c>
      <c r="DI293" t="s">
        <v>3</v>
      </c>
      <c r="DJ293" t="s">
        <v>3</v>
      </c>
      <c r="DK293" t="s">
        <v>3</v>
      </c>
      <c r="DL293" t="s">
        <v>3</v>
      </c>
      <c r="DM293" t="s">
        <v>3</v>
      </c>
      <c r="DN293">
        <v>0</v>
      </c>
      <c r="DO293">
        <v>0</v>
      </c>
      <c r="DP293">
        <v>1</v>
      </c>
      <c r="DQ293">
        <v>1</v>
      </c>
      <c r="DU293">
        <v>1003</v>
      </c>
      <c r="DV293" t="s">
        <v>163</v>
      </c>
      <c r="DW293" t="s">
        <v>163</v>
      </c>
      <c r="DX293">
        <v>1</v>
      </c>
      <c r="DZ293" t="s">
        <v>3</v>
      </c>
      <c r="EA293" t="s">
        <v>3</v>
      </c>
      <c r="EB293" t="s">
        <v>3</v>
      </c>
      <c r="EC293" t="s">
        <v>3</v>
      </c>
      <c r="EE293">
        <v>60216615</v>
      </c>
      <c r="EF293">
        <v>3</v>
      </c>
      <c r="EG293" t="s">
        <v>135</v>
      </c>
      <c r="EH293">
        <v>0</v>
      </c>
      <c r="EI293" t="s">
        <v>3</v>
      </c>
      <c r="EJ293">
        <v>2</v>
      </c>
      <c r="EK293">
        <v>108001</v>
      </c>
      <c r="EL293" t="s">
        <v>136</v>
      </c>
      <c r="EM293" t="s">
        <v>137</v>
      </c>
      <c r="EO293" t="s">
        <v>3</v>
      </c>
      <c r="EQ293">
        <v>0</v>
      </c>
      <c r="ER293">
        <v>11.79</v>
      </c>
      <c r="ES293">
        <v>11.79</v>
      </c>
      <c r="ET293">
        <v>0</v>
      </c>
      <c r="EU293">
        <v>0</v>
      </c>
      <c r="EV293">
        <v>0</v>
      </c>
      <c r="EW293">
        <v>0</v>
      </c>
      <c r="EX293">
        <v>0</v>
      </c>
      <c r="EZ293">
        <v>5</v>
      </c>
      <c r="FC293">
        <v>0</v>
      </c>
      <c r="FD293">
        <v>18</v>
      </c>
      <c r="FF293">
        <v>11.79</v>
      </c>
      <c r="FQ293">
        <v>0</v>
      </c>
      <c r="FR293">
        <v>0</v>
      </c>
      <c r="FS293">
        <v>0</v>
      </c>
      <c r="FX293">
        <v>97</v>
      </c>
      <c r="FY293">
        <v>51</v>
      </c>
      <c r="GA293" t="s">
        <v>165</v>
      </c>
      <c r="GD293">
        <v>1</v>
      </c>
      <c r="GE293">
        <v>12.11</v>
      </c>
      <c r="GF293">
        <v>613818176</v>
      </c>
      <c r="GG293">
        <v>2</v>
      </c>
      <c r="GH293">
        <v>3</v>
      </c>
      <c r="GI293">
        <v>3</v>
      </c>
      <c r="GJ293">
        <v>0</v>
      </c>
      <c r="GK293">
        <v>0</v>
      </c>
      <c r="GL293">
        <f t="shared" si="167"/>
        <v>0</v>
      </c>
      <c r="GM293">
        <f t="shared" si="168"/>
        <v>173.36</v>
      </c>
      <c r="GN293">
        <f t="shared" si="169"/>
        <v>0</v>
      </c>
      <c r="GO293">
        <f t="shared" si="170"/>
        <v>173.36</v>
      </c>
      <c r="GP293">
        <f t="shared" si="171"/>
        <v>0</v>
      </c>
      <c r="GR293">
        <v>3</v>
      </c>
      <c r="GS293">
        <v>1</v>
      </c>
      <c r="GT293">
        <v>0</v>
      </c>
      <c r="GU293" t="s">
        <v>3</v>
      </c>
      <c r="GV293">
        <f t="shared" si="172"/>
        <v>0</v>
      </c>
      <c r="GW293">
        <v>1</v>
      </c>
      <c r="GX293">
        <f t="shared" si="173"/>
        <v>0</v>
      </c>
      <c r="HA293">
        <v>0</v>
      </c>
      <c r="HB293">
        <v>0</v>
      </c>
      <c r="HC293">
        <f t="shared" si="174"/>
        <v>0</v>
      </c>
      <c r="HE293" t="s">
        <v>155</v>
      </c>
      <c r="HF293" t="s">
        <v>155</v>
      </c>
      <c r="HM293" t="s">
        <v>3</v>
      </c>
      <c r="HN293" t="s">
        <v>138</v>
      </c>
      <c r="HO293" t="s">
        <v>139</v>
      </c>
      <c r="HP293" t="s">
        <v>136</v>
      </c>
      <c r="HQ293" t="s">
        <v>136</v>
      </c>
      <c r="HS293">
        <v>0</v>
      </c>
      <c r="IK293">
        <v>0</v>
      </c>
    </row>
    <row r="295" spans="1:245" x14ac:dyDescent="0.2">
      <c r="A295" s="2">
        <v>51</v>
      </c>
      <c r="B295" s="2">
        <f>B280</f>
        <v>0</v>
      </c>
      <c r="C295" s="2">
        <f>A280</f>
        <v>4</v>
      </c>
      <c r="D295" s="2">
        <f>ROW(A280)</f>
        <v>280</v>
      </c>
      <c r="E295" s="2"/>
      <c r="F295" s="2" t="str">
        <f>IF(F280&lt;&gt;"",F280,"")</f>
        <v/>
      </c>
      <c r="G295" s="2" t="str">
        <f>IF(G280&lt;&gt;"",G280,"")</f>
        <v>Помещение 29 (кабинет № 206)</v>
      </c>
      <c r="H295" s="2">
        <v>0</v>
      </c>
      <c r="I295" s="2"/>
      <c r="J295" s="2"/>
      <c r="K295" s="2"/>
      <c r="L295" s="2"/>
      <c r="M295" s="2"/>
      <c r="N295" s="2"/>
      <c r="O295" s="2">
        <v>0</v>
      </c>
      <c r="P295" s="2">
        <v>0</v>
      </c>
      <c r="Q295" s="2">
        <v>0</v>
      </c>
      <c r="R295" s="2">
        <v>0</v>
      </c>
      <c r="S295" s="2">
        <v>0</v>
      </c>
      <c r="T295" s="2">
        <v>0</v>
      </c>
      <c r="U295" s="2">
        <v>0</v>
      </c>
      <c r="V295" s="2">
        <v>0</v>
      </c>
      <c r="W295" s="2">
        <v>0</v>
      </c>
      <c r="X295" s="2">
        <v>0</v>
      </c>
      <c r="Y295" s="2">
        <v>0</v>
      </c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>
        <f t="shared" ref="AO295:BD295" si="175">ROUND(BX295,2)</f>
        <v>0</v>
      </c>
      <c r="AP295" s="2">
        <f t="shared" si="175"/>
        <v>0</v>
      </c>
      <c r="AQ295" s="2">
        <f t="shared" si="175"/>
        <v>0</v>
      </c>
      <c r="AR295" s="2">
        <f t="shared" si="175"/>
        <v>0</v>
      </c>
      <c r="AS295" s="2">
        <f t="shared" si="175"/>
        <v>0</v>
      </c>
      <c r="AT295" s="2">
        <f t="shared" si="175"/>
        <v>0</v>
      </c>
      <c r="AU295" s="2">
        <f t="shared" si="175"/>
        <v>0</v>
      </c>
      <c r="AV295" s="2">
        <f t="shared" si="175"/>
        <v>0</v>
      </c>
      <c r="AW295" s="2">
        <f t="shared" si="175"/>
        <v>0</v>
      </c>
      <c r="AX295" s="2">
        <f t="shared" si="175"/>
        <v>0</v>
      </c>
      <c r="AY295" s="2">
        <f t="shared" si="175"/>
        <v>0</v>
      </c>
      <c r="AZ295" s="2">
        <f t="shared" si="175"/>
        <v>0</v>
      </c>
      <c r="BA295" s="2">
        <f t="shared" si="175"/>
        <v>0</v>
      </c>
      <c r="BB295" s="2">
        <f t="shared" si="175"/>
        <v>0</v>
      </c>
      <c r="BC295" s="2">
        <f t="shared" si="175"/>
        <v>0</v>
      </c>
      <c r="BD295" s="2">
        <f t="shared" si="175"/>
        <v>0</v>
      </c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3"/>
      <c r="DH295" s="3"/>
      <c r="DI295" s="3"/>
      <c r="DJ295" s="3"/>
      <c r="DK295" s="3"/>
      <c r="DL295" s="3"/>
      <c r="DM295" s="3"/>
      <c r="DN295" s="3"/>
      <c r="DO295" s="3"/>
      <c r="DP295" s="3"/>
      <c r="DQ295" s="3"/>
      <c r="DR295" s="3"/>
      <c r="DS295" s="3"/>
      <c r="DT295" s="3"/>
      <c r="DU295" s="3"/>
      <c r="DV295" s="3"/>
      <c r="DW295" s="3"/>
      <c r="DX295" s="3"/>
      <c r="DY295" s="3"/>
      <c r="DZ295" s="3"/>
      <c r="EA295" s="3"/>
      <c r="EB295" s="3"/>
      <c r="EC295" s="3"/>
      <c r="ED295" s="3"/>
      <c r="EE295" s="3"/>
      <c r="EF295" s="3"/>
      <c r="EG295" s="3"/>
      <c r="EH295" s="3"/>
      <c r="EI295" s="3"/>
      <c r="EJ295" s="3"/>
      <c r="EK295" s="3"/>
      <c r="EL295" s="3"/>
      <c r="EM295" s="3"/>
      <c r="EN295" s="3"/>
      <c r="EO295" s="3"/>
      <c r="EP295" s="3"/>
      <c r="EQ295" s="3"/>
      <c r="ER295" s="3"/>
      <c r="ES295" s="3"/>
      <c r="ET295" s="3"/>
      <c r="EU295" s="3"/>
      <c r="EV295" s="3"/>
      <c r="EW295" s="3"/>
      <c r="EX295" s="3"/>
      <c r="EY295" s="3"/>
      <c r="EZ295" s="3"/>
      <c r="FA295" s="3"/>
      <c r="FB295" s="3"/>
      <c r="FC295" s="3"/>
      <c r="FD295" s="3"/>
      <c r="FE295" s="3"/>
      <c r="FF295" s="3"/>
      <c r="FG295" s="3"/>
      <c r="FH295" s="3"/>
      <c r="FI295" s="3"/>
      <c r="FJ295" s="3"/>
      <c r="FK295" s="3"/>
      <c r="FL295" s="3"/>
      <c r="FM295" s="3"/>
      <c r="FN295" s="3"/>
      <c r="FO295" s="3"/>
      <c r="FP295" s="3"/>
      <c r="FQ295" s="3"/>
      <c r="FR295" s="3"/>
      <c r="FS295" s="3"/>
      <c r="FT295" s="3"/>
      <c r="FU295" s="3"/>
      <c r="FV295" s="3"/>
      <c r="FW295" s="3"/>
      <c r="FX295" s="3"/>
      <c r="FY295" s="3"/>
      <c r="FZ295" s="3"/>
      <c r="GA295" s="3"/>
      <c r="GB295" s="3"/>
      <c r="GC295" s="3"/>
      <c r="GD295" s="3"/>
      <c r="GE295" s="3"/>
      <c r="GF295" s="3"/>
      <c r="GG295" s="3"/>
      <c r="GH295" s="3"/>
      <c r="GI295" s="3"/>
      <c r="GJ295" s="3"/>
      <c r="GK295" s="3"/>
      <c r="GL295" s="3"/>
      <c r="GM295" s="3"/>
      <c r="GN295" s="3"/>
      <c r="GO295" s="3"/>
      <c r="GP295" s="3"/>
      <c r="GQ295" s="3"/>
      <c r="GR295" s="3"/>
      <c r="GS295" s="3"/>
      <c r="GT295" s="3"/>
      <c r="GU295" s="3"/>
      <c r="GV295" s="3"/>
      <c r="GW295" s="3"/>
      <c r="GX295" s="3">
        <v>0</v>
      </c>
    </row>
    <row r="297" spans="1:245" x14ac:dyDescent="0.2">
      <c r="A297" s="4">
        <v>50</v>
      </c>
      <c r="B297" s="4">
        <v>0</v>
      </c>
      <c r="C297" s="4">
        <v>0</v>
      </c>
      <c r="D297" s="4">
        <v>1</v>
      </c>
      <c r="E297" s="4">
        <v>201</v>
      </c>
      <c r="F297" s="4">
        <f>ROUND(Source!O295,O297)</f>
        <v>0</v>
      </c>
      <c r="G297" s="4" t="s">
        <v>55</v>
      </c>
      <c r="H297" s="4" t="s">
        <v>56</v>
      </c>
      <c r="I297" s="4"/>
      <c r="J297" s="4"/>
      <c r="K297" s="4">
        <v>201</v>
      </c>
      <c r="L297" s="4">
        <v>1</v>
      </c>
      <c r="M297" s="4">
        <v>3</v>
      </c>
      <c r="N297" s="4" t="s">
        <v>3</v>
      </c>
      <c r="O297" s="4">
        <v>2</v>
      </c>
      <c r="P297" s="4"/>
      <c r="Q297" s="4"/>
      <c r="R297" s="4"/>
      <c r="S297" s="4"/>
      <c r="T297" s="4"/>
      <c r="U297" s="4"/>
      <c r="V297" s="4"/>
      <c r="W297" s="4">
        <v>0</v>
      </c>
      <c r="X297" s="4">
        <v>1</v>
      </c>
      <c r="Y297" s="4">
        <v>0</v>
      </c>
      <c r="Z297" s="4"/>
      <c r="AA297" s="4"/>
      <c r="AB297" s="4"/>
    </row>
    <row r="298" spans="1:245" x14ac:dyDescent="0.2">
      <c r="A298" s="4">
        <v>50</v>
      </c>
      <c r="B298" s="4">
        <v>0</v>
      </c>
      <c r="C298" s="4">
        <v>0</v>
      </c>
      <c r="D298" s="4">
        <v>1</v>
      </c>
      <c r="E298" s="4">
        <v>202</v>
      </c>
      <c r="F298" s="4">
        <f>ROUND(Source!P295,O298)</f>
        <v>0</v>
      </c>
      <c r="G298" s="4" t="s">
        <v>57</v>
      </c>
      <c r="H298" s="4" t="s">
        <v>58</v>
      </c>
      <c r="I298" s="4"/>
      <c r="J298" s="4"/>
      <c r="K298" s="4">
        <v>202</v>
      </c>
      <c r="L298" s="4">
        <v>2</v>
      </c>
      <c r="M298" s="4">
        <v>3</v>
      </c>
      <c r="N298" s="4" t="s">
        <v>3</v>
      </c>
      <c r="O298" s="4">
        <v>2</v>
      </c>
      <c r="P298" s="4"/>
      <c r="Q298" s="4"/>
      <c r="R298" s="4"/>
      <c r="S298" s="4"/>
      <c r="T298" s="4"/>
      <c r="U298" s="4"/>
      <c r="V298" s="4"/>
      <c r="W298" s="4">
        <v>0</v>
      </c>
      <c r="X298" s="4">
        <v>1</v>
      </c>
      <c r="Y298" s="4">
        <v>0</v>
      </c>
      <c r="Z298" s="4"/>
      <c r="AA298" s="4"/>
      <c r="AB298" s="4"/>
    </row>
    <row r="299" spans="1:245" x14ac:dyDescent="0.2">
      <c r="A299" s="4">
        <v>50</v>
      </c>
      <c r="B299" s="4">
        <v>0</v>
      </c>
      <c r="C299" s="4">
        <v>0</v>
      </c>
      <c r="D299" s="4">
        <v>1</v>
      </c>
      <c r="E299" s="4">
        <v>222</v>
      </c>
      <c r="F299" s="4">
        <f>ROUND(Source!AO295,O299)</f>
        <v>0</v>
      </c>
      <c r="G299" s="4" t="s">
        <v>59</v>
      </c>
      <c r="H299" s="4" t="s">
        <v>60</v>
      </c>
      <c r="I299" s="4"/>
      <c r="J299" s="4"/>
      <c r="K299" s="4">
        <v>222</v>
      </c>
      <c r="L299" s="4">
        <v>3</v>
      </c>
      <c r="M299" s="4">
        <v>3</v>
      </c>
      <c r="N299" s="4" t="s">
        <v>3</v>
      </c>
      <c r="O299" s="4">
        <v>2</v>
      </c>
      <c r="P299" s="4"/>
      <c r="Q299" s="4"/>
      <c r="R299" s="4"/>
      <c r="S299" s="4"/>
      <c r="T299" s="4"/>
      <c r="U299" s="4"/>
      <c r="V299" s="4"/>
      <c r="W299" s="4">
        <v>0</v>
      </c>
      <c r="X299" s="4">
        <v>1</v>
      </c>
      <c r="Y299" s="4">
        <v>0</v>
      </c>
      <c r="Z299" s="4"/>
      <c r="AA299" s="4"/>
      <c r="AB299" s="4"/>
    </row>
    <row r="300" spans="1:245" x14ac:dyDescent="0.2">
      <c r="A300" s="4">
        <v>50</v>
      </c>
      <c r="B300" s="4">
        <v>0</v>
      </c>
      <c r="C300" s="4">
        <v>0</v>
      </c>
      <c r="D300" s="4">
        <v>1</v>
      </c>
      <c r="E300" s="4">
        <v>225</v>
      </c>
      <c r="F300" s="4">
        <f>ROUND(Source!AV295,O300)</f>
        <v>0</v>
      </c>
      <c r="G300" s="4" t="s">
        <v>61</v>
      </c>
      <c r="H300" s="4" t="s">
        <v>62</v>
      </c>
      <c r="I300" s="4"/>
      <c r="J300" s="4"/>
      <c r="K300" s="4">
        <v>225</v>
      </c>
      <c r="L300" s="4">
        <v>4</v>
      </c>
      <c r="M300" s="4">
        <v>3</v>
      </c>
      <c r="N300" s="4" t="s">
        <v>3</v>
      </c>
      <c r="O300" s="4">
        <v>2</v>
      </c>
      <c r="P300" s="4"/>
      <c r="Q300" s="4"/>
      <c r="R300" s="4"/>
      <c r="S300" s="4"/>
      <c r="T300" s="4"/>
      <c r="U300" s="4"/>
      <c r="V300" s="4"/>
      <c r="W300" s="4">
        <v>0</v>
      </c>
      <c r="X300" s="4">
        <v>1</v>
      </c>
      <c r="Y300" s="4">
        <v>0</v>
      </c>
      <c r="Z300" s="4"/>
      <c r="AA300" s="4"/>
      <c r="AB300" s="4"/>
    </row>
    <row r="301" spans="1:245" x14ac:dyDescent="0.2">
      <c r="A301" s="4">
        <v>50</v>
      </c>
      <c r="B301" s="4">
        <v>0</v>
      </c>
      <c r="C301" s="4">
        <v>0</v>
      </c>
      <c r="D301" s="4">
        <v>1</v>
      </c>
      <c r="E301" s="4">
        <v>226</v>
      </c>
      <c r="F301" s="4">
        <f>ROUND(Source!AW295,O301)</f>
        <v>0</v>
      </c>
      <c r="G301" s="4" t="s">
        <v>63</v>
      </c>
      <c r="H301" s="4" t="s">
        <v>64</v>
      </c>
      <c r="I301" s="4"/>
      <c r="J301" s="4"/>
      <c r="K301" s="4">
        <v>226</v>
      </c>
      <c r="L301" s="4">
        <v>5</v>
      </c>
      <c r="M301" s="4">
        <v>3</v>
      </c>
      <c r="N301" s="4" t="s">
        <v>3</v>
      </c>
      <c r="O301" s="4">
        <v>2</v>
      </c>
      <c r="P301" s="4"/>
      <c r="Q301" s="4"/>
      <c r="R301" s="4"/>
      <c r="S301" s="4"/>
      <c r="T301" s="4"/>
      <c r="U301" s="4"/>
      <c r="V301" s="4"/>
      <c r="W301" s="4">
        <v>0</v>
      </c>
      <c r="X301" s="4">
        <v>1</v>
      </c>
      <c r="Y301" s="4">
        <v>0</v>
      </c>
      <c r="Z301" s="4"/>
      <c r="AA301" s="4"/>
      <c r="AB301" s="4"/>
    </row>
    <row r="302" spans="1:245" x14ac:dyDescent="0.2">
      <c r="A302" s="4">
        <v>50</v>
      </c>
      <c r="B302" s="4">
        <v>0</v>
      </c>
      <c r="C302" s="4">
        <v>0</v>
      </c>
      <c r="D302" s="4">
        <v>1</v>
      </c>
      <c r="E302" s="4">
        <v>227</v>
      </c>
      <c r="F302" s="4">
        <f>ROUND(Source!AX295,O302)</f>
        <v>0</v>
      </c>
      <c r="G302" s="4" t="s">
        <v>65</v>
      </c>
      <c r="H302" s="4" t="s">
        <v>66</v>
      </c>
      <c r="I302" s="4"/>
      <c r="J302" s="4"/>
      <c r="K302" s="4">
        <v>227</v>
      </c>
      <c r="L302" s="4">
        <v>6</v>
      </c>
      <c r="M302" s="4">
        <v>3</v>
      </c>
      <c r="N302" s="4" t="s">
        <v>3</v>
      </c>
      <c r="O302" s="4">
        <v>2</v>
      </c>
      <c r="P302" s="4"/>
      <c r="Q302" s="4"/>
      <c r="R302" s="4"/>
      <c r="S302" s="4"/>
      <c r="T302" s="4"/>
      <c r="U302" s="4"/>
      <c r="V302" s="4"/>
      <c r="W302" s="4">
        <v>0</v>
      </c>
      <c r="X302" s="4">
        <v>1</v>
      </c>
      <c r="Y302" s="4">
        <v>0</v>
      </c>
      <c r="Z302" s="4"/>
      <c r="AA302" s="4"/>
      <c r="AB302" s="4"/>
    </row>
    <row r="303" spans="1:245" x14ac:dyDescent="0.2">
      <c r="A303" s="4">
        <v>50</v>
      </c>
      <c r="B303" s="4">
        <v>0</v>
      </c>
      <c r="C303" s="4">
        <v>0</v>
      </c>
      <c r="D303" s="4">
        <v>1</v>
      </c>
      <c r="E303" s="4">
        <v>228</v>
      </c>
      <c r="F303" s="4">
        <f>ROUND(Source!AY295,O303)</f>
        <v>0</v>
      </c>
      <c r="G303" s="4" t="s">
        <v>67</v>
      </c>
      <c r="H303" s="4" t="s">
        <v>68</v>
      </c>
      <c r="I303" s="4"/>
      <c r="J303" s="4"/>
      <c r="K303" s="4">
        <v>228</v>
      </c>
      <c r="L303" s="4">
        <v>7</v>
      </c>
      <c r="M303" s="4">
        <v>3</v>
      </c>
      <c r="N303" s="4" t="s">
        <v>3</v>
      </c>
      <c r="O303" s="4">
        <v>2</v>
      </c>
      <c r="P303" s="4"/>
      <c r="Q303" s="4"/>
      <c r="R303" s="4"/>
      <c r="S303" s="4"/>
      <c r="T303" s="4"/>
      <c r="U303" s="4"/>
      <c r="V303" s="4"/>
      <c r="W303" s="4">
        <v>0</v>
      </c>
      <c r="X303" s="4">
        <v>1</v>
      </c>
      <c r="Y303" s="4">
        <v>0</v>
      </c>
      <c r="Z303" s="4"/>
      <c r="AA303" s="4"/>
      <c r="AB303" s="4"/>
    </row>
    <row r="304" spans="1:245" x14ac:dyDescent="0.2">
      <c r="A304" s="4">
        <v>50</v>
      </c>
      <c r="B304" s="4">
        <v>0</v>
      </c>
      <c r="C304" s="4">
        <v>0</v>
      </c>
      <c r="D304" s="4">
        <v>1</v>
      </c>
      <c r="E304" s="4">
        <v>216</v>
      </c>
      <c r="F304" s="4">
        <f>ROUND(Source!AP295,O304)</f>
        <v>0</v>
      </c>
      <c r="G304" s="4" t="s">
        <v>69</v>
      </c>
      <c r="H304" s="4" t="s">
        <v>70</v>
      </c>
      <c r="I304" s="4"/>
      <c r="J304" s="4"/>
      <c r="K304" s="4">
        <v>216</v>
      </c>
      <c r="L304" s="4">
        <v>8</v>
      </c>
      <c r="M304" s="4">
        <v>3</v>
      </c>
      <c r="N304" s="4" t="s">
        <v>3</v>
      </c>
      <c r="O304" s="4">
        <v>2</v>
      </c>
      <c r="P304" s="4"/>
      <c r="Q304" s="4"/>
      <c r="R304" s="4"/>
      <c r="S304" s="4"/>
      <c r="T304" s="4"/>
      <c r="U304" s="4"/>
      <c r="V304" s="4"/>
      <c r="W304" s="4">
        <v>0</v>
      </c>
      <c r="X304" s="4">
        <v>1</v>
      </c>
      <c r="Y304" s="4">
        <v>0</v>
      </c>
      <c r="Z304" s="4"/>
      <c r="AA304" s="4"/>
      <c r="AB304" s="4"/>
    </row>
    <row r="305" spans="1:28" x14ac:dyDescent="0.2">
      <c r="A305" s="4">
        <v>50</v>
      </c>
      <c r="B305" s="4">
        <v>0</v>
      </c>
      <c r="C305" s="4">
        <v>0</v>
      </c>
      <c r="D305" s="4">
        <v>1</v>
      </c>
      <c r="E305" s="4">
        <v>223</v>
      </c>
      <c r="F305" s="4">
        <f>ROUND(Source!AQ295,O305)</f>
        <v>0</v>
      </c>
      <c r="G305" s="4" t="s">
        <v>71</v>
      </c>
      <c r="H305" s="4" t="s">
        <v>72</v>
      </c>
      <c r="I305" s="4"/>
      <c r="J305" s="4"/>
      <c r="K305" s="4">
        <v>223</v>
      </c>
      <c r="L305" s="4">
        <v>9</v>
      </c>
      <c r="M305" s="4">
        <v>3</v>
      </c>
      <c r="N305" s="4" t="s">
        <v>3</v>
      </c>
      <c r="O305" s="4">
        <v>2</v>
      </c>
      <c r="P305" s="4"/>
      <c r="Q305" s="4"/>
      <c r="R305" s="4"/>
      <c r="S305" s="4"/>
      <c r="T305" s="4"/>
      <c r="U305" s="4"/>
      <c r="V305" s="4"/>
      <c r="W305" s="4">
        <v>0</v>
      </c>
      <c r="X305" s="4">
        <v>1</v>
      </c>
      <c r="Y305" s="4">
        <v>0</v>
      </c>
      <c r="Z305" s="4"/>
      <c r="AA305" s="4"/>
      <c r="AB305" s="4"/>
    </row>
    <row r="306" spans="1:28" x14ac:dyDescent="0.2">
      <c r="A306" s="4">
        <v>50</v>
      </c>
      <c r="B306" s="4">
        <v>0</v>
      </c>
      <c r="C306" s="4">
        <v>0</v>
      </c>
      <c r="D306" s="4">
        <v>1</v>
      </c>
      <c r="E306" s="4">
        <v>229</v>
      </c>
      <c r="F306" s="4">
        <f>ROUND(Source!AZ295,O306)</f>
        <v>0</v>
      </c>
      <c r="G306" s="4" t="s">
        <v>73</v>
      </c>
      <c r="H306" s="4" t="s">
        <v>74</v>
      </c>
      <c r="I306" s="4"/>
      <c r="J306" s="4"/>
      <c r="K306" s="4">
        <v>229</v>
      </c>
      <c r="L306" s="4">
        <v>10</v>
      </c>
      <c r="M306" s="4">
        <v>3</v>
      </c>
      <c r="N306" s="4" t="s">
        <v>3</v>
      </c>
      <c r="O306" s="4">
        <v>2</v>
      </c>
      <c r="P306" s="4"/>
      <c r="Q306" s="4"/>
      <c r="R306" s="4"/>
      <c r="S306" s="4"/>
      <c r="T306" s="4"/>
      <c r="U306" s="4"/>
      <c r="V306" s="4"/>
      <c r="W306" s="4">
        <v>0</v>
      </c>
      <c r="X306" s="4">
        <v>1</v>
      </c>
      <c r="Y306" s="4">
        <v>0</v>
      </c>
      <c r="Z306" s="4"/>
      <c r="AA306" s="4"/>
      <c r="AB306" s="4"/>
    </row>
    <row r="307" spans="1:28" x14ac:dyDescent="0.2">
      <c r="A307" s="4">
        <v>50</v>
      </c>
      <c r="B307" s="4">
        <v>0</v>
      </c>
      <c r="C307" s="4">
        <v>0</v>
      </c>
      <c r="D307" s="4">
        <v>1</v>
      </c>
      <c r="E307" s="4">
        <v>203</v>
      </c>
      <c r="F307" s="4">
        <f>ROUND(Source!Q295,O307)</f>
        <v>0</v>
      </c>
      <c r="G307" s="4" t="s">
        <v>75</v>
      </c>
      <c r="H307" s="4" t="s">
        <v>76</v>
      </c>
      <c r="I307" s="4"/>
      <c r="J307" s="4"/>
      <c r="K307" s="4">
        <v>203</v>
      </c>
      <c r="L307" s="4">
        <v>11</v>
      </c>
      <c r="M307" s="4">
        <v>3</v>
      </c>
      <c r="N307" s="4" t="s">
        <v>3</v>
      </c>
      <c r="O307" s="4">
        <v>2</v>
      </c>
      <c r="P307" s="4"/>
      <c r="Q307" s="4"/>
      <c r="R307" s="4"/>
      <c r="S307" s="4"/>
      <c r="T307" s="4"/>
      <c r="U307" s="4"/>
      <c r="V307" s="4"/>
      <c r="W307" s="4">
        <v>0</v>
      </c>
      <c r="X307" s="4">
        <v>1</v>
      </c>
      <c r="Y307" s="4">
        <v>0</v>
      </c>
      <c r="Z307" s="4"/>
      <c r="AA307" s="4"/>
      <c r="AB307" s="4"/>
    </row>
    <row r="308" spans="1:28" x14ac:dyDescent="0.2">
      <c r="A308" s="4">
        <v>50</v>
      </c>
      <c r="B308" s="4">
        <v>0</v>
      </c>
      <c r="C308" s="4">
        <v>0</v>
      </c>
      <c r="D308" s="4">
        <v>1</v>
      </c>
      <c r="E308" s="4">
        <v>231</v>
      </c>
      <c r="F308" s="4">
        <f>ROUND(Source!BB295,O308)</f>
        <v>0</v>
      </c>
      <c r="G308" s="4" t="s">
        <v>77</v>
      </c>
      <c r="H308" s="4" t="s">
        <v>78</v>
      </c>
      <c r="I308" s="4"/>
      <c r="J308" s="4"/>
      <c r="K308" s="4">
        <v>231</v>
      </c>
      <c r="L308" s="4">
        <v>12</v>
      </c>
      <c r="M308" s="4">
        <v>3</v>
      </c>
      <c r="N308" s="4" t="s">
        <v>3</v>
      </c>
      <c r="O308" s="4">
        <v>2</v>
      </c>
      <c r="P308" s="4"/>
      <c r="Q308" s="4"/>
      <c r="R308" s="4"/>
      <c r="S308" s="4"/>
      <c r="T308" s="4"/>
      <c r="U308" s="4"/>
      <c r="V308" s="4"/>
      <c r="W308" s="4">
        <v>0</v>
      </c>
      <c r="X308" s="4">
        <v>1</v>
      </c>
      <c r="Y308" s="4">
        <v>0</v>
      </c>
      <c r="Z308" s="4"/>
      <c r="AA308" s="4"/>
      <c r="AB308" s="4"/>
    </row>
    <row r="309" spans="1:28" x14ac:dyDescent="0.2">
      <c r="A309" s="4">
        <v>50</v>
      </c>
      <c r="B309" s="4">
        <v>0</v>
      </c>
      <c r="C309" s="4">
        <v>0</v>
      </c>
      <c r="D309" s="4">
        <v>1</v>
      </c>
      <c r="E309" s="4">
        <v>204</v>
      </c>
      <c r="F309" s="4">
        <f>ROUND(Source!R295,O309)</f>
        <v>0</v>
      </c>
      <c r="G309" s="4" t="s">
        <v>79</v>
      </c>
      <c r="H309" s="4" t="s">
        <v>80</v>
      </c>
      <c r="I309" s="4"/>
      <c r="J309" s="4"/>
      <c r="K309" s="4">
        <v>204</v>
      </c>
      <c r="L309" s="4">
        <v>13</v>
      </c>
      <c r="M309" s="4">
        <v>3</v>
      </c>
      <c r="N309" s="4" t="s">
        <v>3</v>
      </c>
      <c r="O309" s="4">
        <v>2</v>
      </c>
      <c r="P309" s="4"/>
      <c r="Q309" s="4"/>
      <c r="R309" s="4"/>
      <c r="S309" s="4"/>
      <c r="T309" s="4"/>
      <c r="U309" s="4"/>
      <c r="V309" s="4"/>
      <c r="W309" s="4">
        <v>0</v>
      </c>
      <c r="X309" s="4">
        <v>1</v>
      </c>
      <c r="Y309" s="4">
        <v>0</v>
      </c>
      <c r="Z309" s="4"/>
      <c r="AA309" s="4"/>
      <c r="AB309" s="4"/>
    </row>
    <row r="310" spans="1:28" x14ac:dyDescent="0.2">
      <c r="A310" s="4">
        <v>50</v>
      </c>
      <c r="B310" s="4">
        <v>0</v>
      </c>
      <c r="C310" s="4">
        <v>0</v>
      </c>
      <c r="D310" s="4">
        <v>1</v>
      </c>
      <c r="E310" s="4">
        <v>205</v>
      </c>
      <c r="F310" s="4">
        <f>ROUND(Source!S295,O310)</f>
        <v>0</v>
      </c>
      <c r="G310" s="4" t="s">
        <v>81</v>
      </c>
      <c r="H310" s="4" t="s">
        <v>82</v>
      </c>
      <c r="I310" s="4"/>
      <c r="J310" s="4"/>
      <c r="K310" s="4">
        <v>205</v>
      </c>
      <c r="L310" s="4">
        <v>14</v>
      </c>
      <c r="M310" s="4">
        <v>3</v>
      </c>
      <c r="N310" s="4" t="s">
        <v>3</v>
      </c>
      <c r="O310" s="4">
        <v>2</v>
      </c>
      <c r="P310" s="4"/>
      <c r="Q310" s="4"/>
      <c r="R310" s="4"/>
      <c r="S310" s="4"/>
      <c r="T310" s="4"/>
      <c r="U310" s="4"/>
      <c r="V310" s="4"/>
      <c r="W310" s="4">
        <v>0</v>
      </c>
      <c r="X310" s="4">
        <v>1</v>
      </c>
      <c r="Y310" s="4">
        <v>0</v>
      </c>
      <c r="Z310" s="4"/>
      <c r="AA310" s="4"/>
      <c r="AB310" s="4"/>
    </row>
    <row r="311" spans="1:28" x14ac:dyDescent="0.2">
      <c r="A311" s="4">
        <v>50</v>
      </c>
      <c r="B311" s="4">
        <v>0</v>
      </c>
      <c r="C311" s="4">
        <v>0</v>
      </c>
      <c r="D311" s="4">
        <v>1</v>
      </c>
      <c r="E311" s="4">
        <v>232</v>
      </c>
      <c r="F311" s="4">
        <f>ROUND(Source!BC295,O311)</f>
        <v>0</v>
      </c>
      <c r="G311" s="4" t="s">
        <v>83</v>
      </c>
      <c r="H311" s="4" t="s">
        <v>84</v>
      </c>
      <c r="I311" s="4"/>
      <c r="J311" s="4"/>
      <c r="K311" s="4">
        <v>232</v>
      </c>
      <c r="L311" s="4">
        <v>15</v>
      </c>
      <c r="M311" s="4">
        <v>3</v>
      </c>
      <c r="N311" s="4" t="s">
        <v>3</v>
      </c>
      <c r="O311" s="4">
        <v>2</v>
      </c>
      <c r="P311" s="4"/>
      <c r="Q311" s="4"/>
      <c r="R311" s="4"/>
      <c r="S311" s="4"/>
      <c r="T311" s="4"/>
      <c r="U311" s="4"/>
      <c r="V311" s="4"/>
      <c r="W311" s="4">
        <v>0</v>
      </c>
      <c r="X311" s="4">
        <v>1</v>
      </c>
      <c r="Y311" s="4">
        <v>0</v>
      </c>
      <c r="Z311" s="4"/>
      <c r="AA311" s="4"/>
      <c r="AB311" s="4"/>
    </row>
    <row r="312" spans="1:28" x14ac:dyDescent="0.2">
      <c r="A312" s="4">
        <v>50</v>
      </c>
      <c r="B312" s="4">
        <v>0</v>
      </c>
      <c r="C312" s="4">
        <v>0</v>
      </c>
      <c r="D312" s="4">
        <v>1</v>
      </c>
      <c r="E312" s="4">
        <v>214</v>
      </c>
      <c r="F312" s="4">
        <f>ROUND(Source!AS295,O312)</f>
        <v>0</v>
      </c>
      <c r="G312" s="4" t="s">
        <v>85</v>
      </c>
      <c r="H312" s="4" t="s">
        <v>86</v>
      </c>
      <c r="I312" s="4"/>
      <c r="J312" s="4"/>
      <c r="K312" s="4">
        <v>214</v>
      </c>
      <c r="L312" s="4">
        <v>16</v>
      </c>
      <c r="M312" s="4">
        <v>3</v>
      </c>
      <c r="N312" s="4" t="s">
        <v>3</v>
      </c>
      <c r="O312" s="4">
        <v>2</v>
      </c>
      <c r="P312" s="4"/>
      <c r="Q312" s="4"/>
      <c r="R312" s="4"/>
      <c r="S312" s="4"/>
      <c r="T312" s="4"/>
      <c r="U312" s="4"/>
      <c r="V312" s="4"/>
      <c r="W312" s="4">
        <v>0</v>
      </c>
      <c r="X312" s="4">
        <v>1</v>
      </c>
      <c r="Y312" s="4">
        <v>0</v>
      </c>
      <c r="Z312" s="4"/>
      <c r="AA312" s="4"/>
      <c r="AB312" s="4"/>
    </row>
    <row r="313" spans="1:28" x14ac:dyDescent="0.2">
      <c r="A313" s="4">
        <v>50</v>
      </c>
      <c r="B313" s="4">
        <v>0</v>
      </c>
      <c r="C313" s="4">
        <v>0</v>
      </c>
      <c r="D313" s="4">
        <v>1</v>
      </c>
      <c r="E313" s="4">
        <v>215</v>
      </c>
      <c r="F313" s="4">
        <f>ROUND(Source!AT295,O313)</f>
        <v>0</v>
      </c>
      <c r="G313" s="4" t="s">
        <v>87</v>
      </c>
      <c r="H313" s="4" t="s">
        <v>88</v>
      </c>
      <c r="I313" s="4"/>
      <c r="J313" s="4"/>
      <c r="K313" s="4">
        <v>215</v>
      </c>
      <c r="L313" s="4">
        <v>17</v>
      </c>
      <c r="M313" s="4">
        <v>3</v>
      </c>
      <c r="N313" s="4" t="s">
        <v>3</v>
      </c>
      <c r="O313" s="4">
        <v>2</v>
      </c>
      <c r="P313" s="4"/>
      <c r="Q313" s="4"/>
      <c r="R313" s="4"/>
      <c r="S313" s="4"/>
      <c r="T313" s="4"/>
      <c r="U313" s="4"/>
      <c r="V313" s="4"/>
      <c r="W313" s="4">
        <v>0</v>
      </c>
      <c r="X313" s="4">
        <v>1</v>
      </c>
      <c r="Y313" s="4">
        <v>0</v>
      </c>
      <c r="Z313" s="4"/>
      <c r="AA313" s="4"/>
      <c r="AB313" s="4"/>
    </row>
    <row r="314" spans="1:28" x14ac:dyDescent="0.2">
      <c r="A314" s="4">
        <v>50</v>
      </c>
      <c r="B314" s="4">
        <v>0</v>
      </c>
      <c r="C314" s="4">
        <v>0</v>
      </c>
      <c r="D314" s="4">
        <v>1</v>
      </c>
      <c r="E314" s="4">
        <v>217</v>
      </c>
      <c r="F314" s="4">
        <f>ROUND(Source!AU295,O314)</f>
        <v>0</v>
      </c>
      <c r="G314" s="4" t="s">
        <v>89</v>
      </c>
      <c r="H314" s="4" t="s">
        <v>90</v>
      </c>
      <c r="I314" s="4"/>
      <c r="J314" s="4"/>
      <c r="K314" s="4">
        <v>217</v>
      </c>
      <c r="L314" s="4">
        <v>18</v>
      </c>
      <c r="M314" s="4">
        <v>3</v>
      </c>
      <c r="N314" s="4" t="s">
        <v>3</v>
      </c>
      <c r="O314" s="4">
        <v>2</v>
      </c>
      <c r="P314" s="4"/>
      <c r="Q314" s="4"/>
      <c r="R314" s="4"/>
      <c r="S314" s="4"/>
      <c r="T314" s="4"/>
      <c r="U314" s="4"/>
      <c r="V314" s="4"/>
      <c r="W314" s="4">
        <v>0</v>
      </c>
      <c r="X314" s="4">
        <v>1</v>
      </c>
      <c r="Y314" s="4">
        <v>0</v>
      </c>
      <c r="Z314" s="4"/>
      <c r="AA314" s="4"/>
      <c r="AB314" s="4"/>
    </row>
    <row r="315" spans="1:28" x14ac:dyDescent="0.2">
      <c r="A315" s="4">
        <v>50</v>
      </c>
      <c r="B315" s="4">
        <v>0</v>
      </c>
      <c r="C315" s="4">
        <v>0</v>
      </c>
      <c r="D315" s="4">
        <v>1</v>
      </c>
      <c r="E315" s="4">
        <v>230</v>
      </c>
      <c r="F315" s="4">
        <f>ROUND(Source!BA295,O315)</f>
        <v>0</v>
      </c>
      <c r="G315" s="4" t="s">
        <v>91</v>
      </c>
      <c r="H315" s="4" t="s">
        <v>92</v>
      </c>
      <c r="I315" s="4"/>
      <c r="J315" s="4"/>
      <c r="K315" s="4">
        <v>230</v>
      </c>
      <c r="L315" s="4">
        <v>19</v>
      </c>
      <c r="M315" s="4">
        <v>3</v>
      </c>
      <c r="N315" s="4" t="s">
        <v>3</v>
      </c>
      <c r="O315" s="4">
        <v>2</v>
      </c>
      <c r="P315" s="4"/>
      <c r="Q315" s="4"/>
      <c r="R315" s="4"/>
      <c r="S315" s="4"/>
      <c r="T315" s="4"/>
      <c r="U315" s="4"/>
      <c r="V315" s="4"/>
      <c r="W315" s="4">
        <v>0</v>
      </c>
      <c r="X315" s="4">
        <v>1</v>
      </c>
      <c r="Y315" s="4">
        <v>0</v>
      </c>
      <c r="Z315" s="4"/>
      <c r="AA315" s="4"/>
      <c r="AB315" s="4"/>
    </row>
    <row r="316" spans="1:28" x14ac:dyDescent="0.2">
      <c r="A316" s="4">
        <v>50</v>
      </c>
      <c r="B316" s="4">
        <v>0</v>
      </c>
      <c r="C316" s="4">
        <v>0</v>
      </c>
      <c r="D316" s="4">
        <v>1</v>
      </c>
      <c r="E316" s="4">
        <v>206</v>
      </c>
      <c r="F316" s="4">
        <f>ROUND(Source!T295,O316)</f>
        <v>0</v>
      </c>
      <c r="G316" s="4" t="s">
        <v>93</v>
      </c>
      <c r="H316" s="4" t="s">
        <v>94</v>
      </c>
      <c r="I316" s="4"/>
      <c r="J316" s="4"/>
      <c r="K316" s="4">
        <v>206</v>
      </c>
      <c r="L316" s="4">
        <v>20</v>
      </c>
      <c r="M316" s="4">
        <v>3</v>
      </c>
      <c r="N316" s="4" t="s">
        <v>3</v>
      </c>
      <c r="O316" s="4">
        <v>2</v>
      </c>
      <c r="P316" s="4"/>
      <c r="Q316" s="4"/>
      <c r="R316" s="4"/>
      <c r="S316" s="4"/>
      <c r="T316" s="4"/>
      <c r="U316" s="4"/>
      <c r="V316" s="4"/>
      <c r="W316" s="4">
        <v>0</v>
      </c>
      <c r="X316" s="4">
        <v>1</v>
      </c>
      <c r="Y316" s="4">
        <v>0</v>
      </c>
      <c r="Z316" s="4"/>
      <c r="AA316" s="4"/>
      <c r="AB316" s="4"/>
    </row>
    <row r="317" spans="1:28" x14ac:dyDescent="0.2">
      <c r="A317" s="4">
        <v>50</v>
      </c>
      <c r="B317" s="4">
        <v>0</v>
      </c>
      <c r="C317" s="4">
        <v>0</v>
      </c>
      <c r="D317" s="4">
        <v>1</v>
      </c>
      <c r="E317" s="4">
        <v>207</v>
      </c>
      <c r="F317" s="4">
        <f>ROUND(Source!U295,O317)</f>
        <v>0</v>
      </c>
      <c r="G317" s="4" t="s">
        <v>95</v>
      </c>
      <c r="H317" s="4" t="s">
        <v>96</v>
      </c>
      <c r="I317" s="4"/>
      <c r="J317" s="4"/>
      <c r="K317" s="4">
        <v>207</v>
      </c>
      <c r="L317" s="4">
        <v>21</v>
      </c>
      <c r="M317" s="4">
        <v>3</v>
      </c>
      <c r="N317" s="4" t="s">
        <v>3</v>
      </c>
      <c r="O317" s="4">
        <v>7</v>
      </c>
      <c r="P317" s="4"/>
      <c r="Q317" s="4"/>
      <c r="R317" s="4"/>
      <c r="S317" s="4"/>
      <c r="T317" s="4"/>
      <c r="U317" s="4"/>
      <c r="V317" s="4"/>
      <c r="W317" s="4">
        <v>0</v>
      </c>
      <c r="X317" s="4">
        <v>1</v>
      </c>
      <c r="Y317" s="4">
        <v>0</v>
      </c>
      <c r="Z317" s="4"/>
      <c r="AA317" s="4"/>
      <c r="AB317" s="4"/>
    </row>
    <row r="318" spans="1:28" x14ac:dyDescent="0.2">
      <c r="A318" s="4">
        <v>50</v>
      </c>
      <c r="B318" s="4">
        <v>0</v>
      </c>
      <c r="C318" s="4">
        <v>0</v>
      </c>
      <c r="D318" s="4">
        <v>1</v>
      </c>
      <c r="E318" s="4">
        <v>208</v>
      </c>
      <c r="F318" s="4">
        <f>ROUND(Source!V295,O318)</f>
        <v>0</v>
      </c>
      <c r="G318" s="4" t="s">
        <v>97</v>
      </c>
      <c r="H318" s="4" t="s">
        <v>98</v>
      </c>
      <c r="I318" s="4"/>
      <c r="J318" s="4"/>
      <c r="K318" s="4">
        <v>208</v>
      </c>
      <c r="L318" s="4">
        <v>22</v>
      </c>
      <c r="M318" s="4">
        <v>3</v>
      </c>
      <c r="N318" s="4" t="s">
        <v>3</v>
      </c>
      <c r="O318" s="4">
        <v>7</v>
      </c>
      <c r="P318" s="4"/>
      <c r="Q318" s="4"/>
      <c r="R318" s="4"/>
      <c r="S318" s="4"/>
      <c r="T318" s="4"/>
      <c r="U318" s="4"/>
      <c r="V318" s="4"/>
      <c r="W318" s="4">
        <v>0</v>
      </c>
      <c r="X318" s="4">
        <v>1</v>
      </c>
      <c r="Y318" s="4">
        <v>0</v>
      </c>
      <c r="Z318" s="4"/>
      <c r="AA318" s="4"/>
      <c r="AB318" s="4"/>
    </row>
    <row r="319" spans="1:28" x14ac:dyDescent="0.2">
      <c r="A319" s="4">
        <v>50</v>
      </c>
      <c r="B319" s="4">
        <v>0</v>
      </c>
      <c r="C319" s="4">
        <v>0</v>
      </c>
      <c r="D319" s="4">
        <v>1</v>
      </c>
      <c r="E319" s="4">
        <v>209</v>
      </c>
      <c r="F319" s="4">
        <f>ROUND(Source!W295,O319)</f>
        <v>0</v>
      </c>
      <c r="G319" s="4" t="s">
        <v>99</v>
      </c>
      <c r="H319" s="4" t="s">
        <v>100</v>
      </c>
      <c r="I319" s="4"/>
      <c r="J319" s="4"/>
      <c r="K319" s="4">
        <v>209</v>
      </c>
      <c r="L319" s="4">
        <v>23</v>
      </c>
      <c r="M319" s="4">
        <v>3</v>
      </c>
      <c r="N319" s="4" t="s">
        <v>3</v>
      </c>
      <c r="O319" s="4">
        <v>2</v>
      </c>
      <c r="P319" s="4"/>
      <c r="Q319" s="4"/>
      <c r="R319" s="4"/>
      <c r="S319" s="4"/>
      <c r="T319" s="4"/>
      <c r="U319" s="4"/>
      <c r="V319" s="4"/>
      <c r="W319" s="4">
        <v>0</v>
      </c>
      <c r="X319" s="4">
        <v>1</v>
      </c>
      <c r="Y319" s="4">
        <v>0</v>
      </c>
      <c r="Z319" s="4"/>
      <c r="AA319" s="4"/>
      <c r="AB319" s="4"/>
    </row>
    <row r="320" spans="1:28" x14ac:dyDescent="0.2">
      <c r="A320" s="4">
        <v>50</v>
      </c>
      <c r="B320" s="4">
        <v>0</v>
      </c>
      <c r="C320" s="4">
        <v>0</v>
      </c>
      <c r="D320" s="4">
        <v>1</v>
      </c>
      <c r="E320" s="4">
        <v>233</v>
      </c>
      <c r="F320" s="4">
        <f>ROUND(Source!BD295,O320)</f>
        <v>0</v>
      </c>
      <c r="G320" s="4" t="s">
        <v>101</v>
      </c>
      <c r="H320" s="4" t="s">
        <v>102</v>
      </c>
      <c r="I320" s="4"/>
      <c r="J320" s="4"/>
      <c r="K320" s="4">
        <v>233</v>
      </c>
      <c r="L320" s="4">
        <v>24</v>
      </c>
      <c r="M320" s="4">
        <v>3</v>
      </c>
      <c r="N320" s="4" t="s">
        <v>3</v>
      </c>
      <c r="O320" s="4">
        <v>2</v>
      </c>
      <c r="P320" s="4"/>
      <c r="Q320" s="4"/>
      <c r="R320" s="4"/>
      <c r="S320" s="4"/>
      <c r="T320" s="4"/>
      <c r="U320" s="4"/>
      <c r="V320" s="4"/>
      <c r="W320" s="4">
        <v>0</v>
      </c>
      <c r="X320" s="4">
        <v>1</v>
      </c>
      <c r="Y320" s="4">
        <v>0</v>
      </c>
      <c r="Z320" s="4"/>
      <c r="AA320" s="4"/>
      <c r="AB320" s="4"/>
    </row>
    <row r="321" spans="1:245" x14ac:dyDescent="0.2">
      <c r="A321" s="4">
        <v>50</v>
      </c>
      <c r="B321" s="4">
        <v>0</v>
      </c>
      <c r="C321" s="4">
        <v>0</v>
      </c>
      <c r="D321" s="4">
        <v>1</v>
      </c>
      <c r="E321" s="4">
        <v>210</v>
      </c>
      <c r="F321" s="4">
        <f>ROUND(Source!X295,O321)</f>
        <v>0</v>
      </c>
      <c r="G321" s="4" t="s">
        <v>103</v>
      </c>
      <c r="H321" s="4" t="s">
        <v>104</v>
      </c>
      <c r="I321" s="4"/>
      <c r="J321" s="4"/>
      <c r="K321" s="4">
        <v>210</v>
      </c>
      <c r="L321" s="4">
        <v>25</v>
      </c>
      <c r="M321" s="4">
        <v>3</v>
      </c>
      <c r="N321" s="4" t="s">
        <v>3</v>
      </c>
      <c r="O321" s="4">
        <v>2</v>
      </c>
      <c r="P321" s="4"/>
      <c r="Q321" s="4"/>
      <c r="R321" s="4"/>
      <c r="S321" s="4"/>
      <c r="T321" s="4"/>
      <c r="U321" s="4"/>
      <c r="V321" s="4"/>
      <c r="W321" s="4">
        <v>0</v>
      </c>
      <c r="X321" s="4">
        <v>1</v>
      </c>
      <c r="Y321" s="4">
        <v>0</v>
      </c>
      <c r="Z321" s="4"/>
      <c r="AA321" s="4"/>
      <c r="AB321" s="4"/>
    </row>
    <row r="322" spans="1:245" x14ac:dyDescent="0.2">
      <c r="A322" s="4">
        <v>50</v>
      </c>
      <c r="B322" s="4">
        <v>0</v>
      </c>
      <c r="C322" s="4">
        <v>0</v>
      </c>
      <c r="D322" s="4">
        <v>1</v>
      </c>
      <c r="E322" s="4">
        <v>211</v>
      </c>
      <c r="F322" s="4">
        <f>ROUND(Source!Y295,O322)</f>
        <v>0</v>
      </c>
      <c r="G322" s="4" t="s">
        <v>105</v>
      </c>
      <c r="H322" s="4" t="s">
        <v>106</v>
      </c>
      <c r="I322" s="4"/>
      <c r="J322" s="4"/>
      <c r="K322" s="4">
        <v>211</v>
      </c>
      <c r="L322" s="4">
        <v>26</v>
      </c>
      <c r="M322" s="4">
        <v>3</v>
      </c>
      <c r="N322" s="4" t="s">
        <v>3</v>
      </c>
      <c r="O322" s="4">
        <v>2</v>
      </c>
      <c r="P322" s="4"/>
      <c r="Q322" s="4"/>
      <c r="R322" s="4"/>
      <c r="S322" s="4"/>
      <c r="T322" s="4"/>
      <c r="U322" s="4"/>
      <c r="V322" s="4"/>
      <c r="W322" s="4">
        <v>0</v>
      </c>
      <c r="X322" s="4">
        <v>1</v>
      </c>
      <c r="Y322" s="4">
        <v>0</v>
      </c>
      <c r="Z322" s="4"/>
      <c r="AA322" s="4"/>
      <c r="AB322" s="4"/>
    </row>
    <row r="323" spans="1:245" x14ac:dyDescent="0.2">
      <c r="A323" s="4">
        <v>50</v>
      </c>
      <c r="B323" s="4">
        <v>0</v>
      </c>
      <c r="C323" s="4">
        <v>0</v>
      </c>
      <c r="D323" s="4">
        <v>1</v>
      </c>
      <c r="E323" s="4">
        <v>224</v>
      </c>
      <c r="F323" s="4">
        <f>ROUND(Source!AR295,O323)</f>
        <v>0</v>
      </c>
      <c r="G323" s="4" t="s">
        <v>107</v>
      </c>
      <c r="H323" s="4" t="s">
        <v>108</v>
      </c>
      <c r="I323" s="4"/>
      <c r="J323" s="4"/>
      <c r="K323" s="4">
        <v>224</v>
      </c>
      <c r="L323" s="4">
        <v>27</v>
      </c>
      <c r="M323" s="4">
        <v>3</v>
      </c>
      <c r="N323" s="4" t="s">
        <v>3</v>
      </c>
      <c r="O323" s="4">
        <v>2</v>
      </c>
      <c r="P323" s="4"/>
      <c r="Q323" s="4"/>
      <c r="R323" s="4"/>
      <c r="S323" s="4"/>
      <c r="T323" s="4"/>
      <c r="U323" s="4"/>
      <c r="V323" s="4"/>
      <c r="W323" s="4">
        <v>0</v>
      </c>
      <c r="X323" s="4">
        <v>1</v>
      </c>
      <c r="Y323" s="4">
        <v>0</v>
      </c>
      <c r="Z323" s="4"/>
      <c r="AA323" s="4"/>
      <c r="AB323" s="4"/>
    </row>
    <row r="325" spans="1:245" x14ac:dyDescent="0.2">
      <c r="A325" s="1">
        <v>4</v>
      </c>
      <c r="B325" s="1">
        <v>0</v>
      </c>
      <c r="C325" s="1"/>
      <c r="D325" s="1">
        <f>ROW(A340)</f>
        <v>340</v>
      </c>
      <c r="E325" s="1"/>
      <c r="F325" s="1" t="s">
        <v>3</v>
      </c>
      <c r="G325" s="1" t="s">
        <v>212</v>
      </c>
      <c r="H325" s="1" t="s">
        <v>3</v>
      </c>
      <c r="I325" s="1">
        <v>0</v>
      </c>
      <c r="J325" s="1"/>
      <c r="K325" s="1">
        <v>-1</v>
      </c>
      <c r="L325" s="1"/>
      <c r="M325" s="1" t="s">
        <v>3</v>
      </c>
      <c r="N325" s="1"/>
      <c r="O325" s="1"/>
      <c r="P325" s="1"/>
      <c r="Q325" s="1"/>
      <c r="R325" s="1"/>
      <c r="S325" s="1">
        <v>0</v>
      </c>
      <c r="T325" s="1"/>
      <c r="U325" s="1" t="s">
        <v>3</v>
      </c>
      <c r="V325" s="1">
        <v>0</v>
      </c>
      <c r="W325" s="1"/>
      <c r="X325" s="1"/>
      <c r="Y325" s="1"/>
      <c r="Z325" s="1"/>
      <c r="AA325" s="1"/>
      <c r="AB325" s="1" t="s">
        <v>3</v>
      </c>
      <c r="AC325" s="1" t="s">
        <v>3</v>
      </c>
      <c r="AD325" s="1" t="s">
        <v>3</v>
      </c>
      <c r="AE325" s="1" t="s">
        <v>3</v>
      </c>
      <c r="AF325" s="1" t="s">
        <v>3</v>
      </c>
      <c r="AG325" s="1" t="s">
        <v>3</v>
      </c>
      <c r="AH325" s="1"/>
      <c r="AI325" s="1"/>
      <c r="AJ325" s="1"/>
      <c r="AK325" s="1"/>
      <c r="AL325" s="1"/>
      <c r="AM325" s="1"/>
      <c r="AN325" s="1"/>
      <c r="AO325" s="1"/>
      <c r="AP325" s="1" t="s">
        <v>3</v>
      </c>
      <c r="AQ325" s="1" t="s">
        <v>3</v>
      </c>
      <c r="AR325" s="1" t="s">
        <v>3</v>
      </c>
      <c r="AS325" s="1"/>
      <c r="AT325" s="1"/>
      <c r="AU325" s="1"/>
      <c r="AV325" s="1"/>
      <c r="AW325" s="1"/>
      <c r="AX325" s="1"/>
      <c r="AY325" s="1"/>
      <c r="AZ325" s="1" t="s">
        <v>3</v>
      </c>
      <c r="BA325" s="1"/>
      <c r="BB325" s="1" t="s">
        <v>3</v>
      </c>
      <c r="BC325" s="1" t="s">
        <v>3</v>
      </c>
      <c r="BD325" s="1" t="s">
        <v>3</v>
      </c>
      <c r="BE325" s="1" t="s">
        <v>3</v>
      </c>
      <c r="BF325" s="1" t="s">
        <v>3</v>
      </c>
      <c r="BG325" s="1" t="s">
        <v>3</v>
      </c>
      <c r="BH325" s="1" t="s">
        <v>3</v>
      </c>
      <c r="BI325" s="1" t="s">
        <v>3</v>
      </c>
      <c r="BJ325" s="1" t="s">
        <v>3</v>
      </c>
      <c r="BK325" s="1" t="s">
        <v>3</v>
      </c>
      <c r="BL325" s="1" t="s">
        <v>3</v>
      </c>
      <c r="BM325" s="1" t="s">
        <v>3</v>
      </c>
      <c r="BN325" s="1" t="s">
        <v>3</v>
      </c>
      <c r="BO325" s="1" t="s">
        <v>3</v>
      </c>
      <c r="BP325" s="1" t="s">
        <v>3</v>
      </c>
      <c r="BQ325" s="1"/>
      <c r="BR325" s="1"/>
      <c r="BS325" s="1"/>
      <c r="BT325" s="1"/>
      <c r="BU325" s="1"/>
      <c r="BV325" s="1"/>
      <c r="BW325" s="1"/>
      <c r="BX325" s="1">
        <v>0</v>
      </c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>
        <v>0</v>
      </c>
    </row>
    <row r="327" spans="1:245" x14ac:dyDescent="0.2">
      <c r="A327" s="2">
        <v>52</v>
      </c>
      <c r="B327" s="2">
        <f t="shared" ref="B327:G327" si="176">B340</f>
        <v>0</v>
      </c>
      <c r="C327" s="2">
        <f t="shared" si="176"/>
        <v>4</v>
      </c>
      <c r="D327" s="2">
        <f t="shared" si="176"/>
        <v>325</v>
      </c>
      <c r="E327" s="2">
        <f t="shared" si="176"/>
        <v>0</v>
      </c>
      <c r="F327" s="2" t="str">
        <f t="shared" si="176"/>
        <v/>
      </c>
      <c r="G327" s="2" t="str">
        <f t="shared" si="176"/>
        <v>Помещение 17 (кабинет № 216)</v>
      </c>
      <c r="H327" s="2"/>
      <c r="I327" s="2"/>
      <c r="J327" s="2"/>
      <c r="K327" s="2"/>
      <c r="L327" s="2"/>
      <c r="M327" s="2"/>
      <c r="N327" s="2"/>
      <c r="O327" s="2">
        <f t="shared" ref="O327:AT327" si="177">O340</f>
        <v>0</v>
      </c>
      <c r="P327" s="2">
        <f t="shared" si="177"/>
        <v>0</v>
      </c>
      <c r="Q327" s="2">
        <f t="shared" si="177"/>
        <v>0</v>
      </c>
      <c r="R327" s="2">
        <f t="shared" si="177"/>
        <v>0</v>
      </c>
      <c r="S327" s="2">
        <f t="shared" si="177"/>
        <v>0</v>
      </c>
      <c r="T327" s="2">
        <f t="shared" si="177"/>
        <v>0</v>
      </c>
      <c r="U327" s="2">
        <f t="shared" si="177"/>
        <v>0</v>
      </c>
      <c r="V327" s="2">
        <f t="shared" si="177"/>
        <v>0</v>
      </c>
      <c r="W327" s="2">
        <f t="shared" si="177"/>
        <v>0</v>
      </c>
      <c r="X327" s="2">
        <f t="shared" si="177"/>
        <v>0</v>
      </c>
      <c r="Y327" s="2">
        <f t="shared" si="177"/>
        <v>0</v>
      </c>
      <c r="Z327" s="2">
        <f t="shared" si="177"/>
        <v>0</v>
      </c>
      <c r="AA327" s="2">
        <f t="shared" si="177"/>
        <v>0</v>
      </c>
      <c r="AB327" s="2">
        <f t="shared" si="177"/>
        <v>0</v>
      </c>
      <c r="AC327" s="2">
        <f t="shared" si="177"/>
        <v>0</v>
      </c>
      <c r="AD327" s="2">
        <f t="shared" si="177"/>
        <v>0</v>
      </c>
      <c r="AE327" s="2">
        <f t="shared" si="177"/>
        <v>0</v>
      </c>
      <c r="AF327" s="2">
        <f t="shared" si="177"/>
        <v>0</v>
      </c>
      <c r="AG327" s="2">
        <f t="shared" si="177"/>
        <v>0</v>
      </c>
      <c r="AH327" s="2">
        <f t="shared" si="177"/>
        <v>0</v>
      </c>
      <c r="AI327" s="2">
        <f t="shared" si="177"/>
        <v>0</v>
      </c>
      <c r="AJ327" s="2">
        <f t="shared" si="177"/>
        <v>0</v>
      </c>
      <c r="AK327" s="2">
        <f t="shared" si="177"/>
        <v>0</v>
      </c>
      <c r="AL327" s="2">
        <f t="shared" si="177"/>
        <v>0</v>
      </c>
      <c r="AM327" s="2">
        <f t="shared" si="177"/>
        <v>0</v>
      </c>
      <c r="AN327" s="2">
        <f t="shared" si="177"/>
        <v>0</v>
      </c>
      <c r="AO327" s="2">
        <f t="shared" si="177"/>
        <v>0</v>
      </c>
      <c r="AP327" s="2">
        <f t="shared" si="177"/>
        <v>0</v>
      </c>
      <c r="AQ327" s="2">
        <f t="shared" si="177"/>
        <v>0</v>
      </c>
      <c r="AR327" s="2">
        <f t="shared" si="177"/>
        <v>0</v>
      </c>
      <c r="AS327" s="2">
        <f t="shared" si="177"/>
        <v>0</v>
      </c>
      <c r="AT327" s="2">
        <f t="shared" si="177"/>
        <v>0</v>
      </c>
      <c r="AU327" s="2">
        <f t="shared" ref="AU327:BZ327" si="178">AU340</f>
        <v>0</v>
      </c>
      <c r="AV327" s="2">
        <f t="shared" si="178"/>
        <v>0</v>
      </c>
      <c r="AW327" s="2">
        <f t="shared" si="178"/>
        <v>0</v>
      </c>
      <c r="AX327" s="2">
        <f t="shared" si="178"/>
        <v>0</v>
      </c>
      <c r="AY327" s="2">
        <f t="shared" si="178"/>
        <v>0</v>
      </c>
      <c r="AZ327" s="2">
        <f t="shared" si="178"/>
        <v>0</v>
      </c>
      <c r="BA327" s="2">
        <f t="shared" si="178"/>
        <v>0</v>
      </c>
      <c r="BB327" s="2">
        <f t="shared" si="178"/>
        <v>0</v>
      </c>
      <c r="BC327" s="2">
        <f t="shared" si="178"/>
        <v>0</v>
      </c>
      <c r="BD327" s="2">
        <f t="shared" si="178"/>
        <v>0</v>
      </c>
      <c r="BE327" s="2">
        <f t="shared" si="178"/>
        <v>0</v>
      </c>
      <c r="BF327" s="2">
        <f t="shared" si="178"/>
        <v>0</v>
      </c>
      <c r="BG327" s="2">
        <f t="shared" si="178"/>
        <v>0</v>
      </c>
      <c r="BH327" s="2">
        <f t="shared" si="178"/>
        <v>0</v>
      </c>
      <c r="BI327" s="2">
        <f t="shared" si="178"/>
        <v>0</v>
      </c>
      <c r="BJ327" s="2">
        <f t="shared" si="178"/>
        <v>0</v>
      </c>
      <c r="BK327" s="2">
        <f t="shared" si="178"/>
        <v>0</v>
      </c>
      <c r="BL327" s="2">
        <f t="shared" si="178"/>
        <v>0</v>
      </c>
      <c r="BM327" s="2">
        <f t="shared" si="178"/>
        <v>0</v>
      </c>
      <c r="BN327" s="2">
        <f t="shared" si="178"/>
        <v>0</v>
      </c>
      <c r="BO327" s="2">
        <f t="shared" si="178"/>
        <v>0</v>
      </c>
      <c r="BP327" s="2">
        <f t="shared" si="178"/>
        <v>0</v>
      </c>
      <c r="BQ327" s="2">
        <f t="shared" si="178"/>
        <v>0</v>
      </c>
      <c r="BR327" s="2">
        <f t="shared" si="178"/>
        <v>0</v>
      </c>
      <c r="BS327" s="2">
        <f t="shared" si="178"/>
        <v>0</v>
      </c>
      <c r="BT327" s="2">
        <f t="shared" si="178"/>
        <v>0</v>
      </c>
      <c r="BU327" s="2">
        <f t="shared" si="178"/>
        <v>0</v>
      </c>
      <c r="BV327" s="2">
        <f t="shared" si="178"/>
        <v>0</v>
      </c>
      <c r="BW327" s="2">
        <f t="shared" si="178"/>
        <v>0</v>
      </c>
      <c r="BX327" s="2">
        <f t="shared" si="178"/>
        <v>0</v>
      </c>
      <c r="BY327" s="2">
        <f t="shared" si="178"/>
        <v>0</v>
      </c>
      <c r="BZ327" s="2">
        <f t="shared" si="178"/>
        <v>0</v>
      </c>
      <c r="CA327" s="2">
        <f t="shared" ref="CA327:DF327" si="179">CA340</f>
        <v>0</v>
      </c>
      <c r="CB327" s="2">
        <f t="shared" si="179"/>
        <v>0</v>
      </c>
      <c r="CC327" s="2">
        <f t="shared" si="179"/>
        <v>0</v>
      </c>
      <c r="CD327" s="2">
        <f t="shared" si="179"/>
        <v>0</v>
      </c>
      <c r="CE327" s="2">
        <f t="shared" si="179"/>
        <v>0</v>
      </c>
      <c r="CF327" s="2">
        <f t="shared" si="179"/>
        <v>0</v>
      </c>
      <c r="CG327" s="2">
        <f t="shared" si="179"/>
        <v>0</v>
      </c>
      <c r="CH327" s="2">
        <f t="shared" si="179"/>
        <v>0</v>
      </c>
      <c r="CI327" s="2">
        <f t="shared" si="179"/>
        <v>0</v>
      </c>
      <c r="CJ327" s="2">
        <f t="shared" si="179"/>
        <v>0</v>
      </c>
      <c r="CK327" s="2">
        <f t="shared" si="179"/>
        <v>0</v>
      </c>
      <c r="CL327" s="2">
        <f t="shared" si="179"/>
        <v>0</v>
      </c>
      <c r="CM327" s="2">
        <f t="shared" si="179"/>
        <v>0</v>
      </c>
      <c r="CN327" s="2">
        <f t="shared" si="179"/>
        <v>0</v>
      </c>
      <c r="CO327" s="2">
        <f t="shared" si="179"/>
        <v>0</v>
      </c>
      <c r="CP327" s="2">
        <f t="shared" si="179"/>
        <v>0</v>
      </c>
      <c r="CQ327" s="2">
        <f t="shared" si="179"/>
        <v>0</v>
      </c>
      <c r="CR327" s="2">
        <f t="shared" si="179"/>
        <v>0</v>
      </c>
      <c r="CS327" s="2">
        <f t="shared" si="179"/>
        <v>0</v>
      </c>
      <c r="CT327" s="2">
        <f t="shared" si="179"/>
        <v>0</v>
      </c>
      <c r="CU327" s="2">
        <f t="shared" si="179"/>
        <v>0</v>
      </c>
      <c r="CV327" s="2">
        <f t="shared" si="179"/>
        <v>0</v>
      </c>
      <c r="CW327" s="2">
        <f t="shared" si="179"/>
        <v>0</v>
      </c>
      <c r="CX327" s="2">
        <f t="shared" si="179"/>
        <v>0</v>
      </c>
      <c r="CY327" s="2">
        <f t="shared" si="179"/>
        <v>0</v>
      </c>
      <c r="CZ327" s="2">
        <f t="shared" si="179"/>
        <v>0</v>
      </c>
      <c r="DA327" s="2">
        <f t="shared" si="179"/>
        <v>0</v>
      </c>
      <c r="DB327" s="2">
        <f t="shared" si="179"/>
        <v>0</v>
      </c>
      <c r="DC327" s="2">
        <f t="shared" si="179"/>
        <v>0</v>
      </c>
      <c r="DD327" s="2">
        <f t="shared" si="179"/>
        <v>0</v>
      </c>
      <c r="DE327" s="2">
        <f t="shared" si="179"/>
        <v>0</v>
      </c>
      <c r="DF327" s="2">
        <f t="shared" si="179"/>
        <v>0</v>
      </c>
      <c r="DG327" s="3">
        <f t="shared" ref="DG327:EL327" si="180">DG340</f>
        <v>0</v>
      </c>
      <c r="DH327" s="3">
        <f t="shared" si="180"/>
        <v>0</v>
      </c>
      <c r="DI327" s="3">
        <f t="shared" si="180"/>
        <v>0</v>
      </c>
      <c r="DJ327" s="3">
        <f t="shared" si="180"/>
        <v>0</v>
      </c>
      <c r="DK327" s="3">
        <f t="shared" si="180"/>
        <v>0</v>
      </c>
      <c r="DL327" s="3">
        <f t="shared" si="180"/>
        <v>0</v>
      </c>
      <c r="DM327" s="3">
        <f t="shared" si="180"/>
        <v>0</v>
      </c>
      <c r="DN327" s="3">
        <f t="shared" si="180"/>
        <v>0</v>
      </c>
      <c r="DO327" s="3">
        <f t="shared" si="180"/>
        <v>0</v>
      </c>
      <c r="DP327" s="3">
        <f t="shared" si="180"/>
        <v>0</v>
      </c>
      <c r="DQ327" s="3">
        <f t="shared" si="180"/>
        <v>0</v>
      </c>
      <c r="DR327" s="3">
        <f t="shared" si="180"/>
        <v>0</v>
      </c>
      <c r="DS327" s="3">
        <f t="shared" si="180"/>
        <v>0</v>
      </c>
      <c r="DT327" s="3">
        <f t="shared" si="180"/>
        <v>0</v>
      </c>
      <c r="DU327" s="3">
        <f t="shared" si="180"/>
        <v>0</v>
      </c>
      <c r="DV327" s="3">
        <f t="shared" si="180"/>
        <v>0</v>
      </c>
      <c r="DW327" s="3">
        <f t="shared" si="180"/>
        <v>0</v>
      </c>
      <c r="DX327" s="3">
        <f t="shared" si="180"/>
        <v>0</v>
      </c>
      <c r="DY327" s="3">
        <f t="shared" si="180"/>
        <v>0</v>
      </c>
      <c r="DZ327" s="3">
        <f t="shared" si="180"/>
        <v>0</v>
      </c>
      <c r="EA327" s="3">
        <f t="shared" si="180"/>
        <v>0</v>
      </c>
      <c r="EB327" s="3">
        <f t="shared" si="180"/>
        <v>0</v>
      </c>
      <c r="EC327" s="3">
        <f t="shared" si="180"/>
        <v>0</v>
      </c>
      <c r="ED327" s="3">
        <f t="shared" si="180"/>
        <v>0</v>
      </c>
      <c r="EE327" s="3">
        <f t="shared" si="180"/>
        <v>0</v>
      </c>
      <c r="EF327" s="3">
        <f t="shared" si="180"/>
        <v>0</v>
      </c>
      <c r="EG327" s="3">
        <f t="shared" si="180"/>
        <v>0</v>
      </c>
      <c r="EH327" s="3">
        <f t="shared" si="180"/>
        <v>0</v>
      </c>
      <c r="EI327" s="3">
        <f t="shared" si="180"/>
        <v>0</v>
      </c>
      <c r="EJ327" s="3">
        <f t="shared" si="180"/>
        <v>0</v>
      </c>
      <c r="EK327" s="3">
        <f t="shared" si="180"/>
        <v>0</v>
      </c>
      <c r="EL327" s="3">
        <f t="shared" si="180"/>
        <v>0</v>
      </c>
      <c r="EM327" s="3">
        <f t="shared" ref="EM327:FR327" si="181">EM340</f>
        <v>0</v>
      </c>
      <c r="EN327" s="3">
        <f t="shared" si="181"/>
        <v>0</v>
      </c>
      <c r="EO327" s="3">
        <f t="shared" si="181"/>
        <v>0</v>
      </c>
      <c r="EP327" s="3">
        <f t="shared" si="181"/>
        <v>0</v>
      </c>
      <c r="EQ327" s="3">
        <f t="shared" si="181"/>
        <v>0</v>
      </c>
      <c r="ER327" s="3">
        <f t="shared" si="181"/>
        <v>0</v>
      </c>
      <c r="ES327" s="3">
        <f t="shared" si="181"/>
        <v>0</v>
      </c>
      <c r="ET327" s="3">
        <f t="shared" si="181"/>
        <v>0</v>
      </c>
      <c r="EU327" s="3">
        <f t="shared" si="181"/>
        <v>0</v>
      </c>
      <c r="EV327" s="3">
        <f t="shared" si="181"/>
        <v>0</v>
      </c>
      <c r="EW327" s="3">
        <f t="shared" si="181"/>
        <v>0</v>
      </c>
      <c r="EX327" s="3">
        <f t="shared" si="181"/>
        <v>0</v>
      </c>
      <c r="EY327" s="3">
        <f t="shared" si="181"/>
        <v>0</v>
      </c>
      <c r="EZ327" s="3">
        <f t="shared" si="181"/>
        <v>0</v>
      </c>
      <c r="FA327" s="3">
        <f t="shared" si="181"/>
        <v>0</v>
      </c>
      <c r="FB327" s="3">
        <f t="shared" si="181"/>
        <v>0</v>
      </c>
      <c r="FC327" s="3">
        <f t="shared" si="181"/>
        <v>0</v>
      </c>
      <c r="FD327" s="3">
        <f t="shared" si="181"/>
        <v>0</v>
      </c>
      <c r="FE327" s="3">
        <f t="shared" si="181"/>
        <v>0</v>
      </c>
      <c r="FF327" s="3">
        <f t="shared" si="181"/>
        <v>0</v>
      </c>
      <c r="FG327" s="3">
        <f t="shared" si="181"/>
        <v>0</v>
      </c>
      <c r="FH327" s="3">
        <f t="shared" si="181"/>
        <v>0</v>
      </c>
      <c r="FI327" s="3">
        <f t="shared" si="181"/>
        <v>0</v>
      </c>
      <c r="FJ327" s="3">
        <f t="shared" si="181"/>
        <v>0</v>
      </c>
      <c r="FK327" s="3">
        <f t="shared" si="181"/>
        <v>0</v>
      </c>
      <c r="FL327" s="3">
        <f t="shared" si="181"/>
        <v>0</v>
      </c>
      <c r="FM327" s="3">
        <f t="shared" si="181"/>
        <v>0</v>
      </c>
      <c r="FN327" s="3">
        <f t="shared" si="181"/>
        <v>0</v>
      </c>
      <c r="FO327" s="3">
        <f t="shared" si="181"/>
        <v>0</v>
      </c>
      <c r="FP327" s="3">
        <f t="shared" si="181"/>
        <v>0</v>
      </c>
      <c r="FQ327" s="3">
        <f t="shared" si="181"/>
        <v>0</v>
      </c>
      <c r="FR327" s="3">
        <f t="shared" si="181"/>
        <v>0</v>
      </c>
      <c r="FS327" s="3">
        <f t="shared" ref="FS327:GX327" si="182">FS340</f>
        <v>0</v>
      </c>
      <c r="FT327" s="3">
        <f t="shared" si="182"/>
        <v>0</v>
      </c>
      <c r="FU327" s="3">
        <f t="shared" si="182"/>
        <v>0</v>
      </c>
      <c r="FV327" s="3">
        <f t="shared" si="182"/>
        <v>0</v>
      </c>
      <c r="FW327" s="3">
        <f t="shared" si="182"/>
        <v>0</v>
      </c>
      <c r="FX327" s="3">
        <f t="shared" si="182"/>
        <v>0</v>
      </c>
      <c r="FY327" s="3">
        <f t="shared" si="182"/>
        <v>0</v>
      </c>
      <c r="FZ327" s="3">
        <f t="shared" si="182"/>
        <v>0</v>
      </c>
      <c r="GA327" s="3">
        <f t="shared" si="182"/>
        <v>0</v>
      </c>
      <c r="GB327" s="3">
        <f t="shared" si="182"/>
        <v>0</v>
      </c>
      <c r="GC327" s="3">
        <f t="shared" si="182"/>
        <v>0</v>
      </c>
      <c r="GD327" s="3">
        <f t="shared" si="182"/>
        <v>0</v>
      </c>
      <c r="GE327" s="3">
        <f t="shared" si="182"/>
        <v>0</v>
      </c>
      <c r="GF327" s="3">
        <f t="shared" si="182"/>
        <v>0</v>
      </c>
      <c r="GG327" s="3">
        <f t="shared" si="182"/>
        <v>0</v>
      </c>
      <c r="GH327" s="3">
        <f t="shared" si="182"/>
        <v>0</v>
      </c>
      <c r="GI327" s="3">
        <f t="shared" si="182"/>
        <v>0</v>
      </c>
      <c r="GJ327" s="3">
        <f t="shared" si="182"/>
        <v>0</v>
      </c>
      <c r="GK327" s="3">
        <f t="shared" si="182"/>
        <v>0</v>
      </c>
      <c r="GL327" s="3">
        <f t="shared" si="182"/>
        <v>0</v>
      </c>
      <c r="GM327" s="3">
        <f t="shared" si="182"/>
        <v>0</v>
      </c>
      <c r="GN327" s="3">
        <f t="shared" si="182"/>
        <v>0</v>
      </c>
      <c r="GO327" s="3">
        <f t="shared" si="182"/>
        <v>0</v>
      </c>
      <c r="GP327" s="3">
        <f t="shared" si="182"/>
        <v>0</v>
      </c>
      <c r="GQ327" s="3">
        <f t="shared" si="182"/>
        <v>0</v>
      </c>
      <c r="GR327" s="3">
        <f t="shared" si="182"/>
        <v>0</v>
      </c>
      <c r="GS327" s="3">
        <f t="shared" si="182"/>
        <v>0</v>
      </c>
      <c r="GT327" s="3">
        <f t="shared" si="182"/>
        <v>0</v>
      </c>
      <c r="GU327" s="3">
        <f t="shared" si="182"/>
        <v>0</v>
      </c>
      <c r="GV327" s="3">
        <f t="shared" si="182"/>
        <v>0</v>
      </c>
      <c r="GW327" s="3">
        <f t="shared" si="182"/>
        <v>0</v>
      </c>
      <c r="GX327" s="3">
        <f t="shared" si="182"/>
        <v>0</v>
      </c>
    </row>
    <row r="329" spans="1:245" x14ac:dyDescent="0.2">
      <c r="A329">
        <v>17</v>
      </c>
      <c r="B329">
        <v>0</v>
      </c>
      <c r="C329">
        <f>ROW(SmtRes!A154)</f>
        <v>154</v>
      </c>
      <c r="D329">
        <f>ROW(EtalonRes!A154)</f>
        <v>154</v>
      </c>
      <c r="E329" t="s">
        <v>213</v>
      </c>
      <c r="F329" t="s">
        <v>117</v>
      </c>
      <c r="G329" t="s">
        <v>118</v>
      </c>
      <c r="H329" t="s">
        <v>119</v>
      </c>
      <c r="I329">
        <f>ROUND(2/100,7)</f>
        <v>0.02</v>
      </c>
      <c r="J329">
        <v>0</v>
      </c>
      <c r="K329">
        <f>ROUND(2/100,7)</f>
        <v>0.02</v>
      </c>
      <c r="O329">
        <f t="shared" ref="O329:O338" si="183">ROUND(CP329,2)</f>
        <v>328.55</v>
      </c>
      <c r="P329">
        <f>SUMIF(SmtRes!AQ153:'SmtRes'!AQ154,"=1",SmtRes!DF153:'SmtRes'!DF154)</f>
        <v>0</v>
      </c>
      <c r="Q329">
        <f>SUMIF(SmtRes!AQ153:'SmtRes'!AQ154,"=1",SmtRes!DG153:'SmtRes'!DG154)</f>
        <v>0</v>
      </c>
      <c r="R329">
        <f>SUMIF(SmtRes!AQ153:'SmtRes'!AQ154,"=1",SmtRes!DH153:'SmtRes'!DH154)</f>
        <v>0</v>
      </c>
      <c r="S329">
        <f>SUMIF(SmtRes!AQ153:'SmtRes'!AQ154,"=1",SmtRes!DI153:'SmtRes'!DI154)</f>
        <v>328.55</v>
      </c>
      <c r="T329">
        <f t="shared" ref="T329:T338" si="184">ROUND(CU329*I329,2)</f>
        <v>0</v>
      </c>
      <c r="U329">
        <f>SUMIF(SmtRes!AQ153:'SmtRes'!AQ154,"=1",SmtRes!CV153:'SmtRes'!CV154)</f>
        <v>0.48199999999999998</v>
      </c>
      <c r="V329">
        <f>SUMIF(SmtRes!AQ153:'SmtRes'!AQ154,"=1",SmtRes!CW153:'SmtRes'!CW154)</f>
        <v>0</v>
      </c>
      <c r="W329">
        <f t="shared" ref="W329:W338" si="185">ROUND(CX329*I329,2)</f>
        <v>0</v>
      </c>
      <c r="X329">
        <f t="shared" ref="X329:X338" si="186">ROUND(CY329,2)</f>
        <v>298.98</v>
      </c>
      <c r="Y329">
        <f t="shared" ref="Y329:Y338" si="187">ROUND(CZ329,2)</f>
        <v>157.69999999999999</v>
      </c>
      <c r="AA329">
        <v>61549534</v>
      </c>
      <c r="AB329">
        <f t="shared" ref="AB329:AB338" si="188">ROUND((AC329+AD329+AF329),6)</f>
        <v>16427.282999999999</v>
      </c>
      <c r="AC329">
        <f>ROUND((0),6)</f>
        <v>0</v>
      </c>
      <c r="AD329">
        <f>ROUND((((0)-(0))+AE329),6)</f>
        <v>0</v>
      </c>
      <c r="AE329">
        <f>ROUND((0),6)</f>
        <v>0</v>
      </c>
      <c r="AF329">
        <f>ROUND((SUM(SmtRes!BT153:'SmtRes'!BT154)),6)</f>
        <v>16427.282999999999</v>
      </c>
      <c r="AG329">
        <f t="shared" ref="AG329:AG338" si="189">ROUND((AP329),6)</f>
        <v>0</v>
      </c>
      <c r="AH329">
        <f>(SUM(SmtRes!BU153:'SmtRes'!BU154))</f>
        <v>24.1</v>
      </c>
      <c r="AI329">
        <f>(0)</f>
        <v>0</v>
      </c>
      <c r="AJ329">
        <f t="shared" ref="AJ329:AJ338" si="190">(AS329)</f>
        <v>0</v>
      </c>
      <c r="AK329">
        <v>16427.282999999999</v>
      </c>
      <c r="AL329">
        <v>0</v>
      </c>
      <c r="AM329">
        <v>0</v>
      </c>
      <c r="AN329">
        <v>0</v>
      </c>
      <c r="AO329">
        <v>16427.282999999999</v>
      </c>
      <c r="AP329">
        <v>0</v>
      </c>
      <c r="AQ329">
        <v>24.1</v>
      </c>
      <c r="AR329">
        <v>0</v>
      </c>
      <c r="AS329">
        <v>0</v>
      </c>
      <c r="AT329">
        <v>91</v>
      </c>
      <c r="AU329">
        <v>48</v>
      </c>
      <c r="AV329">
        <v>1</v>
      </c>
      <c r="AW329">
        <v>1</v>
      </c>
      <c r="AZ329">
        <v>1</v>
      </c>
      <c r="BA329">
        <v>1</v>
      </c>
      <c r="BB329">
        <v>1</v>
      </c>
      <c r="BC329">
        <v>1</v>
      </c>
      <c r="BD329" t="s">
        <v>3</v>
      </c>
      <c r="BE329" t="s">
        <v>3</v>
      </c>
      <c r="BF329" t="s">
        <v>3</v>
      </c>
      <c r="BG329" t="s">
        <v>3</v>
      </c>
      <c r="BH329">
        <v>0</v>
      </c>
      <c r="BI329">
        <v>1</v>
      </c>
      <c r="BJ329" t="s">
        <v>120</v>
      </c>
      <c r="BM329">
        <v>67001</v>
      </c>
      <c r="BN329">
        <v>0</v>
      </c>
      <c r="BO329" t="s">
        <v>3</v>
      </c>
      <c r="BP329">
        <v>0</v>
      </c>
      <c r="BQ329">
        <v>6</v>
      </c>
      <c r="BR329">
        <v>0</v>
      </c>
      <c r="BS329">
        <v>1</v>
      </c>
      <c r="BT329">
        <v>1</v>
      </c>
      <c r="BU329">
        <v>1</v>
      </c>
      <c r="BV329">
        <v>1</v>
      </c>
      <c r="BW329">
        <v>1</v>
      </c>
      <c r="BX329">
        <v>1</v>
      </c>
      <c r="BY329" t="s">
        <v>3</v>
      </c>
      <c r="BZ329">
        <v>91</v>
      </c>
      <c r="CA329">
        <v>48</v>
      </c>
      <c r="CB329" t="s">
        <v>3</v>
      </c>
      <c r="CE329">
        <v>0</v>
      </c>
      <c r="CF329">
        <v>0</v>
      </c>
      <c r="CG329">
        <v>0</v>
      </c>
      <c r="CM329">
        <v>0</v>
      </c>
      <c r="CN329" t="s">
        <v>3</v>
      </c>
      <c r="CO329">
        <v>0</v>
      </c>
      <c r="CP329">
        <f t="shared" ref="CP329:CP338" si="191">(P329+Q329+S329+R329)</f>
        <v>328.55</v>
      </c>
      <c r="CQ329">
        <f>SUMIF(SmtRes!AQ153:'SmtRes'!AQ154,"=1",SmtRes!AA153:'SmtRes'!AA154)</f>
        <v>0</v>
      </c>
      <c r="CR329">
        <f>SUMIF(SmtRes!AQ153:'SmtRes'!AQ154,"=1",SmtRes!AB153:'SmtRes'!AB154)</f>
        <v>0</v>
      </c>
      <c r="CS329">
        <f>SUMIF(SmtRes!AQ153:'SmtRes'!AQ154,"=1",SmtRes!AC153:'SmtRes'!AC154)</f>
        <v>0</v>
      </c>
      <c r="CT329">
        <f>SUMIF(SmtRes!AQ153:'SmtRes'!AQ154,"=1",SmtRes!AD153:'SmtRes'!AD154)</f>
        <v>681.63</v>
      </c>
      <c r="CU329">
        <f t="shared" ref="CU329:CU338" si="192">AG329</f>
        <v>0</v>
      </c>
      <c r="CV329">
        <f>SUMIF(SmtRes!AQ153:'SmtRes'!AQ154,"=1",SmtRes!BU153:'SmtRes'!BU154)</f>
        <v>24.1</v>
      </c>
      <c r="CW329">
        <f>SUMIF(SmtRes!AQ153:'SmtRes'!AQ154,"=1",SmtRes!BV153:'SmtRes'!BV154)</f>
        <v>0</v>
      </c>
      <c r="CX329">
        <f t="shared" ref="CX329:CX338" si="193">AJ329</f>
        <v>0</v>
      </c>
      <c r="CY329">
        <f t="shared" ref="CY329:CY338" si="194">(((S329+R329)*AT329)/100)</f>
        <v>298.98050000000001</v>
      </c>
      <c r="CZ329">
        <f t="shared" ref="CZ329:CZ338" si="195">(((S329+R329)*AU329)/100)</f>
        <v>157.70400000000001</v>
      </c>
      <c r="DC329" t="s">
        <v>3</v>
      </c>
      <c r="DD329" t="s">
        <v>3</v>
      </c>
      <c r="DE329" t="s">
        <v>3</v>
      </c>
      <c r="DF329" t="s">
        <v>3</v>
      </c>
      <c r="DG329" t="s">
        <v>3</v>
      </c>
      <c r="DH329" t="s">
        <v>3</v>
      </c>
      <c r="DI329" t="s">
        <v>3</v>
      </c>
      <c r="DJ329" t="s">
        <v>3</v>
      </c>
      <c r="DK329" t="s">
        <v>3</v>
      </c>
      <c r="DL329" t="s">
        <v>3</v>
      </c>
      <c r="DM329" t="s">
        <v>3</v>
      </c>
      <c r="DN329">
        <v>0</v>
      </c>
      <c r="DO329">
        <v>0</v>
      </c>
      <c r="DP329">
        <v>1</v>
      </c>
      <c r="DQ329">
        <v>1</v>
      </c>
      <c r="DU329">
        <v>1013</v>
      </c>
      <c r="DV329" t="s">
        <v>119</v>
      </c>
      <c r="DW329" t="s">
        <v>119</v>
      </c>
      <c r="DX329">
        <v>1</v>
      </c>
      <c r="DZ329" t="s">
        <v>3</v>
      </c>
      <c r="EA329" t="s">
        <v>3</v>
      </c>
      <c r="EB329" t="s">
        <v>3</v>
      </c>
      <c r="EC329" t="s">
        <v>3</v>
      </c>
      <c r="EE329">
        <v>60216862</v>
      </c>
      <c r="EF329">
        <v>6</v>
      </c>
      <c r="EG329" t="s">
        <v>33</v>
      </c>
      <c r="EH329">
        <v>101</v>
      </c>
      <c r="EI329" t="s">
        <v>121</v>
      </c>
      <c r="EJ329">
        <v>1</v>
      </c>
      <c r="EK329">
        <v>67001</v>
      </c>
      <c r="EL329" t="s">
        <v>121</v>
      </c>
      <c r="EM329" t="s">
        <v>122</v>
      </c>
      <c r="EO329" t="s">
        <v>3</v>
      </c>
      <c r="EQ329">
        <v>0</v>
      </c>
      <c r="ER329">
        <v>0</v>
      </c>
      <c r="ES329">
        <v>0</v>
      </c>
      <c r="ET329">
        <v>0</v>
      </c>
      <c r="EU329">
        <v>0</v>
      </c>
      <c r="EV329">
        <v>0</v>
      </c>
      <c r="EW329">
        <v>24.1</v>
      </c>
      <c r="EX329">
        <v>0</v>
      </c>
      <c r="EY329">
        <v>0</v>
      </c>
      <c r="FQ329">
        <v>0</v>
      </c>
      <c r="FR329">
        <v>0</v>
      </c>
      <c r="FS329">
        <v>0</v>
      </c>
      <c r="FX329">
        <v>91</v>
      </c>
      <c r="FY329">
        <v>48</v>
      </c>
      <c r="GA329" t="s">
        <v>3</v>
      </c>
      <c r="GD329">
        <v>1</v>
      </c>
      <c r="GF329">
        <v>1908611330</v>
      </c>
      <c r="GG329">
        <v>2</v>
      </c>
      <c r="GH329">
        <v>1</v>
      </c>
      <c r="GI329">
        <v>-2</v>
      </c>
      <c r="GJ329">
        <v>0</v>
      </c>
      <c r="GK329">
        <v>0</v>
      </c>
      <c r="GL329">
        <f t="shared" ref="GL329:GL338" si="196">ROUND(IF(AND(BH329=3,BI329=3,FS329&lt;&gt;0),P329,0),2)</f>
        <v>0</v>
      </c>
      <c r="GM329">
        <f t="shared" ref="GM329:GM338" si="197">ROUND(O329+X329+Y329,2)+GX329</f>
        <v>785.23</v>
      </c>
      <c r="GN329">
        <f t="shared" ref="GN329:GN338" si="198">IF(OR(BI329=0,BI329=1),GM329-GX329,0)</f>
        <v>785.23</v>
      </c>
      <c r="GO329">
        <f t="shared" ref="GO329:GO338" si="199">IF(BI329=2,GM329-GX329,0)</f>
        <v>0</v>
      </c>
      <c r="GP329">
        <f t="shared" ref="GP329:GP338" si="200">IF(BI329=4,GM329-GX329,0)</f>
        <v>0</v>
      </c>
      <c r="GR329">
        <v>0</v>
      </c>
      <c r="GS329">
        <v>3</v>
      </c>
      <c r="GT329">
        <v>0</v>
      </c>
      <c r="GU329" t="s">
        <v>3</v>
      </c>
      <c r="GV329">
        <f t="shared" ref="GV329:GV338" si="201">ROUND((GT329),6)</f>
        <v>0</v>
      </c>
      <c r="GW329">
        <v>1</v>
      </c>
      <c r="GX329">
        <f t="shared" ref="GX329:GX338" si="202">ROUND(HC329*I329,2)</f>
        <v>0</v>
      </c>
      <c r="HA329">
        <v>0</v>
      </c>
      <c r="HB329">
        <v>0</v>
      </c>
      <c r="HC329">
        <f t="shared" ref="HC329:HC338" si="203">GV329*GW329</f>
        <v>0</v>
      </c>
      <c r="HE329" t="s">
        <v>3</v>
      </c>
      <c r="HF329" t="s">
        <v>3</v>
      </c>
      <c r="HM329" t="s">
        <v>3</v>
      </c>
      <c r="HN329" t="s">
        <v>123</v>
      </c>
      <c r="HO329" t="s">
        <v>124</v>
      </c>
      <c r="HP329" t="s">
        <v>121</v>
      </c>
      <c r="HQ329" t="s">
        <v>121</v>
      </c>
      <c r="HS329">
        <v>0</v>
      </c>
      <c r="IK329">
        <v>0</v>
      </c>
    </row>
    <row r="330" spans="1:245" x14ac:dyDescent="0.2">
      <c r="A330">
        <v>18</v>
      </c>
      <c r="B330">
        <v>0</v>
      </c>
      <c r="C330">
        <v>154</v>
      </c>
      <c r="E330" t="s">
        <v>214</v>
      </c>
      <c r="F330" t="s">
        <v>126</v>
      </c>
      <c r="G330" t="s">
        <v>127</v>
      </c>
      <c r="H330" t="s">
        <v>128</v>
      </c>
      <c r="I330">
        <f>I329*J330</f>
        <v>2</v>
      </c>
      <c r="J330">
        <v>100</v>
      </c>
      <c r="K330">
        <v>100</v>
      </c>
      <c r="O330">
        <f t="shared" si="183"/>
        <v>879.22</v>
      </c>
      <c r="P330">
        <f>ROUND(CQ330*I330,2)</f>
        <v>879.22</v>
      </c>
      <c r="Q330">
        <f>ROUND(CR330*I330,2)</f>
        <v>0</v>
      </c>
      <c r="R330">
        <f>ROUND(CS330*I330,2)</f>
        <v>0</v>
      </c>
      <c r="S330">
        <f>ROUND(CT330*I330,2)</f>
        <v>0</v>
      </c>
      <c r="T330">
        <f t="shared" si="184"/>
        <v>0</v>
      </c>
      <c r="U330">
        <f>ROUND(CV330*I330,7)</f>
        <v>0</v>
      </c>
      <c r="V330">
        <f>ROUND(CW330*I330,7)</f>
        <v>0</v>
      </c>
      <c r="W330">
        <f t="shared" si="185"/>
        <v>0</v>
      </c>
      <c r="X330">
        <f t="shared" si="186"/>
        <v>0</v>
      </c>
      <c r="Y330">
        <f t="shared" si="187"/>
        <v>0</v>
      </c>
      <c r="AA330">
        <v>61549534</v>
      </c>
      <c r="AB330">
        <f t="shared" si="188"/>
        <v>230.16</v>
      </c>
      <c r="AC330">
        <f>ROUND((ES330),6)</f>
        <v>230.16</v>
      </c>
      <c r="AD330">
        <f>ROUND((((ET330)-(EU330))+AE330),6)</f>
        <v>0</v>
      </c>
      <c r="AE330">
        <f>ROUND((EU330),6)</f>
        <v>0</v>
      </c>
      <c r="AF330">
        <f>ROUND((EV330),6)</f>
        <v>0</v>
      </c>
      <c r="AG330">
        <f t="shared" si="189"/>
        <v>0</v>
      </c>
      <c r="AH330">
        <f>(EW330)</f>
        <v>0</v>
      </c>
      <c r="AI330">
        <f>(EX330)</f>
        <v>0</v>
      </c>
      <c r="AJ330">
        <f t="shared" si="190"/>
        <v>0</v>
      </c>
      <c r="AK330">
        <v>230.16</v>
      </c>
      <c r="AL330">
        <v>230.16</v>
      </c>
      <c r="AM330">
        <v>0</v>
      </c>
      <c r="AN330">
        <v>0</v>
      </c>
      <c r="AO330">
        <v>0</v>
      </c>
      <c r="AP330">
        <v>0</v>
      </c>
      <c r="AQ330">
        <v>0</v>
      </c>
      <c r="AR330">
        <v>0</v>
      </c>
      <c r="AS330">
        <v>0</v>
      </c>
      <c r="AT330">
        <v>91</v>
      </c>
      <c r="AU330">
        <v>48</v>
      </c>
      <c r="AV330">
        <v>1</v>
      </c>
      <c r="AW330">
        <v>1</v>
      </c>
      <c r="AZ330">
        <v>1</v>
      </c>
      <c r="BA330">
        <v>1</v>
      </c>
      <c r="BB330">
        <v>1</v>
      </c>
      <c r="BC330">
        <v>1.91</v>
      </c>
      <c r="BD330" t="s">
        <v>3</v>
      </c>
      <c r="BE330" t="s">
        <v>3</v>
      </c>
      <c r="BF330" t="s">
        <v>3</v>
      </c>
      <c r="BG330" t="s">
        <v>3</v>
      </c>
      <c r="BH330">
        <v>3</v>
      </c>
      <c r="BI330">
        <v>1</v>
      </c>
      <c r="BJ330" t="s">
        <v>129</v>
      </c>
      <c r="BM330">
        <v>67001</v>
      </c>
      <c r="BN330">
        <v>0</v>
      </c>
      <c r="BO330" t="s">
        <v>126</v>
      </c>
      <c r="BP330">
        <v>1</v>
      </c>
      <c r="BQ330">
        <v>6</v>
      </c>
      <c r="BR330">
        <v>0</v>
      </c>
      <c r="BS330">
        <v>1</v>
      </c>
      <c r="BT330">
        <v>1</v>
      </c>
      <c r="BU330">
        <v>1</v>
      </c>
      <c r="BV330">
        <v>1</v>
      </c>
      <c r="BW330">
        <v>1</v>
      </c>
      <c r="BX330">
        <v>1</v>
      </c>
      <c r="BY330" t="s">
        <v>3</v>
      </c>
      <c r="BZ330">
        <v>91</v>
      </c>
      <c r="CA330">
        <v>48</v>
      </c>
      <c r="CB330" t="s">
        <v>3</v>
      </c>
      <c r="CE330">
        <v>0</v>
      </c>
      <c r="CF330">
        <v>0</v>
      </c>
      <c r="CG330">
        <v>0</v>
      </c>
      <c r="CM330">
        <v>0</v>
      </c>
      <c r="CN330" t="s">
        <v>3</v>
      </c>
      <c r="CO330">
        <v>0</v>
      </c>
      <c r="CP330">
        <f t="shared" si="191"/>
        <v>879.22</v>
      </c>
      <c r="CQ330">
        <f>ROUND(AL330*BC330,2)</f>
        <v>439.61</v>
      </c>
      <c r="CR330">
        <f>ROUND(AM330*BB330,2)</f>
        <v>0</v>
      </c>
      <c r="CS330">
        <f>ROUND(AN330*BS330,2)</f>
        <v>0</v>
      </c>
      <c r="CT330">
        <f>ROUND(AO330*BA330,2)</f>
        <v>0</v>
      </c>
      <c r="CU330">
        <f t="shared" si="192"/>
        <v>0</v>
      </c>
      <c r="CV330">
        <f>AH330</f>
        <v>0</v>
      </c>
      <c r="CW330">
        <f>AI330</f>
        <v>0</v>
      </c>
      <c r="CX330">
        <f t="shared" si="193"/>
        <v>0</v>
      </c>
      <c r="CY330">
        <f t="shared" si="194"/>
        <v>0</v>
      </c>
      <c r="CZ330">
        <f t="shared" si="195"/>
        <v>0</v>
      </c>
      <c r="DC330" t="s">
        <v>3</v>
      </c>
      <c r="DD330" t="s">
        <v>3</v>
      </c>
      <c r="DE330" t="s">
        <v>3</v>
      </c>
      <c r="DF330" t="s">
        <v>3</v>
      </c>
      <c r="DG330" t="s">
        <v>3</v>
      </c>
      <c r="DH330" t="s">
        <v>3</v>
      </c>
      <c r="DI330" t="s">
        <v>3</v>
      </c>
      <c r="DJ330" t="s">
        <v>3</v>
      </c>
      <c r="DK330" t="s">
        <v>3</v>
      </c>
      <c r="DL330" t="s">
        <v>3</v>
      </c>
      <c r="DM330" t="s">
        <v>3</v>
      </c>
      <c r="DN330">
        <v>0</v>
      </c>
      <c r="DO330">
        <v>0</v>
      </c>
      <c r="DP330">
        <v>1</v>
      </c>
      <c r="DQ330">
        <v>1</v>
      </c>
      <c r="DU330">
        <v>1013</v>
      </c>
      <c r="DV330" t="s">
        <v>128</v>
      </c>
      <c r="DW330" t="s">
        <v>128</v>
      </c>
      <c r="DX330">
        <v>1</v>
      </c>
      <c r="DZ330" t="s">
        <v>3</v>
      </c>
      <c r="EA330" t="s">
        <v>3</v>
      </c>
      <c r="EB330" t="s">
        <v>3</v>
      </c>
      <c r="EC330" t="s">
        <v>3</v>
      </c>
      <c r="EE330">
        <v>60216862</v>
      </c>
      <c r="EF330">
        <v>6</v>
      </c>
      <c r="EG330" t="s">
        <v>33</v>
      </c>
      <c r="EH330">
        <v>101</v>
      </c>
      <c r="EI330" t="s">
        <v>121</v>
      </c>
      <c r="EJ330">
        <v>1</v>
      </c>
      <c r="EK330">
        <v>67001</v>
      </c>
      <c r="EL330" t="s">
        <v>121</v>
      </c>
      <c r="EM330" t="s">
        <v>122</v>
      </c>
      <c r="EO330" t="s">
        <v>3</v>
      </c>
      <c r="EQ330">
        <v>0</v>
      </c>
      <c r="ER330">
        <v>230.16</v>
      </c>
      <c r="ES330">
        <v>230.16</v>
      </c>
      <c r="ET330">
        <v>0</v>
      </c>
      <c r="EU330">
        <v>0</v>
      </c>
      <c r="EV330">
        <v>0</v>
      </c>
      <c r="EW330">
        <v>0</v>
      </c>
      <c r="EX330">
        <v>0</v>
      </c>
      <c r="FQ330">
        <v>0</v>
      </c>
      <c r="FR330">
        <v>0</v>
      </c>
      <c r="FS330">
        <v>0</v>
      </c>
      <c r="FX330">
        <v>91</v>
      </c>
      <c r="FY330">
        <v>48</v>
      </c>
      <c r="GA330" t="s">
        <v>3</v>
      </c>
      <c r="GD330">
        <v>1</v>
      </c>
      <c r="GF330">
        <v>651079227</v>
      </c>
      <c r="GG330">
        <v>2</v>
      </c>
      <c r="GH330">
        <v>1</v>
      </c>
      <c r="GI330">
        <v>3</v>
      </c>
      <c r="GJ330">
        <v>0</v>
      </c>
      <c r="GK330">
        <v>0</v>
      </c>
      <c r="GL330">
        <f t="shared" si="196"/>
        <v>0</v>
      </c>
      <c r="GM330">
        <f t="shared" si="197"/>
        <v>879.22</v>
      </c>
      <c r="GN330">
        <f t="shared" si="198"/>
        <v>879.22</v>
      </c>
      <c r="GO330">
        <f t="shared" si="199"/>
        <v>0</v>
      </c>
      <c r="GP330">
        <f t="shared" si="200"/>
        <v>0</v>
      </c>
      <c r="GR330">
        <v>0</v>
      </c>
      <c r="GS330">
        <v>3</v>
      </c>
      <c r="GT330">
        <v>0</v>
      </c>
      <c r="GU330" t="s">
        <v>3</v>
      </c>
      <c r="GV330">
        <f t="shared" si="201"/>
        <v>0</v>
      </c>
      <c r="GW330">
        <v>1</v>
      </c>
      <c r="GX330">
        <f t="shared" si="202"/>
        <v>0</v>
      </c>
      <c r="HA330">
        <v>0</v>
      </c>
      <c r="HB330">
        <v>0</v>
      </c>
      <c r="HC330">
        <f t="shared" si="203"/>
        <v>0</v>
      </c>
      <c r="HE330" t="s">
        <v>3</v>
      </c>
      <c r="HF330" t="s">
        <v>3</v>
      </c>
      <c r="HM330" t="s">
        <v>3</v>
      </c>
      <c r="HN330" t="s">
        <v>123</v>
      </c>
      <c r="HO330" t="s">
        <v>124</v>
      </c>
      <c r="HP330" t="s">
        <v>121</v>
      </c>
      <c r="HQ330" t="s">
        <v>121</v>
      </c>
      <c r="HS330">
        <v>0</v>
      </c>
      <c r="IK330">
        <v>0</v>
      </c>
    </row>
    <row r="331" spans="1:245" x14ac:dyDescent="0.2">
      <c r="A331">
        <v>17</v>
      </c>
      <c r="B331">
        <v>0</v>
      </c>
      <c r="C331">
        <f>ROW(SmtRes!A156)</f>
        <v>156</v>
      </c>
      <c r="D331">
        <f>ROW(EtalonRes!A156)</f>
        <v>156</v>
      </c>
      <c r="E331" t="s">
        <v>215</v>
      </c>
      <c r="F331" t="s">
        <v>117</v>
      </c>
      <c r="G331" t="s">
        <v>170</v>
      </c>
      <c r="H331" t="s">
        <v>119</v>
      </c>
      <c r="I331">
        <f>ROUND(2/100,7)</f>
        <v>0.02</v>
      </c>
      <c r="J331">
        <v>0</v>
      </c>
      <c r="K331">
        <f>ROUND(2/100,7)</f>
        <v>0.02</v>
      </c>
      <c r="O331">
        <f t="shared" si="183"/>
        <v>328.55</v>
      </c>
      <c r="P331">
        <f>SUMIF(SmtRes!AQ155:'SmtRes'!AQ156,"=1",SmtRes!DF155:'SmtRes'!DF156)</f>
        <v>0</v>
      </c>
      <c r="Q331">
        <f>SUMIF(SmtRes!AQ155:'SmtRes'!AQ156,"=1",SmtRes!DG155:'SmtRes'!DG156)</f>
        <v>0</v>
      </c>
      <c r="R331">
        <f>SUMIF(SmtRes!AQ155:'SmtRes'!AQ156,"=1",SmtRes!DH155:'SmtRes'!DH156)</f>
        <v>0</v>
      </c>
      <c r="S331">
        <f>SUMIF(SmtRes!AQ155:'SmtRes'!AQ156,"=1",SmtRes!DI155:'SmtRes'!DI156)</f>
        <v>328.55</v>
      </c>
      <c r="T331">
        <f t="shared" si="184"/>
        <v>0</v>
      </c>
      <c r="U331">
        <f>SUMIF(SmtRes!AQ155:'SmtRes'!AQ156,"=1",SmtRes!CV155:'SmtRes'!CV156)</f>
        <v>0.48199999999999998</v>
      </c>
      <c r="V331">
        <f>SUMIF(SmtRes!AQ155:'SmtRes'!AQ156,"=1",SmtRes!CW155:'SmtRes'!CW156)</f>
        <v>0</v>
      </c>
      <c r="W331">
        <f t="shared" si="185"/>
        <v>0</v>
      </c>
      <c r="X331">
        <f t="shared" si="186"/>
        <v>298.98</v>
      </c>
      <c r="Y331">
        <f t="shared" si="187"/>
        <v>157.69999999999999</v>
      </c>
      <c r="AA331">
        <v>61549534</v>
      </c>
      <c r="AB331">
        <f t="shared" si="188"/>
        <v>16427.282999999999</v>
      </c>
      <c r="AC331">
        <f>ROUND((0),6)</f>
        <v>0</v>
      </c>
      <c r="AD331">
        <f>ROUND((((0)-(0))+AE331),6)</f>
        <v>0</v>
      </c>
      <c r="AE331">
        <f>ROUND((0),6)</f>
        <v>0</v>
      </c>
      <c r="AF331">
        <f>ROUND((SUM(SmtRes!BT155:'SmtRes'!BT156)),6)</f>
        <v>16427.282999999999</v>
      </c>
      <c r="AG331">
        <f t="shared" si="189"/>
        <v>0</v>
      </c>
      <c r="AH331">
        <f>(SUM(SmtRes!BU155:'SmtRes'!BU156))</f>
        <v>24.1</v>
      </c>
      <c r="AI331">
        <f>(0)</f>
        <v>0</v>
      </c>
      <c r="AJ331">
        <f t="shared" si="190"/>
        <v>0</v>
      </c>
      <c r="AK331">
        <v>16427.282999999999</v>
      </c>
      <c r="AL331">
        <v>0</v>
      </c>
      <c r="AM331">
        <v>0</v>
      </c>
      <c r="AN331">
        <v>0</v>
      </c>
      <c r="AO331">
        <v>16427.282999999999</v>
      </c>
      <c r="AP331">
        <v>0</v>
      </c>
      <c r="AQ331">
        <v>24.1</v>
      </c>
      <c r="AR331">
        <v>0</v>
      </c>
      <c r="AS331">
        <v>0</v>
      </c>
      <c r="AT331">
        <v>91</v>
      </c>
      <c r="AU331">
        <v>48</v>
      </c>
      <c r="AV331">
        <v>1</v>
      </c>
      <c r="AW331">
        <v>1</v>
      </c>
      <c r="AZ331">
        <v>1</v>
      </c>
      <c r="BA331">
        <v>1</v>
      </c>
      <c r="BB331">
        <v>1</v>
      </c>
      <c r="BC331">
        <v>1</v>
      </c>
      <c r="BD331" t="s">
        <v>3</v>
      </c>
      <c r="BE331" t="s">
        <v>3</v>
      </c>
      <c r="BF331" t="s">
        <v>3</v>
      </c>
      <c r="BG331" t="s">
        <v>3</v>
      </c>
      <c r="BH331">
        <v>0</v>
      </c>
      <c r="BI331">
        <v>1</v>
      </c>
      <c r="BJ331" t="s">
        <v>120</v>
      </c>
      <c r="BM331">
        <v>67001</v>
      </c>
      <c r="BN331">
        <v>0</v>
      </c>
      <c r="BO331" t="s">
        <v>3</v>
      </c>
      <c r="BP331">
        <v>0</v>
      </c>
      <c r="BQ331">
        <v>6</v>
      </c>
      <c r="BR331">
        <v>0</v>
      </c>
      <c r="BS331">
        <v>1</v>
      </c>
      <c r="BT331">
        <v>1</v>
      </c>
      <c r="BU331">
        <v>1</v>
      </c>
      <c r="BV331">
        <v>1</v>
      </c>
      <c r="BW331">
        <v>1</v>
      </c>
      <c r="BX331">
        <v>1</v>
      </c>
      <c r="BY331" t="s">
        <v>3</v>
      </c>
      <c r="BZ331">
        <v>91</v>
      </c>
      <c r="CA331">
        <v>48</v>
      </c>
      <c r="CB331" t="s">
        <v>3</v>
      </c>
      <c r="CE331">
        <v>0</v>
      </c>
      <c r="CF331">
        <v>0</v>
      </c>
      <c r="CG331">
        <v>0</v>
      </c>
      <c r="CM331">
        <v>0</v>
      </c>
      <c r="CN331" t="s">
        <v>3</v>
      </c>
      <c r="CO331">
        <v>0</v>
      </c>
      <c r="CP331">
        <f t="shared" si="191"/>
        <v>328.55</v>
      </c>
      <c r="CQ331">
        <f>SUMIF(SmtRes!AQ155:'SmtRes'!AQ156,"=1",SmtRes!AA155:'SmtRes'!AA156)</f>
        <v>0</v>
      </c>
      <c r="CR331">
        <f>SUMIF(SmtRes!AQ155:'SmtRes'!AQ156,"=1",SmtRes!AB155:'SmtRes'!AB156)</f>
        <v>0</v>
      </c>
      <c r="CS331">
        <f>SUMIF(SmtRes!AQ155:'SmtRes'!AQ156,"=1",SmtRes!AC155:'SmtRes'!AC156)</f>
        <v>0</v>
      </c>
      <c r="CT331">
        <f>SUMIF(SmtRes!AQ155:'SmtRes'!AQ156,"=1",SmtRes!AD155:'SmtRes'!AD156)</f>
        <v>681.63</v>
      </c>
      <c r="CU331">
        <f t="shared" si="192"/>
        <v>0</v>
      </c>
      <c r="CV331">
        <f>SUMIF(SmtRes!AQ155:'SmtRes'!AQ156,"=1",SmtRes!BU155:'SmtRes'!BU156)</f>
        <v>24.1</v>
      </c>
      <c r="CW331">
        <f>SUMIF(SmtRes!AQ155:'SmtRes'!AQ156,"=1",SmtRes!BV155:'SmtRes'!BV156)</f>
        <v>0</v>
      </c>
      <c r="CX331">
        <f t="shared" si="193"/>
        <v>0</v>
      </c>
      <c r="CY331">
        <f t="shared" si="194"/>
        <v>298.98050000000001</v>
      </c>
      <c r="CZ331">
        <f t="shared" si="195"/>
        <v>157.70400000000001</v>
      </c>
      <c r="DC331" t="s">
        <v>3</v>
      </c>
      <c r="DD331" t="s">
        <v>3</v>
      </c>
      <c r="DE331" t="s">
        <v>3</v>
      </c>
      <c r="DF331" t="s">
        <v>3</v>
      </c>
      <c r="DG331" t="s">
        <v>3</v>
      </c>
      <c r="DH331" t="s">
        <v>3</v>
      </c>
      <c r="DI331" t="s">
        <v>3</v>
      </c>
      <c r="DJ331" t="s">
        <v>3</v>
      </c>
      <c r="DK331" t="s">
        <v>3</v>
      </c>
      <c r="DL331" t="s">
        <v>3</v>
      </c>
      <c r="DM331" t="s">
        <v>3</v>
      </c>
      <c r="DN331">
        <v>0</v>
      </c>
      <c r="DO331">
        <v>0</v>
      </c>
      <c r="DP331">
        <v>1</v>
      </c>
      <c r="DQ331">
        <v>1</v>
      </c>
      <c r="DU331">
        <v>1013</v>
      </c>
      <c r="DV331" t="s">
        <v>119</v>
      </c>
      <c r="DW331" t="s">
        <v>119</v>
      </c>
      <c r="DX331">
        <v>1</v>
      </c>
      <c r="DZ331" t="s">
        <v>3</v>
      </c>
      <c r="EA331" t="s">
        <v>3</v>
      </c>
      <c r="EB331" t="s">
        <v>3</v>
      </c>
      <c r="EC331" t="s">
        <v>3</v>
      </c>
      <c r="EE331">
        <v>60216862</v>
      </c>
      <c r="EF331">
        <v>6</v>
      </c>
      <c r="EG331" t="s">
        <v>33</v>
      </c>
      <c r="EH331">
        <v>101</v>
      </c>
      <c r="EI331" t="s">
        <v>121</v>
      </c>
      <c r="EJ331">
        <v>1</v>
      </c>
      <c r="EK331">
        <v>67001</v>
      </c>
      <c r="EL331" t="s">
        <v>121</v>
      </c>
      <c r="EM331" t="s">
        <v>122</v>
      </c>
      <c r="EO331" t="s">
        <v>3</v>
      </c>
      <c r="EQ331">
        <v>0</v>
      </c>
      <c r="ER331">
        <v>0</v>
      </c>
      <c r="ES331">
        <v>0</v>
      </c>
      <c r="ET331">
        <v>0</v>
      </c>
      <c r="EU331">
        <v>0</v>
      </c>
      <c r="EV331">
        <v>0</v>
      </c>
      <c r="EW331">
        <v>24.1</v>
      </c>
      <c r="EX331">
        <v>0</v>
      </c>
      <c r="EY331">
        <v>0</v>
      </c>
      <c r="FQ331">
        <v>0</v>
      </c>
      <c r="FR331">
        <v>0</v>
      </c>
      <c r="FS331">
        <v>0</v>
      </c>
      <c r="FX331">
        <v>91</v>
      </c>
      <c r="FY331">
        <v>48</v>
      </c>
      <c r="GA331" t="s">
        <v>3</v>
      </c>
      <c r="GD331">
        <v>1</v>
      </c>
      <c r="GF331">
        <v>1304068834</v>
      </c>
      <c r="GG331">
        <v>2</v>
      </c>
      <c r="GH331">
        <v>1</v>
      </c>
      <c r="GI331">
        <v>-2</v>
      </c>
      <c r="GJ331">
        <v>0</v>
      </c>
      <c r="GK331">
        <v>0</v>
      </c>
      <c r="GL331">
        <f t="shared" si="196"/>
        <v>0</v>
      </c>
      <c r="GM331">
        <f t="shared" si="197"/>
        <v>785.23</v>
      </c>
      <c r="GN331">
        <f t="shared" si="198"/>
        <v>785.23</v>
      </c>
      <c r="GO331">
        <f t="shared" si="199"/>
        <v>0</v>
      </c>
      <c r="GP331">
        <f t="shared" si="200"/>
        <v>0</v>
      </c>
      <c r="GR331">
        <v>0</v>
      </c>
      <c r="GS331">
        <v>3</v>
      </c>
      <c r="GT331">
        <v>0</v>
      </c>
      <c r="GU331" t="s">
        <v>3</v>
      </c>
      <c r="GV331">
        <f t="shared" si="201"/>
        <v>0</v>
      </c>
      <c r="GW331">
        <v>1</v>
      </c>
      <c r="GX331">
        <f t="shared" si="202"/>
        <v>0</v>
      </c>
      <c r="HA331">
        <v>0</v>
      </c>
      <c r="HB331">
        <v>0</v>
      </c>
      <c r="HC331">
        <f t="shared" si="203"/>
        <v>0</v>
      </c>
      <c r="HE331" t="s">
        <v>3</v>
      </c>
      <c r="HF331" t="s">
        <v>3</v>
      </c>
      <c r="HM331" t="s">
        <v>3</v>
      </c>
      <c r="HN331" t="s">
        <v>123</v>
      </c>
      <c r="HO331" t="s">
        <v>124</v>
      </c>
      <c r="HP331" t="s">
        <v>121</v>
      </c>
      <c r="HQ331" t="s">
        <v>121</v>
      </c>
      <c r="HS331">
        <v>0</v>
      </c>
      <c r="IK331">
        <v>0</v>
      </c>
    </row>
    <row r="332" spans="1:245" x14ac:dyDescent="0.2">
      <c r="A332">
        <v>18</v>
      </c>
      <c r="B332">
        <v>0</v>
      </c>
      <c r="C332">
        <v>156</v>
      </c>
      <c r="E332" t="s">
        <v>216</v>
      </c>
      <c r="F332" t="s">
        <v>126</v>
      </c>
      <c r="G332" t="s">
        <v>127</v>
      </c>
      <c r="H332" t="s">
        <v>128</v>
      </c>
      <c r="I332">
        <f>I331*J332</f>
        <v>2</v>
      </c>
      <c r="J332">
        <v>100</v>
      </c>
      <c r="K332">
        <v>100</v>
      </c>
      <c r="O332">
        <f t="shared" si="183"/>
        <v>879.22</v>
      </c>
      <c r="P332">
        <f>ROUND(CQ332*I332,2)</f>
        <v>879.22</v>
      </c>
      <c r="Q332">
        <f>ROUND(CR332*I332,2)</f>
        <v>0</v>
      </c>
      <c r="R332">
        <f>ROUND(CS332*I332,2)</f>
        <v>0</v>
      </c>
      <c r="S332">
        <f>ROUND(CT332*I332,2)</f>
        <v>0</v>
      </c>
      <c r="T332">
        <f t="shared" si="184"/>
        <v>0</v>
      </c>
      <c r="U332">
        <f>ROUND(CV332*I332,7)</f>
        <v>0</v>
      </c>
      <c r="V332">
        <f>ROUND(CW332*I332,7)</f>
        <v>0</v>
      </c>
      <c r="W332">
        <f t="shared" si="185"/>
        <v>0</v>
      </c>
      <c r="X332">
        <f t="shared" si="186"/>
        <v>0</v>
      </c>
      <c r="Y332">
        <f t="shared" si="187"/>
        <v>0</v>
      </c>
      <c r="AA332">
        <v>61549534</v>
      </c>
      <c r="AB332">
        <f t="shared" si="188"/>
        <v>230.16</v>
      </c>
      <c r="AC332">
        <f>ROUND((ES332),6)</f>
        <v>230.16</v>
      </c>
      <c r="AD332">
        <f>ROUND((((ET332)-(EU332))+AE332),6)</f>
        <v>0</v>
      </c>
      <c r="AE332">
        <f>ROUND((EU332),6)</f>
        <v>0</v>
      </c>
      <c r="AF332">
        <f>ROUND((EV332),6)</f>
        <v>0</v>
      </c>
      <c r="AG332">
        <f t="shared" si="189"/>
        <v>0</v>
      </c>
      <c r="AH332">
        <f>(EW332)</f>
        <v>0</v>
      </c>
      <c r="AI332">
        <f>(EX332)</f>
        <v>0</v>
      </c>
      <c r="AJ332">
        <f t="shared" si="190"/>
        <v>0</v>
      </c>
      <c r="AK332">
        <v>230.16</v>
      </c>
      <c r="AL332">
        <v>230.16</v>
      </c>
      <c r="AM332">
        <v>0</v>
      </c>
      <c r="AN332">
        <v>0</v>
      </c>
      <c r="AO332">
        <v>0</v>
      </c>
      <c r="AP332">
        <v>0</v>
      </c>
      <c r="AQ332">
        <v>0</v>
      </c>
      <c r="AR332">
        <v>0</v>
      </c>
      <c r="AS332">
        <v>0</v>
      </c>
      <c r="AT332">
        <v>91</v>
      </c>
      <c r="AU332">
        <v>48</v>
      </c>
      <c r="AV332">
        <v>1</v>
      </c>
      <c r="AW332">
        <v>1</v>
      </c>
      <c r="AZ332">
        <v>1</v>
      </c>
      <c r="BA332">
        <v>1</v>
      </c>
      <c r="BB332">
        <v>1</v>
      </c>
      <c r="BC332">
        <v>1.91</v>
      </c>
      <c r="BD332" t="s">
        <v>3</v>
      </c>
      <c r="BE332" t="s">
        <v>3</v>
      </c>
      <c r="BF332" t="s">
        <v>3</v>
      </c>
      <c r="BG332" t="s">
        <v>3</v>
      </c>
      <c r="BH332">
        <v>3</v>
      </c>
      <c r="BI332">
        <v>1</v>
      </c>
      <c r="BJ332" t="s">
        <v>129</v>
      </c>
      <c r="BM332">
        <v>67001</v>
      </c>
      <c r="BN332">
        <v>0</v>
      </c>
      <c r="BO332" t="s">
        <v>126</v>
      </c>
      <c r="BP332">
        <v>1</v>
      </c>
      <c r="BQ332">
        <v>6</v>
      </c>
      <c r="BR332">
        <v>0</v>
      </c>
      <c r="BS332">
        <v>1</v>
      </c>
      <c r="BT332">
        <v>1</v>
      </c>
      <c r="BU332">
        <v>1</v>
      </c>
      <c r="BV332">
        <v>1</v>
      </c>
      <c r="BW332">
        <v>1</v>
      </c>
      <c r="BX332">
        <v>1</v>
      </c>
      <c r="BY332" t="s">
        <v>3</v>
      </c>
      <c r="BZ332">
        <v>91</v>
      </c>
      <c r="CA332">
        <v>48</v>
      </c>
      <c r="CB332" t="s">
        <v>3</v>
      </c>
      <c r="CE332">
        <v>0</v>
      </c>
      <c r="CF332">
        <v>0</v>
      </c>
      <c r="CG332">
        <v>0</v>
      </c>
      <c r="CM332">
        <v>0</v>
      </c>
      <c r="CN332" t="s">
        <v>3</v>
      </c>
      <c r="CO332">
        <v>0</v>
      </c>
      <c r="CP332">
        <f t="shared" si="191"/>
        <v>879.22</v>
      </c>
      <c r="CQ332">
        <f>ROUND(AL332*BC332,2)</f>
        <v>439.61</v>
      </c>
      <c r="CR332">
        <f>ROUND(AM332*BB332,2)</f>
        <v>0</v>
      </c>
      <c r="CS332">
        <f>ROUND(AN332*BS332,2)</f>
        <v>0</v>
      </c>
      <c r="CT332">
        <f>ROUND(AO332*BA332,2)</f>
        <v>0</v>
      </c>
      <c r="CU332">
        <f t="shared" si="192"/>
        <v>0</v>
      </c>
      <c r="CV332">
        <f>AH332</f>
        <v>0</v>
      </c>
      <c r="CW332">
        <f>AI332</f>
        <v>0</v>
      </c>
      <c r="CX332">
        <f t="shared" si="193"/>
        <v>0</v>
      </c>
      <c r="CY332">
        <f t="shared" si="194"/>
        <v>0</v>
      </c>
      <c r="CZ332">
        <f t="shared" si="195"/>
        <v>0</v>
      </c>
      <c r="DC332" t="s">
        <v>3</v>
      </c>
      <c r="DD332" t="s">
        <v>3</v>
      </c>
      <c r="DE332" t="s">
        <v>3</v>
      </c>
      <c r="DF332" t="s">
        <v>3</v>
      </c>
      <c r="DG332" t="s">
        <v>3</v>
      </c>
      <c r="DH332" t="s">
        <v>3</v>
      </c>
      <c r="DI332" t="s">
        <v>3</v>
      </c>
      <c r="DJ332" t="s">
        <v>3</v>
      </c>
      <c r="DK332" t="s">
        <v>3</v>
      </c>
      <c r="DL332" t="s">
        <v>3</v>
      </c>
      <c r="DM332" t="s">
        <v>3</v>
      </c>
      <c r="DN332">
        <v>0</v>
      </c>
      <c r="DO332">
        <v>0</v>
      </c>
      <c r="DP332">
        <v>1</v>
      </c>
      <c r="DQ332">
        <v>1</v>
      </c>
      <c r="DU332">
        <v>1013</v>
      </c>
      <c r="DV332" t="s">
        <v>128</v>
      </c>
      <c r="DW332" t="s">
        <v>128</v>
      </c>
      <c r="DX332">
        <v>1</v>
      </c>
      <c r="DZ332" t="s">
        <v>3</v>
      </c>
      <c r="EA332" t="s">
        <v>3</v>
      </c>
      <c r="EB332" t="s">
        <v>3</v>
      </c>
      <c r="EC332" t="s">
        <v>3</v>
      </c>
      <c r="EE332">
        <v>60216862</v>
      </c>
      <c r="EF332">
        <v>6</v>
      </c>
      <c r="EG332" t="s">
        <v>33</v>
      </c>
      <c r="EH332">
        <v>101</v>
      </c>
      <c r="EI332" t="s">
        <v>121</v>
      </c>
      <c r="EJ332">
        <v>1</v>
      </c>
      <c r="EK332">
        <v>67001</v>
      </c>
      <c r="EL332" t="s">
        <v>121</v>
      </c>
      <c r="EM332" t="s">
        <v>122</v>
      </c>
      <c r="EO332" t="s">
        <v>3</v>
      </c>
      <c r="EQ332">
        <v>0</v>
      </c>
      <c r="ER332">
        <v>230.16</v>
      </c>
      <c r="ES332">
        <v>230.16</v>
      </c>
      <c r="ET332">
        <v>0</v>
      </c>
      <c r="EU332">
        <v>0</v>
      </c>
      <c r="EV332">
        <v>0</v>
      </c>
      <c r="EW332">
        <v>0</v>
      </c>
      <c r="EX332">
        <v>0</v>
      </c>
      <c r="FQ332">
        <v>0</v>
      </c>
      <c r="FR332">
        <v>0</v>
      </c>
      <c r="FS332">
        <v>0</v>
      </c>
      <c r="FX332">
        <v>91</v>
      </c>
      <c r="FY332">
        <v>48</v>
      </c>
      <c r="GA332" t="s">
        <v>3</v>
      </c>
      <c r="GD332">
        <v>1</v>
      </c>
      <c r="GF332">
        <v>651079227</v>
      </c>
      <c r="GG332">
        <v>2</v>
      </c>
      <c r="GH332">
        <v>1</v>
      </c>
      <c r="GI332">
        <v>3</v>
      </c>
      <c r="GJ332">
        <v>0</v>
      </c>
      <c r="GK332">
        <v>0</v>
      </c>
      <c r="GL332">
        <f t="shared" si="196"/>
        <v>0</v>
      </c>
      <c r="GM332">
        <f t="shared" si="197"/>
        <v>879.22</v>
      </c>
      <c r="GN332">
        <f t="shared" si="198"/>
        <v>879.22</v>
      </c>
      <c r="GO332">
        <f t="shared" si="199"/>
        <v>0</v>
      </c>
      <c r="GP332">
        <f t="shared" si="200"/>
        <v>0</v>
      </c>
      <c r="GR332">
        <v>0</v>
      </c>
      <c r="GS332">
        <v>3</v>
      </c>
      <c r="GT332">
        <v>0</v>
      </c>
      <c r="GU332" t="s">
        <v>3</v>
      </c>
      <c r="GV332">
        <f t="shared" si="201"/>
        <v>0</v>
      </c>
      <c r="GW332">
        <v>1</v>
      </c>
      <c r="GX332">
        <f t="shared" si="202"/>
        <v>0</v>
      </c>
      <c r="HA332">
        <v>0</v>
      </c>
      <c r="HB332">
        <v>0</v>
      </c>
      <c r="HC332">
        <f t="shared" si="203"/>
        <v>0</v>
      </c>
      <c r="HE332" t="s">
        <v>3</v>
      </c>
      <c r="HF332" t="s">
        <v>3</v>
      </c>
      <c r="HM332" t="s">
        <v>3</v>
      </c>
      <c r="HN332" t="s">
        <v>123</v>
      </c>
      <c r="HO332" t="s">
        <v>124</v>
      </c>
      <c r="HP332" t="s">
        <v>121</v>
      </c>
      <c r="HQ332" t="s">
        <v>121</v>
      </c>
      <c r="HS332">
        <v>0</v>
      </c>
      <c r="IK332">
        <v>0</v>
      </c>
    </row>
    <row r="333" spans="1:245" x14ac:dyDescent="0.2">
      <c r="A333">
        <v>17</v>
      </c>
      <c r="B333">
        <v>0</v>
      </c>
      <c r="C333">
        <f>ROW(SmtRes!A163)</f>
        <v>163</v>
      </c>
      <c r="D333">
        <f>ROW(EtalonRes!A163)</f>
        <v>163</v>
      </c>
      <c r="E333" t="s">
        <v>217</v>
      </c>
      <c r="F333" t="s">
        <v>131</v>
      </c>
      <c r="G333" t="s">
        <v>132</v>
      </c>
      <c r="H333" t="s">
        <v>133</v>
      </c>
      <c r="I333">
        <f>ROUND(3/100,7)</f>
        <v>0.03</v>
      </c>
      <c r="J333">
        <v>0</v>
      </c>
      <c r="K333">
        <f>ROUND(3/100,7)</f>
        <v>0.03</v>
      </c>
      <c r="O333">
        <f t="shared" si="183"/>
        <v>446.74</v>
      </c>
      <c r="P333">
        <f>SUMIF(SmtRes!AQ157:'SmtRes'!AQ163,"=1",SmtRes!DF157:'SmtRes'!DF163)</f>
        <v>11.09</v>
      </c>
      <c r="Q333">
        <f>SUMIF(SmtRes!AQ157:'SmtRes'!AQ163,"=1",SmtRes!DG157:'SmtRes'!DG163)</f>
        <v>0.02</v>
      </c>
      <c r="R333">
        <f>SUMIF(SmtRes!AQ157:'SmtRes'!AQ163,"=1",SmtRes!DH157:'SmtRes'!DH163)</f>
        <v>0.19</v>
      </c>
      <c r="S333">
        <f>SUMIF(SmtRes!AQ157:'SmtRes'!AQ163,"=1",SmtRes!DI157:'SmtRes'!DI163)</f>
        <v>435.44</v>
      </c>
      <c r="T333">
        <f t="shared" si="184"/>
        <v>0</v>
      </c>
      <c r="U333">
        <f>SUMIF(SmtRes!AQ157:'SmtRes'!AQ163,"=1",SmtRes!CV157:'SmtRes'!CV163)</f>
        <v>0.6099</v>
      </c>
      <c r="V333">
        <f>SUMIF(SmtRes!AQ157:'SmtRes'!AQ163,"=1",SmtRes!CW157:'SmtRes'!CW163)</f>
        <v>2.9999999999999997E-4</v>
      </c>
      <c r="W333">
        <f t="shared" si="185"/>
        <v>0</v>
      </c>
      <c r="X333">
        <f t="shared" si="186"/>
        <v>422.56</v>
      </c>
      <c r="Y333">
        <f t="shared" si="187"/>
        <v>222.17</v>
      </c>
      <c r="AA333">
        <v>61549534</v>
      </c>
      <c r="AB333">
        <f t="shared" si="188"/>
        <v>14814.353256</v>
      </c>
      <c r="AC333">
        <f>ROUND((SUM(SmtRes!BQ157:'SmtRes'!BQ163)),6)</f>
        <v>299.17325599999998</v>
      </c>
      <c r="AD333">
        <f>ROUND((((SUM(SmtRes!BR157:'SmtRes'!BR163))-(SUM(SmtRes!BS157:'SmtRes'!BS163)))+AE333),6)</f>
        <v>0.37319999999999998</v>
      </c>
      <c r="AE333">
        <f>ROUND((SUM(SmtRes!BS157:'SmtRes'!BS163)),6)</f>
        <v>6.4122000000000003</v>
      </c>
      <c r="AF333">
        <f>ROUND((SUM(SmtRes!BT157:'SmtRes'!BT163)),6)</f>
        <v>14514.8068</v>
      </c>
      <c r="AG333">
        <f t="shared" si="189"/>
        <v>0</v>
      </c>
      <c r="AH333">
        <f>(SUM(SmtRes!BU157:'SmtRes'!BU163))</f>
        <v>20.329999999999998</v>
      </c>
      <c r="AI333">
        <f>(SUM(SmtRes!BV157:'SmtRes'!BV163))</f>
        <v>0.01</v>
      </c>
      <c r="AJ333">
        <f t="shared" si="190"/>
        <v>0</v>
      </c>
      <c r="AK333">
        <v>14820.765456000001</v>
      </c>
      <c r="AL333">
        <v>299.17325599999998</v>
      </c>
      <c r="AM333">
        <v>0.37320000000000003</v>
      </c>
      <c r="AN333">
        <v>6.4122000000000003</v>
      </c>
      <c r="AO333">
        <v>14514.8068</v>
      </c>
      <c r="AP333">
        <v>0</v>
      </c>
      <c r="AQ333">
        <v>20.329999999999998</v>
      </c>
      <c r="AR333">
        <v>0.01</v>
      </c>
      <c r="AS333">
        <v>0</v>
      </c>
      <c r="AT333">
        <v>97</v>
      </c>
      <c r="AU333">
        <v>51</v>
      </c>
      <c r="AV333">
        <v>1</v>
      </c>
      <c r="AW333">
        <v>1</v>
      </c>
      <c r="AZ333">
        <v>1</v>
      </c>
      <c r="BA333">
        <v>1</v>
      </c>
      <c r="BB333">
        <v>1</v>
      </c>
      <c r="BC333">
        <v>1</v>
      </c>
      <c r="BD333" t="s">
        <v>3</v>
      </c>
      <c r="BE333" t="s">
        <v>3</v>
      </c>
      <c r="BF333" t="s">
        <v>3</v>
      </c>
      <c r="BG333" t="s">
        <v>3</v>
      </c>
      <c r="BH333">
        <v>0</v>
      </c>
      <c r="BI333">
        <v>2</v>
      </c>
      <c r="BJ333" t="s">
        <v>134</v>
      </c>
      <c r="BM333">
        <v>108001</v>
      </c>
      <c r="BN333">
        <v>0</v>
      </c>
      <c r="BO333" t="s">
        <v>3</v>
      </c>
      <c r="BP333">
        <v>0</v>
      </c>
      <c r="BQ333">
        <v>3</v>
      </c>
      <c r="BR333">
        <v>0</v>
      </c>
      <c r="BS333">
        <v>1</v>
      </c>
      <c r="BT333">
        <v>1</v>
      </c>
      <c r="BU333">
        <v>1</v>
      </c>
      <c r="BV333">
        <v>1</v>
      </c>
      <c r="BW333">
        <v>1</v>
      </c>
      <c r="BX333">
        <v>1</v>
      </c>
      <c r="BY333" t="s">
        <v>3</v>
      </c>
      <c r="BZ333">
        <v>97</v>
      </c>
      <c r="CA333">
        <v>51</v>
      </c>
      <c r="CB333" t="s">
        <v>3</v>
      </c>
      <c r="CE333">
        <v>0</v>
      </c>
      <c r="CF333">
        <v>0</v>
      </c>
      <c r="CG333">
        <v>0</v>
      </c>
      <c r="CM333">
        <v>0</v>
      </c>
      <c r="CN333" t="s">
        <v>3</v>
      </c>
      <c r="CO333">
        <v>0</v>
      </c>
      <c r="CP333">
        <f t="shared" si="191"/>
        <v>446.74</v>
      </c>
      <c r="CQ333">
        <f>SUMIF(SmtRes!AQ157:'SmtRes'!AQ163,"=1",SmtRes!AA157:'SmtRes'!AA163)</f>
        <v>128299.93</v>
      </c>
      <c r="CR333">
        <f>SUMIF(SmtRes!AQ157:'SmtRes'!AQ163,"=1",SmtRes!AB157:'SmtRes'!AB163)</f>
        <v>57.47</v>
      </c>
      <c r="CS333">
        <f>SUMIF(SmtRes!AQ157:'SmtRes'!AQ163,"=1",SmtRes!AC157:'SmtRes'!AC163)</f>
        <v>641.22</v>
      </c>
      <c r="CT333">
        <f>SUMIF(SmtRes!AQ157:'SmtRes'!AQ163,"=1",SmtRes!AD157:'SmtRes'!AD163)</f>
        <v>713.96</v>
      </c>
      <c r="CU333">
        <f t="shared" si="192"/>
        <v>0</v>
      </c>
      <c r="CV333">
        <f>SUMIF(SmtRes!AQ157:'SmtRes'!AQ163,"=1",SmtRes!BU157:'SmtRes'!BU163)</f>
        <v>20.329999999999998</v>
      </c>
      <c r="CW333">
        <f>SUMIF(SmtRes!AQ157:'SmtRes'!AQ163,"=1",SmtRes!BV157:'SmtRes'!BV163)</f>
        <v>0.01</v>
      </c>
      <c r="CX333">
        <f t="shared" si="193"/>
        <v>0</v>
      </c>
      <c r="CY333">
        <f t="shared" si="194"/>
        <v>422.56110000000001</v>
      </c>
      <c r="CZ333">
        <f t="shared" si="195"/>
        <v>222.1713</v>
      </c>
      <c r="DC333" t="s">
        <v>3</v>
      </c>
      <c r="DD333" t="s">
        <v>3</v>
      </c>
      <c r="DE333" t="s">
        <v>3</v>
      </c>
      <c r="DF333" t="s">
        <v>3</v>
      </c>
      <c r="DG333" t="s">
        <v>3</v>
      </c>
      <c r="DH333" t="s">
        <v>3</v>
      </c>
      <c r="DI333" t="s">
        <v>3</v>
      </c>
      <c r="DJ333" t="s">
        <v>3</v>
      </c>
      <c r="DK333" t="s">
        <v>3</v>
      </c>
      <c r="DL333" t="s">
        <v>3</v>
      </c>
      <c r="DM333" t="s">
        <v>3</v>
      </c>
      <c r="DN333">
        <v>0</v>
      </c>
      <c r="DO333">
        <v>0</v>
      </c>
      <c r="DP333">
        <v>1</v>
      </c>
      <c r="DQ333">
        <v>1</v>
      </c>
      <c r="DU333">
        <v>1003</v>
      </c>
      <c r="DV333" t="s">
        <v>133</v>
      </c>
      <c r="DW333" t="s">
        <v>133</v>
      </c>
      <c r="DX333">
        <v>100</v>
      </c>
      <c r="DZ333" t="s">
        <v>3</v>
      </c>
      <c r="EA333" t="s">
        <v>3</v>
      </c>
      <c r="EB333" t="s">
        <v>3</v>
      </c>
      <c r="EC333" t="s">
        <v>3</v>
      </c>
      <c r="EE333">
        <v>60216615</v>
      </c>
      <c r="EF333">
        <v>3</v>
      </c>
      <c r="EG333" t="s">
        <v>135</v>
      </c>
      <c r="EH333">
        <v>0</v>
      </c>
      <c r="EI333" t="s">
        <v>3</v>
      </c>
      <c r="EJ333">
        <v>2</v>
      </c>
      <c r="EK333">
        <v>108001</v>
      </c>
      <c r="EL333" t="s">
        <v>136</v>
      </c>
      <c r="EM333" t="s">
        <v>137</v>
      </c>
      <c r="EO333" t="s">
        <v>3</v>
      </c>
      <c r="EQ333">
        <v>0</v>
      </c>
      <c r="ER333">
        <v>0</v>
      </c>
      <c r="ES333">
        <v>0</v>
      </c>
      <c r="ET333">
        <v>0</v>
      </c>
      <c r="EU333">
        <v>0</v>
      </c>
      <c r="EV333">
        <v>0</v>
      </c>
      <c r="EW333">
        <v>20.329999999999998</v>
      </c>
      <c r="EX333">
        <v>0.01</v>
      </c>
      <c r="EY333">
        <v>0</v>
      </c>
      <c r="FQ333">
        <v>0</v>
      </c>
      <c r="FR333">
        <v>0</v>
      </c>
      <c r="FS333">
        <v>0</v>
      </c>
      <c r="FX333">
        <v>97</v>
      </c>
      <c r="FY333">
        <v>51</v>
      </c>
      <c r="GA333" t="s">
        <v>3</v>
      </c>
      <c r="GD333">
        <v>1</v>
      </c>
      <c r="GF333">
        <v>838210438</v>
      </c>
      <c r="GG333">
        <v>2</v>
      </c>
      <c r="GH333">
        <v>1</v>
      </c>
      <c r="GI333">
        <v>-2</v>
      </c>
      <c r="GJ333">
        <v>0</v>
      </c>
      <c r="GK333">
        <v>0</v>
      </c>
      <c r="GL333">
        <f t="shared" si="196"/>
        <v>0</v>
      </c>
      <c r="GM333">
        <f t="shared" si="197"/>
        <v>1091.47</v>
      </c>
      <c r="GN333">
        <f t="shared" si="198"/>
        <v>0</v>
      </c>
      <c r="GO333">
        <f t="shared" si="199"/>
        <v>1091.47</v>
      </c>
      <c r="GP333">
        <f t="shared" si="200"/>
        <v>0</v>
      </c>
      <c r="GR333">
        <v>0</v>
      </c>
      <c r="GS333">
        <v>3</v>
      </c>
      <c r="GT333">
        <v>0</v>
      </c>
      <c r="GU333" t="s">
        <v>3</v>
      </c>
      <c r="GV333">
        <f t="shared" si="201"/>
        <v>0</v>
      </c>
      <c r="GW333">
        <v>1</v>
      </c>
      <c r="GX333">
        <f t="shared" si="202"/>
        <v>0</v>
      </c>
      <c r="HA333">
        <v>0</v>
      </c>
      <c r="HB333">
        <v>0</v>
      </c>
      <c r="HC333">
        <f t="shared" si="203"/>
        <v>0</v>
      </c>
      <c r="HE333" t="s">
        <v>3</v>
      </c>
      <c r="HF333" t="s">
        <v>3</v>
      </c>
      <c r="HM333" t="s">
        <v>3</v>
      </c>
      <c r="HN333" t="s">
        <v>138</v>
      </c>
      <c r="HO333" t="s">
        <v>139</v>
      </c>
      <c r="HP333" t="s">
        <v>136</v>
      </c>
      <c r="HQ333" t="s">
        <v>136</v>
      </c>
      <c r="HS333">
        <v>0</v>
      </c>
      <c r="IK333">
        <v>0</v>
      </c>
    </row>
    <row r="334" spans="1:245" x14ac:dyDescent="0.2">
      <c r="A334">
        <v>18</v>
      </c>
      <c r="B334">
        <v>0</v>
      </c>
      <c r="C334">
        <v>163</v>
      </c>
      <c r="E334" t="s">
        <v>218</v>
      </c>
      <c r="F334" t="s">
        <v>141</v>
      </c>
      <c r="G334" t="s">
        <v>142</v>
      </c>
      <c r="H334" t="s">
        <v>133</v>
      </c>
      <c r="I334">
        <f>I333*J334</f>
        <v>0.03</v>
      </c>
      <c r="J334">
        <v>1</v>
      </c>
      <c r="K334">
        <v>1</v>
      </c>
      <c r="O334">
        <f t="shared" si="183"/>
        <v>728.6</v>
      </c>
      <c r="P334">
        <f>ROUND(CQ334*I334,2)</f>
        <v>728.6</v>
      </c>
      <c r="Q334">
        <f>ROUND(CR334*I334,2)</f>
        <v>0</v>
      </c>
      <c r="R334">
        <f>ROUND(CS334*I334,2)</f>
        <v>0</v>
      </c>
      <c r="S334">
        <f>ROUND(CT334*I334,2)</f>
        <v>0</v>
      </c>
      <c r="T334">
        <f t="shared" si="184"/>
        <v>0</v>
      </c>
      <c r="U334">
        <f>ROUND(CV334*I334,7)</f>
        <v>0</v>
      </c>
      <c r="V334">
        <f>ROUND(CW334*I334,7)</f>
        <v>0</v>
      </c>
      <c r="W334">
        <f t="shared" si="185"/>
        <v>0</v>
      </c>
      <c r="X334">
        <f t="shared" si="186"/>
        <v>0</v>
      </c>
      <c r="Y334">
        <f t="shared" si="187"/>
        <v>0</v>
      </c>
      <c r="AA334">
        <v>61549534</v>
      </c>
      <c r="AB334">
        <f t="shared" si="188"/>
        <v>19586.009999999998</v>
      </c>
      <c r="AC334">
        <f>ROUND((ES334),6)</f>
        <v>19586.009999999998</v>
      </c>
      <c r="AD334">
        <f>ROUND((((ET334)-(EU334))+AE334),6)</f>
        <v>0</v>
      </c>
      <c r="AE334">
        <f>ROUND((EU334),6)</f>
        <v>0</v>
      </c>
      <c r="AF334">
        <f>ROUND((EV334),6)</f>
        <v>0</v>
      </c>
      <c r="AG334">
        <f t="shared" si="189"/>
        <v>0</v>
      </c>
      <c r="AH334">
        <f>(EW334)</f>
        <v>0</v>
      </c>
      <c r="AI334">
        <f>(EX334)</f>
        <v>0</v>
      </c>
      <c r="AJ334">
        <f t="shared" si="190"/>
        <v>0</v>
      </c>
      <c r="AK334">
        <v>19586.009999999998</v>
      </c>
      <c r="AL334">
        <v>19586.009999999998</v>
      </c>
      <c r="AM334">
        <v>0</v>
      </c>
      <c r="AN334">
        <v>0</v>
      </c>
      <c r="AO334">
        <v>0</v>
      </c>
      <c r="AP334">
        <v>0</v>
      </c>
      <c r="AQ334">
        <v>0</v>
      </c>
      <c r="AR334">
        <v>0</v>
      </c>
      <c r="AS334">
        <v>0</v>
      </c>
      <c r="AT334">
        <v>97</v>
      </c>
      <c r="AU334">
        <v>51</v>
      </c>
      <c r="AV334">
        <v>1</v>
      </c>
      <c r="AW334">
        <v>1</v>
      </c>
      <c r="AZ334">
        <v>1</v>
      </c>
      <c r="BA334">
        <v>1</v>
      </c>
      <c r="BB334">
        <v>1</v>
      </c>
      <c r="BC334">
        <v>1.24</v>
      </c>
      <c r="BD334" t="s">
        <v>3</v>
      </c>
      <c r="BE334" t="s">
        <v>3</v>
      </c>
      <c r="BF334" t="s">
        <v>3</v>
      </c>
      <c r="BG334" t="s">
        <v>3</v>
      </c>
      <c r="BH334">
        <v>3</v>
      </c>
      <c r="BI334">
        <v>2</v>
      </c>
      <c r="BJ334" t="s">
        <v>143</v>
      </c>
      <c r="BM334">
        <v>108001</v>
      </c>
      <c r="BN334">
        <v>0</v>
      </c>
      <c r="BO334" t="s">
        <v>141</v>
      </c>
      <c r="BP334">
        <v>1</v>
      </c>
      <c r="BQ334">
        <v>3</v>
      </c>
      <c r="BR334">
        <v>0</v>
      </c>
      <c r="BS334">
        <v>1</v>
      </c>
      <c r="BT334">
        <v>1</v>
      </c>
      <c r="BU334">
        <v>1</v>
      </c>
      <c r="BV334">
        <v>1</v>
      </c>
      <c r="BW334">
        <v>1</v>
      </c>
      <c r="BX334">
        <v>1</v>
      </c>
      <c r="BY334" t="s">
        <v>3</v>
      </c>
      <c r="BZ334">
        <v>97</v>
      </c>
      <c r="CA334">
        <v>51</v>
      </c>
      <c r="CB334" t="s">
        <v>3</v>
      </c>
      <c r="CE334">
        <v>0</v>
      </c>
      <c r="CF334">
        <v>0</v>
      </c>
      <c r="CG334">
        <v>0</v>
      </c>
      <c r="CM334">
        <v>0</v>
      </c>
      <c r="CN334" t="s">
        <v>3</v>
      </c>
      <c r="CO334">
        <v>0</v>
      </c>
      <c r="CP334">
        <f t="shared" si="191"/>
        <v>728.6</v>
      </c>
      <c r="CQ334">
        <f>ROUND(AL334*BC334,2)</f>
        <v>24286.65</v>
      </c>
      <c r="CR334">
        <f>ROUND(AM334*BB334,2)</f>
        <v>0</v>
      </c>
      <c r="CS334">
        <f>ROUND(AN334*BS334,2)</f>
        <v>0</v>
      </c>
      <c r="CT334">
        <f>ROUND(AO334*BA334,2)</f>
        <v>0</v>
      </c>
      <c r="CU334">
        <f t="shared" si="192"/>
        <v>0</v>
      </c>
      <c r="CV334">
        <f>AH334</f>
        <v>0</v>
      </c>
      <c r="CW334">
        <f>AI334</f>
        <v>0</v>
      </c>
      <c r="CX334">
        <f t="shared" si="193"/>
        <v>0</v>
      </c>
      <c r="CY334">
        <f t="shared" si="194"/>
        <v>0</v>
      </c>
      <c r="CZ334">
        <f t="shared" si="195"/>
        <v>0</v>
      </c>
      <c r="DC334" t="s">
        <v>3</v>
      </c>
      <c r="DD334" t="s">
        <v>3</v>
      </c>
      <c r="DE334" t="s">
        <v>3</v>
      </c>
      <c r="DF334" t="s">
        <v>3</v>
      </c>
      <c r="DG334" t="s">
        <v>3</v>
      </c>
      <c r="DH334" t="s">
        <v>3</v>
      </c>
      <c r="DI334" t="s">
        <v>3</v>
      </c>
      <c r="DJ334" t="s">
        <v>3</v>
      </c>
      <c r="DK334" t="s">
        <v>3</v>
      </c>
      <c r="DL334" t="s">
        <v>3</v>
      </c>
      <c r="DM334" t="s">
        <v>3</v>
      </c>
      <c r="DN334">
        <v>0</v>
      </c>
      <c r="DO334">
        <v>0</v>
      </c>
      <c r="DP334">
        <v>1</v>
      </c>
      <c r="DQ334">
        <v>1</v>
      </c>
      <c r="DU334">
        <v>1003</v>
      </c>
      <c r="DV334" t="s">
        <v>133</v>
      </c>
      <c r="DW334" t="s">
        <v>133</v>
      </c>
      <c r="DX334">
        <v>100</v>
      </c>
      <c r="DZ334" t="s">
        <v>3</v>
      </c>
      <c r="EA334" t="s">
        <v>3</v>
      </c>
      <c r="EB334" t="s">
        <v>3</v>
      </c>
      <c r="EC334" t="s">
        <v>3</v>
      </c>
      <c r="EE334">
        <v>60216615</v>
      </c>
      <c r="EF334">
        <v>3</v>
      </c>
      <c r="EG334" t="s">
        <v>135</v>
      </c>
      <c r="EH334">
        <v>0</v>
      </c>
      <c r="EI334" t="s">
        <v>3</v>
      </c>
      <c r="EJ334">
        <v>2</v>
      </c>
      <c r="EK334">
        <v>108001</v>
      </c>
      <c r="EL334" t="s">
        <v>136</v>
      </c>
      <c r="EM334" t="s">
        <v>137</v>
      </c>
      <c r="EO334" t="s">
        <v>3</v>
      </c>
      <c r="EQ334">
        <v>0</v>
      </c>
      <c r="ER334">
        <v>19586.009999999998</v>
      </c>
      <c r="ES334">
        <v>19586.009999999998</v>
      </c>
      <c r="ET334">
        <v>0</v>
      </c>
      <c r="EU334">
        <v>0</v>
      </c>
      <c r="EV334">
        <v>0</v>
      </c>
      <c r="EW334">
        <v>0</v>
      </c>
      <c r="EX334">
        <v>0</v>
      </c>
      <c r="FQ334">
        <v>0</v>
      </c>
      <c r="FR334">
        <v>0</v>
      </c>
      <c r="FS334">
        <v>0</v>
      </c>
      <c r="FX334">
        <v>97</v>
      </c>
      <c r="FY334">
        <v>51</v>
      </c>
      <c r="GA334" t="s">
        <v>3</v>
      </c>
      <c r="GD334">
        <v>1</v>
      </c>
      <c r="GF334">
        <v>1929499894</v>
      </c>
      <c r="GG334">
        <v>2</v>
      </c>
      <c r="GH334">
        <v>1</v>
      </c>
      <c r="GI334">
        <v>2</v>
      </c>
      <c r="GJ334">
        <v>0</v>
      </c>
      <c r="GK334">
        <v>0</v>
      </c>
      <c r="GL334">
        <f t="shared" si="196"/>
        <v>0</v>
      </c>
      <c r="GM334">
        <f t="shared" si="197"/>
        <v>728.6</v>
      </c>
      <c r="GN334">
        <f t="shared" si="198"/>
        <v>0</v>
      </c>
      <c r="GO334">
        <f t="shared" si="199"/>
        <v>728.6</v>
      </c>
      <c r="GP334">
        <f t="shared" si="200"/>
        <v>0</v>
      </c>
      <c r="GR334">
        <v>0</v>
      </c>
      <c r="GS334">
        <v>3</v>
      </c>
      <c r="GT334">
        <v>0</v>
      </c>
      <c r="GU334" t="s">
        <v>3</v>
      </c>
      <c r="GV334">
        <f t="shared" si="201"/>
        <v>0</v>
      </c>
      <c r="GW334">
        <v>1</v>
      </c>
      <c r="GX334">
        <f t="shared" si="202"/>
        <v>0</v>
      </c>
      <c r="HA334">
        <v>0</v>
      </c>
      <c r="HB334">
        <v>0</v>
      </c>
      <c r="HC334">
        <f t="shared" si="203"/>
        <v>0</v>
      </c>
      <c r="HE334" t="s">
        <v>3</v>
      </c>
      <c r="HF334" t="s">
        <v>3</v>
      </c>
      <c r="HM334" t="s">
        <v>3</v>
      </c>
      <c r="HN334" t="s">
        <v>138</v>
      </c>
      <c r="HO334" t="s">
        <v>139</v>
      </c>
      <c r="HP334" t="s">
        <v>136</v>
      </c>
      <c r="HQ334" t="s">
        <v>136</v>
      </c>
      <c r="HS334">
        <v>0</v>
      </c>
      <c r="IK334">
        <v>0</v>
      </c>
    </row>
    <row r="335" spans="1:245" x14ac:dyDescent="0.2">
      <c r="A335">
        <v>17</v>
      </c>
      <c r="B335">
        <v>0</v>
      </c>
      <c r="C335">
        <f>ROW(SmtRes!A174)</f>
        <v>174</v>
      </c>
      <c r="D335">
        <f>ROW(EtalonRes!A174)</f>
        <v>174</v>
      </c>
      <c r="E335" t="s">
        <v>219</v>
      </c>
      <c r="F335" t="s">
        <v>145</v>
      </c>
      <c r="G335" t="s">
        <v>146</v>
      </c>
      <c r="H335" t="s">
        <v>133</v>
      </c>
      <c r="I335">
        <f>ROUND(42/100,7)</f>
        <v>0.42</v>
      </c>
      <c r="J335">
        <v>0</v>
      </c>
      <c r="K335">
        <f>ROUND(42/100,7)</f>
        <v>0.42</v>
      </c>
      <c r="O335">
        <f t="shared" si="183"/>
        <v>3983.78</v>
      </c>
      <c r="P335">
        <f>SUMIF(SmtRes!AQ164:'SmtRes'!AQ174,"=1",SmtRes!DF164:'SmtRes'!DF174)</f>
        <v>159.19</v>
      </c>
      <c r="Q335">
        <f>SUMIF(SmtRes!AQ164:'SmtRes'!AQ174,"=1",SmtRes!DG164:'SmtRes'!DG174)</f>
        <v>124.72999999999999</v>
      </c>
      <c r="R335">
        <f>SUMIF(SmtRes!AQ164:'SmtRes'!AQ174,"=1",SmtRes!DH164:'SmtRes'!DH174)</f>
        <v>71.069999999999993</v>
      </c>
      <c r="S335">
        <f>SUMIF(SmtRes!AQ164:'SmtRes'!AQ174,"=1",SmtRes!DI164:'SmtRes'!DI174)</f>
        <v>3628.79</v>
      </c>
      <c r="T335">
        <f t="shared" si="184"/>
        <v>0</v>
      </c>
      <c r="U335">
        <f>SUMIF(SmtRes!AQ164:'SmtRes'!AQ174,"=1",SmtRes!CV164:'SmtRes'!CV174)</f>
        <v>5.1407999999999996</v>
      </c>
      <c r="V335">
        <f>SUMIF(SmtRes!AQ164:'SmtRes'!AQ174,"=1",SmtRes!CW164:'SmtRes'!CW174)</f>
        <v>8.4000000000000005E-2</v>
      </c>
      <c r="W335">
        <f t="shared" si="185"/>
        <v>0</v>
      </c>
      <c r="X335">
        <f t="shared" si="186"/>
        <v>3588.86</v>
      </c>
      <c r="Y335">
        <f t="shared" si="187"/>
        <v>1886.93</v>
      </c>
      <c r="AA335">
        <v>61549534</v>
      </c>
      <c r="AB335">
        <f t="shared" si="188"/>
        <v>9366.5674479999998</v>
      </c>
      <c r="AC335">
        <f>ROUND((SUM(SmtRes!BQ164:'SmtRes'!BQ174)),6)</f>
        <v>429.63064800000001</v>
      </c>
      <c r="AD335">
        <f>ROUND((((SUM(SmtRes!BR164:'SmtRes'!BR174))-(SUM(SmtRes!BS164:'SmtRes'!BS174)))+AE335),6)</f>
        <v>296.96559999999999</v>
      </c>
      <c r="AE335">
        <f>ROUND((SUM(SmtRes!BS164:'SmtRes'!BS174)),6)</f>
        <v>169.196</v>
      </c>
      <c r="AF335">
        <f>ROUND((SUM(SmtRes!BT164:'SmtRes'!BT174)),6)</f>
        <v>8639.9712</v>
      </c>
      <c r="AG335">
        <f t="shared" si="189"/>
        <v>0</v>
      </c>
      <c r="AH335">
        <f>(SUM(SmtRes!BU164:'SmtRes'!BU174))</f>
        <v>12.24</v>
      </c>
      <c r="AI335">
        <f>(SUM(SmtRes!BV164:'SmtRes'!BV174))</f>
        <v>0.2</v>
      </c>
      <c r="AJ335">
        <f t="shared" si="190"/>
        <v>0</v>
      </c>
      <c r="AK335">
        <v>9535.7634479999997</v>
      </c>
      <c r="AL335">
        <v>429.63064800000001</v>
      </c>
      <c r="AM335">
        <v>296.96559999999999</v>
      </c>
      <c r="AN335">
        <v>169.196</v>
      </c>
      <c r="AO335">
        <v>8639.9712</v>
      </c>
      <c r="AP335">
        <v>0</v>
      </c>
      <c r="AQ335">
        <v>12.24</v>
      </c>
      <c r="AR335">
        <v>0.2</v>
      </c>
      <c r="AS335">
        <v>0</v>
      </c>
      <c r="AT335">
        <v>97</v>
      </c>
      <c r="AU335">
        <v>51</v>
      </c>
      <c r="AV335">
        <v>1</v>
      </c>
      <c r="AW335">
        <v>1</v>
      </c>
      <c r="AZ335">
        <v>1</v>
      </c>
      <c r="BA335">
        <v>1</v>
      </c>
      <c r="BB335">
        <v>1</v>
      </c>
      <c r="BC335">
        <v>1</v>
      </c>
      <c r="BD335" t="s">
        <v>3</v>
      </c>
      <c r="BE335" t="s">
        <v>3</v>
      </c>
      <c r="BF335" t="s">
        <v>3</v>
      </c>
      <c r="BG335" t="s">
        <v>3</v>
      </c>
      <c r="BH335">
        <v>0</v>
      </c>
      <c r="BI335">
        <v>2</v>
      </c>
      <c r="BJ335" t="s">
        <v>147</v>
      </c>
      <c r="BM335">
        <v>108001</v>
      </c>
      <c r="BN335">
        <v>0</v>
      </c>
      <c r="BO335" t="s">
        <v>3</v>
      </c>
      <c r="BP335">
        <v>0</v>
      </c>
      <c r="BQ335">
        <v>3</v>
      </c>
      <c r="BR335">
        <v>0</v>
      </c>
      <c r="BS335">
        <v>1</v>
      </c>
      <c r="BT335">
        <v>1</v>
      </c>
      <c r="BU335">
        <v>1</v>
      </c>
      <c r="BV335">
        <v>1</v>
      </c>
      <c r="BW335">
        <v>1</v>
      </c>
      <c r="BX335">
        <v>1</v>
      </c>
      <c r="BY335" t="s">
        <v>3</v>
      </c>
      <c r="BZ335">
        <v>97</v>
      </c>
      <c r="CA335">
        <v>51</v>
      </c>
      <c r="CB335" t="s">
        <v>3</v>
      </c>
      <c r="CE335">
        <v>0</v>
      </c>
      <c r="CF335">
        <v>0</v>
      </c>
      <c r="CG335">
        <v>0</v>
      </c>
      <c r="CM335">
        <v>0</v>
      </c>
      <c r="CN335" t="s">
        <v>3</v>
      </c>
      <c r="CO335">
        <v>0</v>
      </c>
      <c r="CP335">
        <f t="shared" si="191"/>
        <v>3983.78</v>
      </c>
      <c r="CQ335">
        <f>SUMIF(SmtRes!AQ164:'SmtRes'!AQ174,"=1",SmtRes!AA164:'SmtRes'!AA174)</f>
        <v>302.87</v>
      </c>
      <c r="CR335">
        <f>SUMIF(SmtRes!AQ164:'SmtRes'!AQ174,"=1",SmtRes!AB164:'SmtRes'!AB174)</f>
        <v>2305.1000000000004</v>
      </c>
      <c r="CS335">
        <f>SUMIF(SmtRes!AQ164:'SmtRes'!AQ174,"=1",SmtRes!AC164:'SmtRes'!AC174)</f>
        <v>1691.96</v>
      </c>
      <c r="CT335">
        <f>SUMIF(SmtRes!AQ164:'SmtRes'!AQ174,"=1",SmtRes!AD164:'SmtRes'!AD174)</f>
        <v>705.88</v>
      </c>
      <c r="CU335">
        <f t="shared" si="192"/>
        <v>0</v>
      </c>
      <c r="CV335">
        <f>SUMIF(SmtRes!AQ164:'SmtRes'!AQ174,"=1",SmtRes!BU164:'SmtRes'!BU174)</f>
        <v>12.24</v>
      </c>
      <c r="CW335">
        <f>SUMIF(SmtRes!AQ164:'SmtRes'!AQ174,"=1",SmtRes!BV164:'SmtRes'!BV174)</f>
        <v>0.2</v>
      </c>
      <c r="CX335">
        <f t="shared" si="193"/>
        <v>0</v>
      </c>
      <c r="CY335">
        <f t="shared" si="194"/>
        <v>3588.8642</v>
      </c>
      <c r="CZ335">
        <f t="shared" si="195"/>
        <v>1886.9286000000002</v>
      </c>
      <c r="DC335" t="s">
        <v>3</v>
      </c>
      <c r="DD335" t="s">
        <v>3</v>
      </c>
      <c r="DE335" t="s">
        <v>3</v>
      </c>
      <c r="DF335" t="s">
        <v>3</v>
      </c>
      <c r="DG335" t="s">
        <v>3</v>
      </c>
      <c r="DH335" t="s">
        <v>3</v>
      </c>
      <c r="DI335" t="s">
        <v>3</v>
      </c>
      <c r="DJ335" t="s">
        <v>3</v>
      </c>
      <c r="DK335" t="s">
        <v>3</v>
      </c>
      <c r="DL335" t="s">
        <v>3</v>
      </c>
      <c r="DM335" t="s">
        <v>3</v>
      </c>
      <c r="DN335">
        <v>0</v>
      </c>
      <c r="DO335">
        <v>0</v>
      </c>
      <c r="DP335">
        <v>1</v>
      </c>
      <c r="DQ335">
        <v>1</v>
      </c>
      <c r="DU335">
        <v>1003</v>
      </c>
      <c r="DV335" t="s">
        <v>133</v>
      </c>
      <c r="DW335" t="s">
        <v>133</v>
      </c>
      <c r="DX335">
        <v>100</v>
      </c>
      <c r="DZ335" t="s">
        <v>3</v>
      </c>
      <c r="EA335" t="s">
        <v>3</v>
      </c>
      <c r="EB335" t="s">
        <v>3</v>
      </c>
      <c r="EC335" t="s">
        <v>3</v>
      </c>
      <c r="EE335">
        <v>60216615</v>
      </c>
      <c r="EF335">
        <v>3</v>
      </c>
      <c r="EG335" t="s">
        <v>135</v>
      </c>
      <c r="EH335">
        <v>0</v>
      </c>
      <c r="EI335" t="s">
        <v>3</v>
      </c>
      <c r="EJ335">
        <v>2</v>
      </c>
      <c r="EK335">
        <v>108001</v>
      </c>
      <c r="EL335" t="s">
        <v>136</v>
      </c>
      <c r="EM335" t="s">
        <v>137</v>
      </c>
      <c r="EO335" t="s">
        <v>3</v>
      </c>
      <c r="EQ335">
        <v>0</v>
      </c>
      <c r="ER335">
        <v>0</v>
      </c>
      <c r="ES335">
        <v>0</v>
      </c>
      <c r="ET335">
        <v>0</v>
      </c>
      <c r="EU335">
        <v>0</v>
      </c>
      <c r="EV335">
        <v>0</v>
      </c>
      <c r="EW335">
        <v>12.24</v>
      </c>
      <c r="EX335">
        <v>0.2</v>
      </c>
      <c r="EY335">
        <v>0</v>
      </c>
      <c r="FQ335">
        <v>0</v>
      </c>
      <c r="FR335">
        <v>0</v>
      </c>
      <c r="FS335">
        <v>0</v>
      </c>
      <c r="FX335">
        <v>97</v>
      </c>
      <c r="FY335">
        <v>51</v>
      </c>
      <c r="GA335" t="s">
        <v>3</v>
      </c>
      <c r="GD335">
        <v>1</v>
      </c>
      <c r="GF335">
        <v>448129612</v>
      </c>
      <c r="GG335">
        <v>2</v>
      </c>
      <c r="GH335">
        <v>1</v>
      </c>
      <c r="GI335">
        <v>-2</v>
      </c>
      <c r="GJ335">
        <v>0</v>
      </c>
      <c r="GK335">
        <v>0</v>
      </c>
      <c r="GL335">
        <f t="shared" si="196"/>
        <v>0</v>
      </c>
      <c r="GM335">
        <f t="shared" si="197"/>
        <v>9459.57</v>
      </c>
      <c r="GN335">
        <f t="shared" si="198"/>
        <v>0</v>
      </c>
      <c r="GO335">
        <f t="shared" si="199"/>
        <v>9459.57</v>
      </c>
      <c r="GP335">
        <f t="shared" si="200"/>
        <v>0</v>
      </c>
      <c r="GR335">
        <v>0</v>
      </c>
      <c r="GS335">
        <v>3</v>
      </c>
      <c r="GT335">
        <v>0</v>
      </c>
      <c r="GU335" t="s">
        <v>3</v>
      </c>
      <c r="GV335">
        <f t="shared" si="201"/>
        <v>0</v>
      </c>
      <c r="GW335">
        <v>1</v>
      </c>
      <c r="GX335">
        <f t="shared" si="202"/>
        <v>0</v>
      </c>
      <c r="HA335">
        <v>0</v>
      </c>
      <c r="HB335">
        <v>0</v>
      </c>
      <c r="HC335">
        <f t="shared" si="203"/>
        <v>0</v>
      </c>
      <c r="HE335" t="s">
        <v>3</v>
      </c>
      <c r="HF335" t="s">
        <v>3</v>
      </c>
      <c r="HM335" t="s">
        <v>3</v>
      </c>
      <c r="HN335" t="s">
        <v>138</v>
      </c>
      <c r="HO335" t="s">
        <v>139</v>
      </c>
      <c r="HP335" t="s">
        <v>136</v>
      </c>
      <c r="HQ335" t="s">
        <v>136</v>
      </c>
      <c r="HS335">
        <v>0</v>
      </c>
      <c r="IK335">
        <v>0</v>
      </c>
    </row>
    <row r="336" spans="1:245" x14ac:dyDescent="0.2">
      <c r="A336">
        <v>18</v>
      </c>
      <c r="B336">
        <v>0</v>
      </c>
      <c r="C336">
        <v>174</v>
      </c>
      <c r="E336" t="s">
        <v>220</v>
      </c>
      <c r="F336" t="s">
        <v>149</v>
      </c>
      <c r="G336" t="s">
        <v>150</v>
      </c>
      <c r="H336" t="s">
        <v>151</v>
      </c>
      <c r="I336">
        <f>I335*J336</f>
        <v>4.41E-2</v>
      </c>
      <c r="J336">
        <v>0.10500000000000001</v>
      </c>
      <c r="K336">
        <v>0.105</v>
      </c>
      <c r="O336">
        <f t="shared" si="183"/>
        <v>4349.58</v>
      </c>
      <c r="P336">
        <f>ROUND(CQ336*I336,2)</f>
        <v>4349.58</v>
      </c>
      <c r="Q336">
        <f>ROUND(CR336*I336,2)</f>
        <v>0</v>
      </c>
      <c r="R336">
        <f>ROUND(CS336*I336,2)</f>
        <v>0</v>
      </c>
      <c r="S336">
        <f>ROUND(CT336*I336,2)</f>
        <v>0</v>
      </c>
      <c r="T336">
        <f t="shared" si="184"/>
        <v>0</v>
      </c>
      <c r="U336">
        <f>ROUND(CV336*I336,7)</f>
        <v>0</v>
      </c>
      <c r="V336">
        <f>ROUND(CW336*I336,7)</f>
        <v>0</v>
      </c>
      <c r="W336">
        <f t="shared" si="185"/>
        <v>0</v>
      </c>
      <c r="X336">
        <f t="shared" si="186"/>
        <v>0</v>
      </c>
      <c r="Y336">
        <f t="shared" si="187"/>
        <v>0</v>
      </c>
      <c r="AA336">
        <v>61549534</v>
      </c>
      <c r="AB336">
        <f t="shared" si="188"/>
        <v>70449.91</v>
      </c>
      <c r="AC336">
        <f>ROUND((ES336),6)</f>
        <v>70449.91</v>
      </c>
      <c r="AD336">
        <f>ROUND((((ET336)-(EU336))+AE336),6)</f>
        <v>0</v>
      </c>
      <c r="AE336">
        <f>ROUND((EU336),6)</f>
        <v>0</v>
      </c>
      <c r="AF336">
        <f>ROUND((EV336),6)</f>
        <v>0</v>
      </c>
      <c r="AG336">
        <f t="shared" si="189"/>
        <v>0</v>
      </c>
      <c r="AH336">
        <f>(EW336)</f>
        <v>0</v>
      </c>
      <c r="AI336">
        <f>(EX336)</f>
        <v>0</v>
      </c>
      <c r="AJ336">
        <f t="shared" si="190"/>
        <v>0</v>
      </c>
      <c r="AK336">
        <v>70449.91</v>
      </c>
      <c r="AL336">
        <v>70449.91</v>
      </c>
      <c r="AM336">
        <v>0</v>
      </c>
      <c r="AN336">
        <v>0</v>
      </c>
      <c r="AO336">
        <v>0</v>
      </c>
      <c r="AP336">
        <v>0</v>
      </c>
      <c r="AQ336">
        <v>0</v>
      </c>
      <c r="AR336">
        <v>0</v>
      </c>
      <c r="AS336">
        <v>0</v>
      </c>
      <c r="AT336">
        <v>97</v>
      </c>
      <c r="AU336">
        <v>51</v>
      </c>
      <c r="AV336">
        <v>1</v>
      </c>
      <c r="AW336">
        <v>1</v>
      </c>
      <c r="AZ336">
        <v>1</v>
      </c>
      <c r="BA336">
        <v>1</v>
      </c>
      <c r="BB336">
        <v>1</v>
      </c>
      <c r="BC336">
        <v>1.4</v>
      </c>
      <c r="BD336" t="s">
        <v>3</v>
      </c>
      <c r="BE336" t="s">
        <v>3</v>
      </c>
      <c r="BF336" t="s">
        <v>3</v>
      </c>
      <c r="BG336" t="s">
        <v>3</v>
      </c>
      <c r="BH336">
        <v>3</v>
      </c>
      <c r="BI336">
        <v>2</v>
      </c>
      <c r="BJ336" t="s">
        <v>152</v>
      </c>
      <c r="BM336">
        <v>108001</v>
      </c>
      <c r="BN336">
        <v>0</v>
      </c>
      <c r="BO336" t="s">
        <v>3</v>
      </c>
      <c r="BP336">
        <v>0</v>
      </c>
      <c r="BQ336">
        <v>3</v>
      </c>
      <c r="BR336">
        <v>0</v>
      </c>
      <c r="BS336">
        <v>1</v>
      </c>
      <c r="BT336">
        <v>1</v>
      </c>
      <c r="BU336">
        <v>1</v>
      </c>
      <c r="BV336">
        <v>1</v>
      </c>
      <c r="BW336">
        <v>1</v>
      </c>
      <c r="BX336">
        <v>1</v>
      </c>
      <c r="BY336" t="s">
        <v>3</v>
      </c>
      <c r="BZ336">
        <v>97</v>
      </c>
      <c r="CA336">
        <v>51</v>
      </c>
      <c r="CB336" t="s">
        <v>3</v>
      </c>
      <c r="CE336">
        <v>0</v>
      </c>
      <c r="CF336">
        <v>0</v>
      </c>
      <c r="CG336">
        <v>0</v>
      </c>
      <c r="CM336">
        <v>0</v>
      </c>
      <c r="CN336" t="s">
        <v>3</v>
      </c>
      <c r="CO336">
        <v>0</v>
      </c>
      <c r="CP336">
        <f t="shared" si="191"/>
        <v>4349.58</v>
      </c>
      <c r="CQ336">
        <f>ROUND(AL336*BC336,2)</f>
        <v>98629.87</v>
      </c>
      <c r="CR336">
        <f>ROUND(AM336*BB336,2)</f>
        <v>0</v>
      </c>
      <c r="CS336">
        <f>ROUND(AN336*BS336,2)</f>
        <v>0</v>
      </c>
      <c r="CT336">
        <f>ROUND(AO336*BA336,2)</f>
        <v>0</v>
      </c>
      <c r="CU336">
        <f t="shared" si="192"/>
        <v>0</v>
      </c>
      <c r="CV336">
        <f>AH336</f>
        <v>0</v>
      </c>
      <c r="CW336">
        <f>AI336</f>
        <v>0</v>
      </c>
      <c r="CX336">
        <f t="shared" si="193"/>
        <v>0</v>
      </c>
      <c r="CY336">
        <f t="shared" si="194"/>
        <v>0</v>
      </c>
      <c r="CZ336">
        <f t="shared" si="195"/>
        <v>0</v>
      </c>
      <c r="DC336" t="s">
        <v>3</v>
      </c>
      <c r="DD336" t="s">
        <v>3</v>
      </c>
      <c r="DE336" t="s">
        <v>3</v>
      </c>
      <c r="DF336" t="s">
        <v>3</v>
      </c>
      <c r="DG336" t="s">
        <v>3</v>
      </c>
      <c r="DH336" t="s">
        <v>3</v>
      </c>
      <c r="DI336" t="s">
        <v>3</v>
      </c>
      <c r="DJ336" t="s">
        <v>3</v>
      </c>
      <c r="DK336" t="s">
        <v>3</v>
      </c>
      <c r="DL336" t="s">
        <v>3</v>
      </c>
      <c r="DM336" t="s">
        <v>3</v>
      </c>
      <c r="DN336">
        <v>0</v>
      </c>
      <c r="DO336">
        <v>0</v>
      </c>
      <c r="DP336">
        <v>1</v>
      </c>
      <c r="DQ336">
        <v>1</v>
      </c>
      <c r="DU336">
        <v>1013</v>
      </c>
      <c r="DV336" t="s">
        <v>151</v>
      </c>
      <c r="DW336" t="s">
        <v>153</v>
      </c>
      <c r="DX336">
        <v>1</v>
      </c>
      <c r="DZ336" t="s">
        <v>3</v>
      </c>
      <c r="EA336" t="s">
        <v>3</v>
      </c>
      <c r="EB336" t="s">
        <v>3</v>
      </c>
      <c r="EC336" t="s">
        <v>3</v>
      </c>
      <c r="EE336">
        <v>60216615</v>
      </c>
      <c r="EF336">
        <v>3</v>
      </c>
      <c r="EG336" t="s">
        <v>135</v>
      </c>
      <c r="EH336">
        <v>0</v>
      </c>
      <c r="EI336" t="s">
        <v>3</v>
      </c>
      <c r="EJ336">
        <v>2</v>
      </c>
      <c r="EK336">
        <v>108001</v>
      </c>
      <c r="EL336" t="s">
        <v>136</v>
      </c>
      <c r="EM336" t="s">
        <v>137</v>
      </c>
      <c r="EO336" t="s">
        <v>3</v>
      </c>
      <c r="EQ336">
        <v>0</v>
      </c>
      <c r="ER336">
        <v>70449.91</v>
      </c>
      <c r="ES336">
        <v>70449.91</v>
      </c>
      <c r="ET336">
        <v>0</v>
      </c>
      <c r="EU336">
        <v>0</v>
      </c>
      <c r="EV336">
        <v>0</v>
      </c>
      <c r="EW336">
        <v>0</v>
      </c>
      <c r="EX336">
        <v>0</v>
      </c>
      <c r="EZ336">
        <v>5</v>
      </c>
      <c r="FC336">
        <v>0</v>
      </c>
      <c r="FD336">
        <v>18</v>
      </c>
      <c r="FF336">
        <v>70449.91</v>
      </c>
      <c r="FQ336">
        <v>0</v>
      </c>
      <c r="FR336">
        <v>0</v>
      </c>
      <c r="FS336">
        <v>0</v>
      </c>
      <c r="FX336">
        <v>97</v>
      </c>
      <c r="FY336">
        <v>51</v>
      </c>
      <c r="GA336" t="s">
        <v>154</v>
      </c>
      <c r="GD336">
        <v>1</v>
      </c>
      <c r="GE336">
        <v>72551.44</v>
      </c>
      <c r="GF336">
        <v>1901007357</v>
      </c>
      <c r="GG336">
        <v>2</v>
      </c>
      <c r="GH336">
        <v>3</v>
      </c>
      <c r="GI336">
        <v>3</v>
      </c>
      <c r="GJ336">
        <v>0</v>
      </c>
      <c r="GK336">
        <v>0</v>
      </c>
      <c r="GL336">
        <f t="shared" si="196"/>
        <v>0</v>
      </c>
      <c r="GM336">
        <f t="shared" si="197"/>
        <v>4349.58</v>
      </c>
      <c r="GN336">
        <f t="shared" si="198"/>
        <v>0</v>
      </c>
      <c r="GO336">
        <f t="shared" si="199"/>
        <v>4349.58</v>
      </c>
      <c r="GP336">
        <f t="shared" si="200"/>
        <v>0</v>
      </c>
      <c r="GR336">
        <v>3</v>
      </c>
      <c r="GS336">
        <v>1</v>
      </c>
      <c r="GT336">
        <v>0</v>
      </c>
      <c r="GU336" t="s">
        <v>3</v>
      </c>
      <c r="GV336">
        <f t="shared" si="201"/>
        <v>0</v>
      </c>
      <c r="GW336">
        <v>1</v>
      </c>
      <c r="GX336">
        <f t="shared" si="202"/>
        <v>0</v>
      </c>
      <c r="HA336">
        <v>0</v>
      </c>
      <c r="HB336">
        <v>0</v>
      </c>
      <c r="HC336">
        <f t="shared" si="203"/>
        <v>0</v>
      </c>
      <c r="HE336" t="s">
        <v>155</v>
      </c>
      <c r="HF336" t="s">
        <v>155</v>
      </c>
      <c r="HM336" t="s">
        <v>3</v>
      </c>
      <c r="HN336" t="s">
        <v>138</v>
      </c>
      <c r="HO336" t="s">
        <v>139</v>
      </c>
      <c r="HP336" t="s">
        <v>136</v>
      </c>
      <c r="HQ336" t="s">
        <v>136</v>
      </c>
      <c r="HS336">
        <v>0</v>
      </c>
      <c r="IK336">
        <v>0</v>
      </c>
    </row>
    <row r="337" spans="1:245" x14ac:dyDescent="0.2">
      <c r="A337">
        <v>17</v>
      </c>
      <c r="B337">
        <v>0</v>
      </c>
      <c r="C337">
        <f>ROW(SmtRes!A182)</f>
        <v>182</v>
      </c>
      <c r="D337">
        <f>ROW(EtalonRes!A182)</f>
        <v>182</v>
      </c>
      <c r="E337" t="s">
        <v>221</v>
      </c>
      <c r="F337" t="s">
        <v>157</v>
      </c>
      <c r="G337" t="s">
        <v>158</v>
      </c>
      <c r="H337" t="s">
        <v>133</v>
      </c>
      <c r="I337">
        <f>ROUND(18/100,7)</f>
        <v>0.18</v>
      </c>
      <c r="J337">
        <v>0</v>
      </c>
      <c r="K337">
        <f>ROUND(18/100,7)</f>
        <v>0.18</v>
      </c>
      <c r="O337">
        <f t="shared" si="183"/>
        <v>1902.89</v>
      </c>
      <c r="P337">
        <f>SUMIF(SmtRes!AQ175:'SmtRes'!AQ182,"=1",SmtRes!DF175:'SmtRes'!DF182)</f>
        <v>29.810000000000002</v>
      </c>
      <c r="Q337">
        <f>SUMIF(SmtRes!AQ175:'SmtRes'!AQ182,"=1",SmtRes!DG175:'SmtRes'!DG182)</f>
        <v>1.1599999999999999</v>
      </c>
      <c r="R337">
        <f>SUMIF(SmtRes!AQ175:'SmtRes'!AQ182,"=1",SmtRes!DH175:'SmtRes'!DH182)</f>
        <v>1.3</v>
      </c>
      <c r="S337">
        <f>SUMIF(SmtRes!AQ175:'SmtRes'!AQ182,"=1",SmtRes!DI175:'SmtRes'!DI182)</f>
        <v>1870.62</v>
      </c>
      <c r="T337">
        <f t="shared" si="184"/>
        <v>0</v>
      </c>
      <c r="U337">
        <f>SUMIF(SmtRes!AQ175:'SmtRes'!AQ182,"=1",SmtRes!CV175:'SmtRes'!CV182)</f>
        <v>2.8079999999999998</v>
      </c>
      <c r="V337">
        <f>SUMIF(SmtRes!AQ175:'SmtRes'!AQ182,"=1",SmtRes!CW175:'SmtRes'!CW182)</f>
        <v>1.8E-3</v>
      </c>
      <c r="W337">
        <f t="shared" si="185"/>
        <v>0</v>
      </c>
      <c r="X337">
        <f t="shared" si="186"/>
        <v>1815.76</v>
      </c>
      <c r="Y337">
        <f t="shared" si="187"/>
        <v>954.68</v>
      </c>
      <c r="AA337">
        <v>61549534</v>
      </c>
      <c r="AB337">
        <f t="shared" si="188"/>
        <v>10538.154399999999</v>
      </c>
      <c r="AC337">
        <f>ROUND((SUM(SmtRes!BQ175:'SmtRes'!BQ182)),6)</f>
        <v>139.35820000000001</v>
      </c>
      <c r="AD337">
        <f>ROUND((((SUM(SmtRes!BR175:'SmtRes'!BR182))-(SUM(SmtRes!BS175:'SmtRes'!BS182)))+AE337),6)</f>
        <v>6.4329000000000001</v>
      </c>
      <c r="AE337">
        <f>ROUND((SUM(SmtRes!BS175:'SmtRes'!BS182)),6)</f>
        <v>7.2205000000000004</v>
      </c>
      <c r="AF337">
        <f>ROUND((SUM(SmtRes!BT175:'SmtRes'!BT182)),6)</f>
        <v>10392.363300000001</v>
      </c>
      <c r="AG337">
        <f t="shared" si="189"/>
        <v>0</v>
      </c>
      <c r="AH337">
        <f>(SUM(SmtRes!BU175:'SmtRes'!BU182))</f>
        <v>15.6</v>
      </c>
      <c r="AI337">
        <f>(SUM(SmtRes!BV175:'SmtRes'!BV182))</f>
        <v>0.01</v>
      </c>
      <c r="AJ337">
        <f t="shared" si="190"/>
        <v>0</v>
      </c>
      <c r="AK337">
        <v>10545.374900000001</v>
      </c>
      <c r="AL337">
        <v>139.35820000000001</v>
      </c>
      <c r="AM337">
        <v>6.4329000000000001</v>
      </c>
      <c r="AN337">
        <v>7.2204999999999995</v>
      </c>
      <c r="AO337">
        <v>10392.363300000001</v>
      </c>
      <c r="AP337">
        <v>0</v>
      </c>
      <c r="AQ337">
        <v>15.6</v>
      </c>
      <c r="AR337">
        <v>0.01</v>
      </c>
      <c r="AS337">
        <v>0</v>
      </c>
      <c r="AT337">
        <v>97</v>
      </c>
      <c r="AU337">
        <v>51</v>
      </c>
      <c r="AV337">
        <v>1</v>
      </c>
      <c r="AW337">
        <v>1</v>
      </c>
      <c r="AZ337">
        <v>1</v>
      </c>
      <c r="BA337">
        <v>1</v>
      </c>
      <c r="BB337">
        <v>1</v>
      </c>
      <c r="BC337">
        <v>1</v>
      </c>
      <c r="BD337" t="s">
        <v>3</v>
      </c>
      <c r="BE337" t="s">
        <v>3</v>
      </c>
      <c r="BF337" t="s">
        <v>3</v>
      </c>
      <c r="BG337" t="s">
        <v>3</v>
      </c>
      <c r="BH337">
        <v>0</v>
      </c>
      <c r="BI337">
        <v>2</v>
      </c>
      <c r="BJ337" t="s">
        <v>159</v>
      </c>
      <c r="BM337">
        <v>108001</v>
      </c>
      <c r="BN337">
        <v>0</v>
      </c>
      <c r="BO337" t="s">
        <v>3</v>
      </c>
      <c r="BP337">
        <v>0</v>
      </c>
      <c r="BQ337">
        <v>3</v>
      </c>
      <c r="BR337">
        <v>0</v>
      </c>
      <c r="BS337">
        <v>1</v>
      </c>
      <c r="BT337">
        <v>1</v>
      </c>
      <c r="BU337">
        <v>1</v>
      </c>
      <c r="BV337">
        <v>1</v>
      </c>
      <c r="BW337">
        <v>1</v>
      </c>
      <c r="BX337">
        <v>1</v>
      </c>
      <c r="BY337" t="s">
        <v>3</v>
      </c>
      <c r="BZ337">
        <v>97</v>
      </c>
      <c r="CA337">
        <v>51</v>
      </c>
      <c r="CB337" t="s">
        <v>3</v>
      </c>
      <c r="CE337">
        <v>0</v>
      </c>
      <c r="CF337">
        <v>0</v>
      </c>
      <c r="CG337">
        <v>0</v>
      </c>
      <c r="CM337">
        <v>0</v>
      </c>
      <c r="CN337" t="s">
        <v>3</v>
      </c>
      <c r="CO337">
        <v>0</v>
      </c>
      <c r="CP337">
        <f t="shared" si="191"/>
        <v>1902.8899999999999</v>
      </c>
      <c r="CQ337">
        <f>SUMIF(SmtRes!AQ175:'SmtRes'!AQ182,"=1",SmtRes!AA175:'SmtRes'!AA182)</f>
        <v>71.680000000000007</v>
      </c>
      <c r="CR337">
        <f>SUMIF(SmtRes!AQ175:'SmtRes'!AQ182,"=1",SmtRes!AB175:'SmtRes'!AB182)</f>
        <v>643.29</v>
      </c>
      <c r="CS337">
        <f>SUMIF(SmtRes!AQ175:'SmtRes'!AQ182,"=1",SmtRes!AC175:'SmtRes'!AC182)</f>
        <v>722.05</v>
      </c>
      <c r="CT337">
        <f>SUMIF(SmtRes!AQ175:'SmtRes'!AQ182,"=1",SmtRes!AD175:'SmtRes'!AD182)</f>
        <v>1950.61</v>
      </c>
      <c r="CU337">
        <f t="shared" si="192"/>
        <v>0</v>
      </c>
      <c r="CV337">
        <f>SUMIF(SmtRes!AQ175:'SmtRes'!AQ182,"=1",SmtRes!BU175:'SmtRes'!BU182)</f>
        <v>15.6</v>
      </c>
      <c r="CW337">
        <f>SUMIF(SmtRes!AQ175:'SmtRes'!AQ182,"=1",SmtRes!BV175:'SmtRes'!BV182)</f>
        <v>0.01</v>
      </c>
      <c r="CX337">
        <f t="shared" si="193"/>
        <v>0</v>
      </c>
      <c r="CY337">
        <f t="shared" si="194"/>
        <v>1815.7623999999998</v>
      </c>
      <c r="CZ337">
        <f t="shared" si="195"/>
        <v>954.67920000000004</v>
      </c>
      <c r="DC337" t="s">
        <v>3</v>
      </c>
      <c r="DD337" t="s">
        <v>3</v>
      </c>
      <c r="DE337" t="s">
        <v>3</v>
      </c>
      <c r="DF337" t="s">
        <v>3</v>
      </c>
      <c r="DG337" t="s">
        <v>3</v>
      </c>
      <c r="DH337" t="s">
        <v>3</v>
      </c>
      <c r="DI337" t="s">
        <v>3</v>
      </c>
      <c r="DJ337" t="s">
        <v>3</v>
      </c>
      <c r="DK337" t="s">
        <v>3</v>
      </c>
      <c r="DL337" t="s">
        <v>3</v>
      </c>
      <c r="DM337" t="s">
        <v>3</v>
      </c>
      <c r="DN337">
        <v>0</v>
      </c>
      <c r="DO337">
        <v>0</v>
      </c>
      <c r="DP337">
        <v>1</v>
      </c>
      <c r="DQ337">
        <v>1</v>
      </c>
      <c r="DU337">
        <v>1003</v>
      </c>
      <c r="DV337" t="s">
        <v>133</v>
      </c>
      <c r="DW337" t="s">
        <v>133</v>
      </c>
      <c r="DX337">
        <v>100</v>
      </c>
      <c r="DZ337" t="s">
        <v>3</v>
      </c>
      <c r="EA337" t="s">
        <v>3</v>
      </c>
      <c r="EB337" t="s">
        <v>3</v>
      </c>
      <c r="EC337" t="s">
        <v>3</v>
      </c>
      <c r="EE337">
        <v>60216615</v>
      </c>
      <c r="EF337">
        <v>3</v>
      </c>
      <c r="EG337" t="s">
        <v>135</v>
      </c>
      <c r="EH337">
        <v>0</v>
      </c>
      <c r="EI337" t="s">
        <v>3</v>
      </c>
      <c r="EJ337">
        <v>2</v>
      </c>
      <c r="EK337">
        <v>108001</v>
      </c>
      <c r="EL337" t="s">
        <v>136</v>
      </c>
      <c r="EM337" t="s">
        <v>137</v>
      </c>
      <c r="EO337" t="s">
        <v>3</v>
      </c>
      <c r="EQ337">
        <v>0</v>
      </c>
      <c r="ER337">
        <v>0</v>
      </c>
      <c r="ES337">
        <v>0</v>
      </c>
      <c r="ET337">
        <v>0</v>
      </c>
      <c r="EU337">
        <v>0</v>
      </c>
      <c r="EV337">
        <v>0</v>
      </c>
      <c r="EW337">
        <v>15.6</v>
      </c>
      <c r="EX337">
        <v>0.01</v>
      </c>
      <c r="EY337">
        <v>0</v>
      </c>
      <c r="FQ337">
        <v>0</v>
      </c>
      <c r="FR337">
        <v>0</v>
      </c>
      <c r="FS337">
        <v>0</v>
      </c>
      <c r="FX337">
        <v>97</v>
      </c>
      <c r="FY337">
        <v>51</v>
      </c>
      <c r="GA337" t="s">
        <v>3</v>
      </c>
      <c r="GD337">
        <v>1</v>
      </c>
      <c r="GF337">
        <v>2026347101</v>
      </c>
      <c r="GG337">
        <v>2</v>
      </c>
      <c r="GH337">
        <v>1</v>
      </c>
      <c r="GI337">
        <v>-2</v>
      </c>
      <c r="GJ337">
        <v>0</v>
      </c>
      <c r="GK337">
        <v>0</v>
      </c>
      <c r="GL337">
        <f t="shared" si="196"/>
        <v>0</v>
      </c>
      <c r="GM337">
        <f t="shared" si="197"/>
        <v>4673.33</v>
      </c>
      <c r="GN337">
        <f t="shared" si="198"/>
        <v>0</v>
      </c>
      <c r="GO337">
        <f t="shared" si="199"/>
        <v>4673.33</v>
      </c>
      <c r="GP337">
        <f t="shared" si="200"/>
        <v>0</v>
      </c>
      <c r="GR337">
        <v>0</v>
      </c>
      <c r="GS337">
        <v>3</v>
      </c>
      <c r="GT337">
        <v>0</v>
      </c>
      <c r="GU337" t="s">
        <v>3</v>
      </c>
      <c r="GV337">
        <f t="shared" si="201"/>
        <v>0</v>
      </c>
      <c r="GW337">
        <v>1</v>
      </c>
      <c r="GX337">
        <f t="shared" si="202"/>
        <v>0</v>
      </c>
      <c r="HA337">
        <v>0</v>
      </c>
      <c r="HB337">
        <v>0</v>
      </c>
      <c r="HC337">
        <f t="shared" si="203"/>
        <v>0</v>
      </c>
      <c r="HE337" t="s">
        <v>3</v>
      </c>
      <c r="HF337" t="s">
        <v>3</v>
      </c>
      <c r="HM337" t="s">
        <v>3</v>
      </c>
      <c r="HN337" t="s">
        <v>138</v>
      </c>
      <c r="HO337" t="s">
        <v>139</v>
      </c>
      <c r="HP337" t="s">
        <v>136</v>
      </c>
      <c r="HQ337" t="s">
        <v>136</v>
      </c>
      <c r="HS337">
        <v>0</v>
      </c>
      <c r="IK337">
        <v>0</v>
      </c>
    </row>
    <row r="338" spans="1:245" x14ac:dyDescent="0.2">
      <c r="A338">
        <v>18</v>
      </c>
      <c r="B338">
        <v>0</v>
      </c>
      <c r="C338">
        <v>182</v>
      </c>
      <c r="E338" t="s">
        <v>222</v>
      </c>
      <c r="F338" t="s">
        <v>161</v>
      </c>
      <c r="G338" t="s">
        <v>162</v>
      </c>
      <c r="H338" t="s">
        <v>163</v>
      </c>
      <c r="I338">
        <f>I337*J338</f>
        <v>18.899999999999999</v>
      </c>
      <c r="J338">
        <v>105</v>
      </c>
      <c r="K338">
        <v>105</v>
      </c>
      <c r="O338">
        <f t="shared" si="183"/>
        <v>312.04000000000002</v>
      </c>
      <c r="P338">
        <f>ROUND(CQ338*I338,2)</f>
        <v>312.04000000000002</v>
      </c>
      <c r="Q338">
        <f>ROUND(CR338*I338,2)</f>
        <v>0</v>
      </c>
      <c r="R338">
        <f>ROUND(CS338*I338,2)</f>
        <v>0</v>
      </c>
      <c r="S338">
        <f>ROUND(CT338*I338,2)</f>
        <v>0</v>
      </c>
      <c r="T338">
        <f t="shared" si="184"/>
        <v>0</v>
      </c>
      <c r="U338">
        <f>ROUND(CV338*I338,7)</f>
        <v>0</v>
      </c>
      <c r="V338">
        <f>ROUND(CW338*I338,7)</f>
        <v>0</v>
      </c>
      <c r="W338">
        <f t="shared" si="185"/>
        <v>0</v>
      </c>
      <c r="X338">
        <f t="shared" si="186"/>
        <v>0</v>
      </c>
      <c r="Y338">
        <f t="shared" si="187"/>
        <v>0</v>
      </c>
      <c r="AA338">
        <v>61549534</v>
      </c>
      <c r="AB338">
        <f t="shared" si="188"/>
        <v>11.79</v>
      </c>
      <c r="AC338">
        <f>ROUND((ES338),6)</f>
        <v>11.79</v>
      </c>
      <c r="AD338">
        <f>ROUND((((ET338)-(EU338))+AE338),6)</f>
        <v>0</v>
      </c>
      <c r="AE338">
        <f>ROUND((EU338),6)</f>
        <v>0</v>
      </c>
      <c r="AF338">
        <f>ROUND((EV338),6)</f>
        <v>0</v>
      </c>
      <c r="AG338">
        <f t="shared" si="189"/>
        <v>0</v>
      </c>
      <c r="AH338">
        <f>(EW338)</f>
        <v>0</v>
      </c>
      <c r="AI338">
        <f>(EX338)</f>
        <v>0</v>
      </c>
      <c r="AJ338">
        <f t="shared" si="190"/>
        <v>0</v>
      </c>
      <c r="AK338">
        <v>11.79</v>
      </c>
      <c r="AL338">
        <v>11.79</v>
      </c>
      <c r="AM338">
        <v>0</v>
      </c>
      <c r="AN338">
        <v>0</v>
      </c>
      <c r="AO338">
        <v>0</v>
      </c>
      <c r="AP338">
        <v>0</v>
      </c>
      <c r="AQ338">
        <v>0</v>
      </c>
      <c r="AR338">
        <v>0</v>
      </c>
      <c r="AS338">
        <v>0</v>
      </c>
      <c r="AT338">
        <v>97</v>
      </c>
      <c r="AU338">
        <v>51</v>
      </c>
      <c r="AV338">
        <v>1</v>
      </c>
      <c r="AW338">
        <v>1</v>
      </c>
      <c r="AZ338">
        <v>1</v>
      </c>
      <c r="BA338">
        <v>1</v>
      </c>
      <c r="BB338">
        <v>1</v>
      </c>
      <c r="BC338">
        <v>1.4</v>
      </c>
      <c r="BD338" t="s">
        <v>3</v>
      </c>
      <c r="BE338" t="s">
        <v>3</v>
      </c>
      <c r="BF338" t="s">
        <v>3</v>
      </c>
      <c r="BG338" t="s">
        <v>3</v>
      </c>
      <c r="BH338">
        <v>3</v>
      </c>
      <c r="BI338">
        <v>2</v>
      </c>
      <c r="BJ338" t="s">
        <v>164</v>
      </c>
      <c r="BM338">
        <v>108001</v>
      </c>
      <c r="BN338">
        <v>0</v>
      </c>
      <c r="BO338" t="s">
        <v>3</v>
      </c>
      <c r="BP338">
        <v>0</v>
      </c>
      <c r="BQ338">
        <v>3</v>
      </c>
      <c r="BR338">
        <v>0</v>
      </c>
      <c r="BS338">
        <v>1</v>
      </c>
      <c r="BT338">
        <v>1</v>
      </c>
      <c r="BU338">
        <v>1</v>
      </c>
      <c r="BV338">
        <v>1</v>
      </c>
      <c r="BW338">
        <v>1</v>
      </c>
      <c r="BX338">
        <v>1</v>
      </c>
      <c r="BY338" t="s">
        <v>3</v>
      </c>
      <c r="BZ338">
        <v>97</v>
      </c>
      <c r="CA338">
        <v>51</v>
      </c>
      <c r="CB338" t="s">
        <v>3</v>
      </c>
      <c r="CE338">
        <v>0</v>
      </c>
      <c r="CF338">
        <v>0</v>
      </c>
      <c r="CG338">
        <v>0</v>
      </c>
      <c r="CM338">
        <v>0</v>
      </c>
      <c r="CN338" t="s">
        <v>3</v>
      </c>
      <c r="CO338">
        <v>0</v>
      </c>
      <c r="CP338">
        <f t="shared" si="191"/>
        <v>312.04000000000002</v>
      </c>
      <c r="CQ338">
        <f>ROUND(AL338*BC338,2)</f>
        <v>16.510000000000002</v>
      </c>
      <c r="CR338">
        <f>ROUND(AM338*BB338,2)</f>
        <v>0</v>
      </c>
      <c r="CS338">
        <f>ROUND(AN338*BS338,2)</f>
        <v>0</v>
      </c>
      <c r="CT338">
        <f>ROUND(AO338*BA338,2)</f>
        <v>0</v>
      </c>
      <c r="CU338">
        <f t="shared" si="192"/>
        <v>0</v>
      </c>
      <c r="CV338">
        <f>AH338</f>
        <v>0</v>
      </c>
      <c r="CW338">
        <f>AI338</f>
        <v>0</v>
      </c>
      <c r="CX338">
        <f t="shared" si="193"/>
        <v>0</v>
      </c>
      <c r="CY338">
        <f t="shared" si="194"/>
        <v>0</v>
      </c>
      <c r="CZ338">
        <f t="shared" si="195"/>
        <v>0</v>
      </c>
      <c r="DC338" t="s">
        <v>3</v>
      </c>
      <c r="DD338" t="s">
        <v>3</v>
      </c>
      <c r="DE338" t="s">
        <v>3</v>
      </c>
      <c r="DF338" t="s">
        <v>3</v>
      </c>
      <c r="DG338" t="s">
        <v>3</v>
      </c>
      <c r="DH338" t="s">
        <v>3</v>
      </c>
      <c r="DI338" t="s">
        <v>3</v>
      </c>
      <c r="DJ338" t="s">
        <v>3</v>
      </c>
      <c r="DK338" t="s">
        <v>3</v>
      </c>
      <c r="DL338" t="s">
        <v>3</v>
      </c>
      <c r="DM338" t="s">
        <v>3</v>
      </c>
      <c r="DN338">
        <v>0</v>
      </c>
      <c r="DO338">
        <v>0</v>
      </c>
      <c r="DP338">
        <v>1</v>
      </c>
      <c r="DQ338">
        <v>1</v>
      </c>
      <c r="DU338">
        <v>1003</v>
      </c>
      <c r="DV338" t="s">
        <v>163</v>
      </c>
      <c r="DW338" t="s">
        <v>163</v>
      </c>
      <c r="DX338">
        <v>1</v>
      </c>
      <c r="DZ338" t="s">
        <v>3</v>
      </c>
      <c r="EA338" t="s">
        <v>3</v>
      </c>
      <c r="EB338" t="s">
        <v>3</v>
      </c>
      <c r="EC338" t="s">
        <v>3</v>
      </c>
      <c r="EE338">
        <v>60216615</v>
      </c>
      <c r="EF338">
        <v>3</v>
      </c>
      <c r="EG338" t="s">
        <v>135</v>
      </c>
      <c r="EH338">
        <v>0</v>
      </c>
      <c r="EI338" t="s">
        <v>3</v>
      </c>
      <c r="EJ338">
        <v>2</v>
      </c>
      <c r="EK338">
        <v>108001</v>
      </c>
      <c r="EL338" t="s">
        <v>136</v>
      </c>
      <c r="EM338" t="s">
        <v>137</v>
      </c>
      <c r="EO338" t="s">
        <v>3</v>
      </c>
      <c r="EQ338">
        <v>0</v>
      </c>
      <c r="ER338">
        <v>11.79</v>
      </c>
      <c r="ES338">
        <v>11.79</v>
      </c>
      <c r="ET338">
        <v>0</v>
      </c>
      <c r="EU338">
        <v>0</v>
      </c>
      <c r="EV338">
        <v>0</v>
      </c>
      <c r="EW338">
        <v>0</v>
      </c>
      <c r="EX338">
        <v>0</v>
      </c>
      <c r="EZ338">
        <v>5</v>
      </c>
      <c r="FC338">
        <v>0</v>
      </c>
      <c r="FD338">
        <v>18</v>
      </c>
      <c r="FF338">
        <v>11.79</v>
      </c>
      <c r="FQ338">
        <v>0</v>
      </c>
      <c r="FR338">
        <v>0</v>
      </c>
      <c r="FS338">
        <v>0</v>
      </c>
      <c r="FX338">
        <v>97</v>
      </c>
      <c r="FY338">
        <v>51</v>
      </c>
      <c r="GA338" t="s">
        <v>165</v>
      </c>
      <c r="GD338">
        <v>1</v>
      </c>
      <c r="GE338">
        <v>12.11</v>
      </c>
      <c r="GF338">
        <v>613818176</v>
      </c>
      <c r="GG338">
        <v>2</v>
      </c>
      <c r="GH338">
        <v>3</v>
      </c>
      <c r="GI338">
        <v>3</v>
      </c>
      <c r="GJ338">
        <v>0</v>
      </c>
      <c r="GK338">
        <v>0</v>
      </c>
      <c r="GL338">
        <f t="shared" si="196"/>
        <v>0</v>
      </c>
      <c r="GM338">
        <f t="shared" si="197"/>
        <v>312.04000000000002</v>
      </c>
      <c r="GN338">
        <f t="shared" si="198"/>
        <v>0</v>
      </c>
      <c r="GO338">
        <f t="shared" si="199"/>
        <v>312.04000000000002</v>
      </c>
      <c r="GP338">
        <f t="shared" si="200"/>
        <v>0</v>
      </c>
      <c r="GR338">
        <v>3</v>
      </c>
      <c r="GS338">
        <v>1</v>
      </c>
      <c r="GT338">
        <v>0</v>
      </c>
      <c r="GU338" t="s">
        <v>3</v>
      </c>
      <c r="GV338">
        <f t="shared" si="201"/>
        <v>0</v>
      </c>
      <c r="GW338">
        <v>1</v>
      </c>
      <c r="GX338">
        <f t="shared" si="202"/>
        <v>0</v>
      </c>
      <c r="HA338">
        <v>0</v>
      </c>
      <c r="HB338">
        <v>0</v>
      </c>
      <c r="HC338">
        <f t="shared" si="203"/>
        <v>0</v>
      </c>
      <c r="HE338" t="s">
        <v>155</v>
      </c>
      <c r="HF338" t="s">
        <v>155</v>
      </c>
      <c r="HM338" t="s">
        <v>3</v>
      </c>
      <c r="HN338" t="s">
        <v>138</v>
      </c>
      <c r="HO338" t="s">
        <v>139</v>
      </c>
      <c r="HP338" t="s">
        <v>136</v>
      </c>
      <c r="HQ338" t="s">
        <v>136</v>
      </c>
      <c r="HS338">
        <v>0</v>
      </c>
      <c r="IK338">
        <v>0</v>
      </c>
    </row>
    <row r="340" spans="1:245" x14ac:dyDescent="0.2">
      <c r="A340" s="2">
        <v>51</v>
      </c>
      <c r="B340" s="2">
        <f>B325</f>
        <v>0</v>
      </c>
      <c r="C340" s="2">
        <f>A325</f>
        <v>4</v>
      </c>
      <c r="D340" s="2">
        <f>ROW(A325)</f>
        <v>325</v>
      </c>
      <c r="E340" s="2"/>
      <c r="F340" s="2" t="str">
        <f>IF(F325&lt;&gt;"",F325,"")</f>
        <v/>
      </c>
      <c r="G340" s="2" t="str">
        <f>IF(G325&lt;&gt;"",G325,"")</f>
        <v>Помещение 17 (кабинет № 216)</v>
      </c>
      <c r="H340" s="2">
        <v>0</v>
      </c>
      <c r="I340" s="2"/>
      <c r="J340" s="2"/>
      <c r="K340" s="2"/>
      <c r="L340" s="2"/>
      <c r="M340" s="2"/>
      <c r="N340" s="2"/>
      <c r="O340" s="2">
        <v>0</v>
      </c>
      <c r="P340" s="2">
        <v>0</v>
      </c>
      <c r="Q340" s="2">
        <v>0</v>
      </c>
      <c r="R340" s="2">
        <v>0</v>
      </c>
      <c r="S340" s="2">
        <v>0</v>
      </c>
      <c r="T340" s="2">
        <v>0</v>
      </c>
      <c r="U340" s="2">
        <v>0</v>
      </c>
      <c r="V340" s="2">
        <v>0</v>
      </c>
      <c r="W340" s="2">
        <v>0</v>
      </c>
      <c r="X340" s="2">
        <v>0</v>
      </c>
      <c r="Y340" s="2">
        <v>0</v>
      </c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>
        <f t="shared" ref="AO340:BD340" si="204">ROUND(BX340,2)</f>
        <v>0</v>
      </c>
      <c r="AP340" s="2">
        <f t="shared" si="204"/>
        <v>0</v>
      </c>
      <c r="AQ340" s="2">
        <f t="shared" si="204"/>
        <v>0</v>
      </c>
      <c r="AR340" s="2">
        <f t="shared" si="204"/>
        <v>0</v>
      </c>
      <c r="AS340" s="2">
        <f t="shared" si="204"/>
        <v>0</v>
      </c>
      <c r="AT340" s="2">
        <f t="shared" si="204"/>
        <v>0</v>
      </c>
      <c r="AU340" s="2">
        <f t="shared" si="204"/>
        <v>0</v>
      </c>
      <c r="AV340" s="2">
        <f t="shared" si="204"/>
        <v>0</v>
      </c>
      <c r="AW340" s="2">
        <f t="shared" si="204"/>
        <v>0</v>
      </c>
      <c r="AX340" s="2">
        <f t="shared" si="204"/>
        <v>0</v>
      </c>
      <c r="AY340" s="2">
        <f t="shared" si="204"/>
        <v>0</v>
      </c>
      <c r="AZ340" s="2">
        <f t="shared" si="204"/>
        <v>0</v>
      </c>
      <c r="BA340" s="2">
        <f t="shared" si="204"/>
        <v>0</v>
      </c>
      <c r="BB340" s="2">
        <f t="shared" si="204"/>
        <v>0</v>
      </c>
      <c r="BC340" s="2">
        <f t="shared" si="204"/>
        <v>0</v>
      </c>
      <c r="BD340" s="2">
        <f t="shared" si="204"/>
        <v>0</v>
      </c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3"/>
      <c r="DH340" s="3"/>
      <c r="DI340" s="3"/>
      <c r="DJ340" s="3"/>
      <c r="DK340" s="3"/>
      <c r="DL340" s="3"/>
      <c r="DM340" s="3"/>
      <c r="DN340" s="3"/>
      <c r="DO340" s="3"/>
      <c r="DP340" s="3"/>
      <c r="DQ340" s="3"/>
      <c r="DR340" s="3"/>
      <c r="DS340" s="3"/>
      <c r="DT340" s="3"/>
      <c r="DU340" s="3"/>
      <c r="DV340" s="3"/>
      <c r="DW340" s="3"/>
      <c r="DX340" s="3"/>
      <c r="DY340" s="3"/>
      <c r="DZ340" s="3"/>
      <c r="EA340" s="3"/>
      <c r="EB340" s="3"/>
      <c r="EC340" s="3"/>
      <c r="ED340" s="3"/>
      <c r="EE340" s="3"/>
      <c r="EF340" s="3"/>
      <c r="EG340" s="3"/>
      <c r="EH340" s="3"/>
      <c r="EI340" s="3"/>
      <c r="EJ340" s="3"/>
      <c r="EK340" s="3"/>
      <c r="EL340" s="3"/>
      <c r="EM340" s="3"/>
      <c r="EN340" s="3"/>
      <c r="EO340" s="3"/>
      <c r="EP340" s="3"/>
      <c r="EQ340" s="3"/>
      <c r="ER340" s="3"/>
      <c r="ES340" s="3"/>
      <c r="ET340" s="3"/>
      <c r="EU340" s="3"/>
      <c r="EV340" s="3"/>
      <c r="EW340" s="3"/>
      <c r="EX340" s="3"/>
      <c r="EY340" s="3"/>
      <c r="EZ340" s="3"/>
      <c r="FA340" s="3"/>
      <c r="FB340" s="3"/>
      <c r="FC340" s="3"/>
      <c r="FD340" s="3"/>
      <c r="FE340" s="3"/>
      <c r="FF340" s="3"/>
      <c r="FG340" s="3"/>
      <c r="FH340" s="3"/>
      <c r="FI340" s="3"/>
      <c r="FJ340" s="3"/>
      <c r="FK340" s="3"/>
      <c r="FL340" s="3"/>
      <c r="FM340" s="3"/>
      <c r="FN340" s="3"/>
      <c r="FO340" s="3"/>
      <c r="FP340" s="3"/>
      <c r="FQ340" s="3"/>
      <c r="FR340" s="3"/>
      <c r="FS340" s="3"/>
      <c r="FT340" s="3"/>
      <c r="FU340" s="3"/>
      <c r="FV340" s="3"/>
      <c r="FW340" s="3"/>
      <c r="FX340" s="3"/>
      <c r="FY340" s="3"/>
      <c r="FZ340" s="3"/>
      <c r="GA340" s="3"/>
      <c r="GB340" s="3"/>
      <c r="GC340" s="3"/>
      <c r="GD340" s="3"/>
      <c r="GE340" s="3"/>
      <c r="GF340" s="3"/>
      <c r="GG340" s="3"/>
      <c r="GH340" s="3"/>
      <c r="GI340" s="3"/>
      <c r="GJ340" s="3"/>
      <c r="GK340" s="3"/>
      <c r="GL340" s="3"/>
      <c r="GM340" s="3"/>
      <c r="GN340" s="3"/>
      <c r="GO340" s="3"/>
      <c r="GP340" s="3"/>
      <c r="GQ340" s="3"/>
      <c r="GR340" s="3"/>
      <c r="GS340" s="3"/>
      <c r="GT340" s="3"/>
      <c r="GU340" s="3"/>
      <c r="GV340" s="3"/>
      <c r="GW340" s="3"/>
      <c r="GX340" s="3">
        <v>0</v>
      </c>
    </row>
    <row r="342" spans="1:245" x14ac:dyDescent="0.2">
      <c r="A342" s="4">
        <v>50</v>
      </c>
      <c r="B342" s="4">
        <v>0</v>
      </c>
      <c r="C342" s="4">
        <v>0</v>
      </c>
      <c r="D342" s="4">
        <v>1</v>
      </c>
      <c r="E342" s="4">
        <v>201</v>
      </c>
      <c r="F342" s="4">
        <f>ROUND(Source!O340,O342)</f>
        <v>0</v>
      </c>
      <c r="G342" s="4" t="s">
        <v>55</v>
      </c>
      <c r="H342" s="4" t="s">
        <v>56</v>
      </c>
      <c r="I342" s="4"/>
      <c r="J342" s="4"/>
      <c r="K342" s="4">
        <v>201</v>
      </c>
      <c r="L342" s="4">
        <v>1</v>
      </c>
      <c r="M342" s="4">
        <v>3</v>
      </c>
      <c r="N342" s="4" t="s">
        <v>3</v>
      </c>
      <c r="O342" s="4">
        <v>2</v>
      </c>
      <c r="P342" s="4"/>
      <c r="Q342" s="4"/>
      <c r="R342" s="4"/>
      <c r="S342" s="4"/>
      <c r="T342" s="4"/>
      <c r="U342" s="4"/>
      <c r="V342" s="4"/>
      <c r="W342" s="4">
        <v>0</v>
      </c>
      <c r="X342" s="4">
        <v>1</v>
      </c>
      <c r="Y342" s="4">
        <v>0</v>
      </c>
      <c r="Z342" s="4"/>
      <c r="AA342" s="4"/>
      <c r="AB342" s="4"/>
    </row>
    <row r="343" spans="1:245" x14ac:dyDescent="0.2">
      <c r="A343" s="4">
        <v>50</v>
      </c>
      <c r="B343" s="4">
        <v>0</v>
      </c>
      <c r="C343" s="4">
        <v>0</v>
      </c>
      <c r="D343" s="4">
        <v>1</v>
      </c>
      <c r="E343" s="4">
        <v>202</v>
      </c>
      <c r="F343" s="4">
        <f>ROUND(Source!P340,O343)</f>
        <v>0</v>
      </c>
      <c r="G343" s="4" t="s">
        <v>57</v>
      </c>
      <c r="H343" s="4" t="s">
        <v>58</v>
      </c>
      <c r="I343" s="4"/>
      <c r="J343" s="4"/>
      <c r="K343" s="4">
        <v>202</v>
      </c>
      <c r="L343" s="4">
        <v>2</v>
      </c>
      <c r="M343" s="4">
        <v>3</v>
      </c>
      <c r="N343" s="4" t="s">
        <v>3</v>
      </c>
      <c r="O343" s="4">
        <v>2</v>
      </c>
      <c r="P343" s="4"/>
      <c r="Q343" s="4"/>
      <c r="R343" s="4"/>
      <c r="S343" s="4"/>
      <c r="T343" s="4"/>
      <c r="U343" s="4"/>
      <c r="V343" s="4"/>
      <c r="W343" s="4">
        <v>0</v>
      </c>
      <c r="X343" s="4">
        <v>1</v>
      </c>
      <c r="Y343" s="4">
        <v>0</v>
      </c>
      <c r="Z343" s="4"/>
      <c r="AA343" s="4"/>
      <c r="AB343" s="4"/>
    </row>
    <row r="344" spans="1:245" x14ac:dyDescent="0.2">
      <c r="A344" s="4">
        <v>50</v>
      </c>
      <c r="B344" s="4">
        <v>0</v>
      </c>
      <c r="C344" s="4">
        <v>0</v>
      </c>
      <c r="D344" s="4">
        <v>1</v>
      </c>
      <c r="E344" s="4">
        <v>222</v>
      </c>
      <c r="F344" s="4">
        <f>ROUND(Source!AO340,O344)</f>
        <v>0</v>
      </c>
      <c r="G344" s="4" t="s">
        <v>59</v>
      </c>
      <c r="H344" s="4" t="s">
        <v>60</v>
      </c>
      <c r="I344" s="4"/>
      <c r="J344" s="4"/>
      <c r="K344" s="4">
        <v>222</v>
      </c>
      <c r="L344" s="4">
        <v>3</v>
      </c>
      <c r="M344" s="4">
        <v>3</v>
      </c>
      <c r="N344" s="4" t="s">
        <v>3</v>
      </c>
      <c r="O344" s="4">
        <v>2</v>
      </c>
      <c r="P344" s="4"/>
      <c r="Q344" s="4"/>
      <c r="R344" s="4"/>
      <c r="S344" s="4"/>
      <c r="T344" s="4"/>
      <c r="U344" s="4"/>
      <c r="V344" s="4"/>
      <c r="W344" s="4">
        <v>0</v>
      </c>
      <c r="X344" s="4">
        <v>1</v>
      </c>
      <c r="Y344" s="4">
        <v>0</v>
      </c>
      <c r="Z344" s="4"/>
      <c r="AA344" s="4"/>
      <c r="AB344" s="4"/>
    </row>
    <row r="345" spans="1:245" x14ac:dyDescent="0.2">
      <c r="A345" s="4">
        <v>50</v>
      </c>
      <c r="B345" s="4">
        <v>0</v>
      </c>
      <c r="C345" s="4">
        <v>0</v>
      </c>
      <c r="D345" s="4">
        <v>1</v>
      </c>
      <c r="E345" s="4">
        <v>225</v>
      </c>
      <c r="F345" s="4">
        <f>ROUND(Source!AV340,O345)</f>
        <v>0</v>
      </c>
      <c r="G345" s="4" t="s">
        <v>61</v>
      </c>
      <c r="H345" s="4" t="s">
        <v>62</v>
      </c>
      <c r="I345" s="4"/>
      <c r="J345" s="4"/>
      <c r="K345" s="4">
        <v>225</v>
      </c>
      <c r="L345" s="4">
        <v>4</v>
      </c>
      <c r="M345" s="4">
        <v>3</v>
      </c>
      <c r="N345" s="4" t="s">
        <v>3</v>
      </c>
      <c r="O345" s="4">
        <v>2</v>
      </c>
      <c r="P345" s="4"/>
      <c r="Q345" s="4"/>
      <c r="R345" s="4"/>
      <c r="S345" s="4"/>
      <c r="T345" s="4"/>
      <c r="U345" s="4"/>
      <c r="V345" s="4"/>
      <c r="W345" s="4">
        <v>0</v>
      </c>
      <c r="X345" s="4">
        <v>1</v>
      </c>
      <c r="Y345" s="4">
        <v>0</v>
      </c>
      <c r="Z345" s="4"/>
      <c r="AA345" s="4"/>
      <c r="AB345" s="4"/>
    </row>
    <row r="346" spans="1:245" x14ac:dyDescent="0.2">
      <c r="A346" s="4">
        <v>50</v>
      </c>
      <c r="B346" s="4">
        <v>0</v>
      </c>
      <c r="C346" s="4">
        <v>0</v>
      </c>
      <c r="D346" s="4">
        <v>1</v>
      </c>
      <c r="E346" s="4">
        <v>226</v>
      </c>
      <c r="F346" s="4">
        <f>ROUND(Source!AW340,O346)</f>
        <v>0</v>
      </c>
      <c r="G346" s="4" t="s">
        <v>63</v>
      </c>
      <c r="H346" s="4" t="s">
        <v>64</v>
      </c>
      <c r="I346" s="4"/>
      <c r="J346" s="4"/>
      <c r="K346" s="4">
        <v>226</v>
      </c>
      <c r="L346" s="4">
        <v>5</v>
      </c>
      <c r="M346" s="4">
        <v>3</v>
      </c>
      <c r="N346" s="4" t="s">
        <v>3</v>
      </c>
      <c r="O346" s="4">
        <v>2</v>
      </c>
      <c r="P346" s="4"/>
      <c r="Q346" s="4"/>
      <c r="R346" s="4"/>
      <c r="S346" s="4"/>
      <c r="T346" s="4"/>
      <c r="U346" s="4"/>
      <c r="V346" s="4"/>
      <c r="W346" s="4">
        <v>0</v>
      </c>
      <c r="X346" s="4">
        <v>1</v>
      </c>
      <c r="Y346" s="4">
        <v>0</v>
      </c>
      <c r="Z346" s="4"/>
      <c r="AA346" s="4"/>
      <c r="AB346" s="4"/>
    </row>
    <row r="347" spans="1:245" x14ac:dyDescent="0.2">
      <c r="A347" s="4">
        <v>50</v>
      </c>
      <c r="B347" s="4">
        <v>0</v>
      </c>
      <c r="C347" s="4">
        <v>0</v>
      </c>
      <c r="D347" s="4">
        <v>1</v>
      </c>
      <c r="E347" s="4">
        <v>227</v>
      </c>
      <c r="F347" s="4">
        <f>ROUND(Source!AX340,O347)</f>
        <v>0</v>
      </c>
      <c r="G347" s="4" t="s">
        <v>65</v>
      </c>
      <c r="H347" s="4" t="s">
        <v>66</v>
      </c>
      <c r="I347" s="4"/>
      <c r="J347" s="4"/>
      <c r="K347" s="4">
        <v>227</v>
      </c>
      <c r="L347" s="4">
        <v>6</v>
      </c>
      <c r="M347" s="4">
        <v>3</v>
      </c>
      <c r="N347" s="4" t="s">
        <v>3</v>
      </c>
      <c r="O347" s="4">
        <v>2</v>
      </c>
      <c r="P347" s="4"/>
      <c r="Q347" s="4"/>
      <c r="R347" s="4"/>
      <c r="S347" s="4"/>
      <c r="T347" s="4"/>
      <c r="U347" s="4"/>
      <c r="V347" s="4"/>
      <c r="W347" s="4">
        <v>0</v>
      </c>
      <c r="X347" s="4">
        <v>1</v>
      </c>
      <c r="Y347" s="4">
        <v>0</v>
      </c>
      <c r="Z347" s="4"/>
      <c r="AA347" s="4"/>
      <c r="AB347" s="4"/>
    </row>
    <row r="348" spans="1:245" x14ac:dyDescent="0.2">
      <c r="A348" s="4">
        <v>50</v>
      </c>
      <c r="B348" s="4">
        <v>0</v>
      </c>
      <c r="C348" s="4">
        <v>0</v>
      </c>
      <c r="D348" s="4">
        <v>1</v>
      </c>
      <c r="E348" s="4">
        <v>228</v>
      </c>
      <c r="F348" s="4">
        <f>ROUND(Source!AY340,O348)</f>
        <v>0</v>
      </c>
      <c r="G348" s="4" t="s">
        <v>67</v>
      </c>
      <c r="H348" s="4" t="s">
        <v>68</v>
      </c>
      <c r="I348" s="4"/>
      <c r="J348" s="4"/>
      <c r="K348" s="4">
        <v>228</v>
      </c>
      <c r="L348" s="4">
        <v>7</v>
      </c>
      <c r="M348" s="4">
        <v>3</v>
      </c>
      <c r="N348" s="4" t="s">
        <v>3</v>
      </c>
      <c r="O348" s="4">
        <v>2</v>
      </c>
      <c r="P348" s="4"/>
      <c r="Q348" s="4"/>
      <c r="R348" s="4"/>
      <c r="S348" s="4"/>
      <c r="T348" s="4"/>
      <c r="U348" s="4"/>
      <c r="V348" s="4"/>
      <c r="W348" s="4">
        <v>0</v>
      </c>
      <c r="X348" s="4">
        <v>1</v>
      </c>
      <c r="Y348" s="4">
        <v>0</v>
      </c>
      <c r="Z348" s="4"/>
      <c r="AA348" s="4"/>
      <c r="AB348" s="4"/>
    </row>
    <row r="349" spans="1:245" x14ac:dyDescent="0.2">
      <c r="A349" s="4">
        <v>50</v>
      </c>
      <c r="B349" s="4">
        <v>0</v>
      </c>
      <c r="C349" s="4">
        <v>0</v>
      </c>
      <c r="D349" s="4">
        <v>1</v>
      </c>
      <c r="E349" s="4">
        <v>216</v>
      </c>
      <c r="F349" s="4">
        <f>ROUND(Source!AP340,O349)</f>
        <v>0</v>
      </c>
      <c r="G349" s="4" t="s">
        <v>69</v>
      </c>
      <c r="H349" s="4" t="s">
        <v>70</v>
      </c>
      <c r="I349" s="4"/>
      <c r="J349" s="4"/>
      <c r="K349" s="4">
        <v>216</v>
      </c>
      <c r="L349" s="4">
        <v>8</v>
      </c>
      <c r="M349" s="4">
        <v>3</v>
      </c>
      <c r="N349" s="4" t="s">
        <v>3</v>
      </c>
      <c r="O349" s="4">
        <v>2</v>
      </c>
      <c r="P349" s="4"/>
      <c r="Q349" s="4"/>
      <c r="R349" s="4"/>
      <c r="S349" s="4"/>
      <c r="T349" s="4"/>
      <c r="U349" s="4"/>
      <c r="V349" s="4"/>
      <c r="W349" s="4">
        <v>0</v>
      </c>
      <c r="X349" s="4">
        <v>1</v>
      </c>
      <c r="Y349" s="4">
        <v>0</v>
      </c>
      <c r="Z349" s="4"/>
      <c r="AA349" s="4"/>
      <c r="AB349" s="4"/>
    </row>
    <row r="350" spans="1:245" x14ac:dyDescent="0.2">
      <c r="A350" s="4">
        <v>50</v>
      </c>
      <c r="B350" s="4">
        <v>0</v>
      </c>
      <c r="C350" s="4">
        <v>0</v>
      </c>
      <c r="D350" s="4">
        <v>1</v>
      </c>
      <c r="E350" s="4">
        <v>223</v>
      </c>
      <c r="F350" s="4">
        <f>ROUND(Source!AQ340,O350)</f>
        <v>0</v>
      </c>
      <c r="G350" s="4" t="s">
        <v>71</v>
      </c>
      <c r="H350" s="4" t="s">
        <v>72</v>
      </c>
      <c r="I350" s="4"/>
      <c r="J350" s="4"/>
      <c r="K350" s="4">
        <v>223</v>
      </c>
      <c r="L350" s="4">
        <v>9</v>
      </c>
      <c r="M350" s="4">
        <v>3</v>
      </c>
      <c r="N350" s="4" t="s">
        <v>3</v>
      </c>
      <c r="O350" s="4">
        <v>2</v>
      </c>
      <c r="P350" s="4"/>
      <c r="Q350" s="4"/>
      <c r="R350" s="4"/>
      <c r="S350" s="4"/>
      <c r="T350" s="4"/>
      <c r="U350" s="4"/>
      <c r="V350" s="4"/>
      <c r="W350" s="4">
        <v>0</v>
      </c>
      <c r="X350" s="4">
        <v>1</v>
      </c>
      <c r="Y350" s="4">
        <v>0</v>
      </c>
      <c r="Z350" s="4"/>
      <c r="AA350" s="4"/>
      <c r="AB350" s="4"/>
    </row>
    <row r="351" spans="1:245" x14ac:dyDescent="0.2">
      <c r="A351" s="4">
        <v>50</v>
      </c>
      <c r="B351" s="4">
        <v>0</v>
      </c>
      <c r="C351" s="4">
        <v>0</v>
      </c>
      <c r="D351" s="4">
        <v>1</v>
      </c>
      <c r="E351" s="4">
        <v>229</v>
      </c>
      <c r="F351" s="4">
        <f>ROUND(Source!AZ340,O351)</f>
        <v>0</v>
      </c>
      <c r="G351" s="4" t="s">
        <v>73</v>
      </c>
      <c r="H351" s="4" t="s">
        <v>74</v>
      </c>
      <c r="I351" s="4"/>
      <c r="J351" s="4"/>
      <c r="K351" s="4">
        <v>229</v>
      </c>
      <c r="L351" s="4">
        <v>10</v>
      </c>
      <c r="M351" s="4">
        <v>3</v>
      </c>
      <c r="N351" s="4" t="s">
        <v>3</v>
      </c>
      <c r="O351" s="4">
        <v>2</v>
      </c>
      <c r="P351" s="4"/>
      <c r="Q351" s="4"/>
      <c r="R351" s="4"/>
      <c r="S351" s="4"/>
      <c r="T351" s="4"/>
      <c r="U351" s="4"/>
      <c r="V351" s="4"/>
      <c r="W351" s="4">
        <v>0</v>
      </c>
      <c r="X351" s="4">
        <v>1</v>
      </c>
      <c r="Y351" s="4">
        <v>0</v>
      </c>
      <c r="Z351" s="4"/>
      <c r="AA351" s="4"/>
      <c r="AB351" s="4"/>
    </row>
    <row r="352" spans="1:245" x14ac:dyDescent="0.2">
      <c r="A352" s="4">
        <v>50</v>
      </c>
      <c r="B352" s="4">
        <v>0</v>
      </c>
      <c r="C352" s="4">
        <v>0</v>
      </c>
      <c r="D352" s="4">
        <v>1</v>
      </c>
      <c r="E352" s="4">
        <v>203</v>
      </c>
      <c r="F352" s="4">
        <f>ROUND(Source!Q340,O352)</f>
        <v>0</v>
      </c>
      <c r="G352" s="4" t="s">
        <v>75</v>
      </c>
      <c r="H352" s="4" t="s">
        <v>76</v>
      </c>
      <c r="I352" s="4"/>
      <c r="J352" s="4"/>
      <c r="K352" s="4">
        <v>203</v>
      </c>
      <c r="L352" s="4">
        <v>11</v>
      </c>
      <c r="M352" s="4">
        <v>3</v>
      </c>
      <c r="N352" s="4" t="s">
        <v>3</v>
      </c>
      <c r="O352" s="4">
        <v>2</v>
      </c>
      <c r="P352" s="4"/>
      <c r="Q352" s="4"/>
      <c r="R352" s="4"/>
      <c r="S352" s="4"/>
      <c r="T352" s="4"/>
      <c r="U352" s="4"/>
      <c r="V352" s="4"/>
      <c r="W352" s="4">
        <v>0</v>
      </c>
      <c r="X352" s="4">
        <v>1</v>
      </c>
      <c r="Y352" s="4">
        <v>0</v>
      </c>
      <c r="Z352" s="4"/>
      <c r="AA352" s="4"/>
      <c r="AB352" s="4"/>
    </row>
    <row r="353" spans="1:28" x14ac:dyDescent="0.2">
      <c r="A353" s="4">
        <v>50</v>
      </c>
      <c r="B353" s="4">
        <v>0</v>
      </c>
      <c r="C353" s="4">
        <v>0</v>
      </c>
      <c r="D353" s="4">
        <v>1</v>
      </c>
      <c r="E353" s="4">
        <v>231</v>
      </c>
      <c r="F353" s="4">
        <f>ROUND(Source!BB340,O353)</f>
        <v>0</v>
      </c>
      <c r="G353" s="4" t="s">
        <v>77</v>
      </c>
      <c r="H353" s="4" t="s">
        <v>78</v>
      </c>
      <c r="I353" s="4"/>
      <c r="J353" s="4"/>
      <c r="K353" s="4">
        <v>231</v>
      </c>
      <c r="L353" s="4">
        <v>12</v>
      </c>
      <c r="M353" s="4">
        <v>3</v>
      </c>
      <c r="N353" s="4" t="s">
        <v>3</v>
      </c>
      <c r="O353" s="4">
        <v>2</v>
      </c>
      <c r="P353" s="4"/>
      <c r="Q353" s="4"/>
      <c r="R353" s="4"/>
      <c r="S353" s="4"/>
      <c r="T353" s="4"/>
      <c r="U353" s="4"/>
      <c r="V353" s="4"/>
      <c r="W353" s="4">
        <v>0</v>
      </c>
      <c r="X353" s="4">
        <v>1</v>
      </c>
      <c r="Y353" s="4">
        <v>0</v>
      </c>
      <c r="Z353" s="4"/>
      <c r="AA353" s="4"/>
      <c r="AB353" s="4"/>
    </row>
    <row r="354" spans="1:28" x14ac:dyDescent="0.2">
      <c r="A354" s="4">
        <v>50</v>
      </c>
      <c r="B354" s="4">
        <v>0</v>
      </c>
      <c r="C354" s="4">
        <v>0</v>
      </c>
      <c r="D354" s="4">
        <v>1</v>
      </c>
      <c r="E354" s="4">
        <v>204</v>
      </c>
      <c r="F354" s="4">
        <f>ROUND(Source!R340,O354)</f>
        <v>0</v>
      </c>
      <c r="G354" s="4" t="s">
        <v>79</v>
      </c>
      <c r="H354" s="4" t="s">
        <v>80</v>
      </c>
      <c r="I354" s="4"/>
      <c r="J354" s="4"/>
      <c r="K354" s="4">
        <v>204</v>
      </c>
      <c r="L354" s="4">
        <v>13</v>
      </c>
      <c r="M354" s="4">
        <v>3</v>
      </c>
      <c r="N354" s="4" t="s">
        <v>3</v>
      </c>
      <c r="O354" s="4">
        <v>2</v>
      </c>
      <c r="P354" s="4"/>
      <c r="Q354" s="4"/>
      <c r="R354" s="4"/>
      <c r="S354" s="4"/>
      <c r="T354" s="4"/>
      <c r="U354" s="4"/>
      <c r="V354" s="4"/>
      <c r="W354" s="4">
        <v>0</v>
      </c>
      <c r="X354" s="4">
        <v>1</v>
      </c>
      <c r="Y354" s="4">
        <v>0</v>
      </c>
      <c r="Z354" s="4"/>
      <c r="AA354" s="4"/>
      <c r="AB354" s="4"/>
    </row>
    <row r="355" spans="1:28" x14ac:dyDescent="0.2">
      <c r="A355" s="4">
        <v>50</v>
      </c>
      <c r="B355" s="4">
        <v>0</v>
      </c>
      <c r="C355" s="4">
        <v>0</v>
      </c>
      <c r="D355" s="4">
        <v>1</v>
      </c>
      <c r="E355" s="4">
        <v>205</v>
      </c>
      <c r="F355" s="4">
        <f>ROUND(Source!S340,O355)</f>
        <v>0</v>
      </c>
      <c r="G355" s="4" t="s">
        <v>81</v>
      </c>
      <c r="H355" s="4" t="s">
        <v>82</v>
      </c>
      <c r="I355" s="4"/>
      <c r="J355" s="4"/>
      <c r="K355" s="4">
        <v>205</v>
      </c>
      <c r="L355" s="4">
        <v>14</v>
      </c>
      <c r="M355" s="4">
        <v>3</v>
      </c>
      <c r="N355" s="4" t="s">
        <v>3</v>
      </c>
      <c r="O355" s="4">
        <v>2</v>
      </c>
      <c r="P355" s="4"/>
      <c r="Q355" s="4"/>
      <c r="R355" s="4"/>
      <c r="S355" s="4"/>
      <c r="T355" s="4"/>
      <c r="U355" s="4"/>
      <c r="V355" s="4"/>
      <c r="W355" s="4">
        <v>0</v>
      </c>
      <c r="X355" s="4">
        <v>1</v>
      </c>
      <c r="Y355" s="4">
        <v>0</v>
      </c>
      <c r="Z355" s="4"/>
      <c r="AA355" s="4"/>
      <c r="AB355" s="4"/>
    </row>
    <row r="356" spans="1:28" x14ac:dyDescent="0.2">
      <c r="A356" s="4">
        <v>50</v>
      </c>
      <c r="B356" s="4">
        <v>0</v>
      </c>
      <c r="C356" s="4">
        <v>0</v>
      </c>
      <c r="D356" s="4">
        <v>1</v>
      </c>
      <c r="E356" s="4">
        <v>232</v>
      </c>
      <c r="F356" s="4">
        <f>ROUND(Source!BC340,O356)</f>
        <v>0</v>
      </c>
      <c r="G356" s="4" t="s">
        <v>83</v>
      </c>
      <c r="H356" s="4" t="s">
        <v>84</v>
      </c>
      <c r="I356" s="4"/>
      <c r="J356" s="4"/>
      <c r="K356" s="4">
        <v>232</v>
      </c>
      <c r="L356" s="4">
        <v>15</v>
      </c>
      <c r="M356" s="4">
        <v>3</v>
      </c>
      <c r="N356" s="4" t="s">
        <v>3</v>
      </c>
      <c r="O356" s="4">
        <v>2</v>
      </c>
      <c r="P356" s="4"/>
      <c r="Q356" s="4"/>
      <c r="R356" s="4"/>
      <c r="S356" s="4"/>
      <c r="T356" s="4"/>
      <c r="U356" s="4"/>
      <c r="V356" s="4"/>
      <c r="W356" s="4">
        <v>0</v>
      </c>
      <c r="X356" s="4">
        <v>1</v>
      </c>
      <c r="Y356" s="4">
        <v>0</v>
      </c>
      <c r="Z356" s="4"/>
      <c r="AA356" s="4"/>
      <c r="AB356" s="4"/>
    </row>
    <row r="357" spans="1:28" x14ac:dyDescent="0.2">
      <c r="A357" s="4">
        <v>50</v>
      </c>
      <c r="B357" s="4">
        <v>0</v>
      </c>
      <c r="C357" s="4">
        <v>0</v>
      </c>
      <c r="D357" s="4">
        <v>1</v>
      </c>
      <c r="E357" s="4">
        <v>214</v>
      </c>
      <c r="F357" s="4">
        <f>ROUND(Source!AS340,O357)</f>
        <v>0</v>
      </c>
      <c r="G357" s="4" t="s">
        <v>85</v>
      </c>
      <c r="H357" s="4" t="s">
        <v>86</v>
      </c>
      <c r="I357" s="4"/>
      <c r="J357" s="4"/>
      <c r="K357" s="4">
        <v>214</v>
      </c>
      <c r="L357" s="4">
        <v>16</v>
      </c>
      <c r="M357" s="4">
        <v>3</v>
      </c>
      <c r="N357" s="4" t="s">
        <v>3</v>
      </c>
      <c r="O357" s="4">
        <v>2</v>
      </c>
      <c r="P357" s="4"/>
      <c r="Q357" s="4"/>
      <c r="R357" s="4"/>
      <c r="S357" s="4"/>
      <c r="T357" s="4"/>
      <c r="U357" s="4"/>
      <c r="V357" s="4"/>
      <c r="W357" s="4">
        <v>0</v>
      </c>
      <c r="X357" s="4">
        <v>1</v>
      </c>
      <c r="Y357" s="4">
        <v>0</v>
      </c>
      <c r="Z357" s="4"/>
      <c r="AA357" s="4"/>
      <c r="AB357" s="4"/>
    </row>
    <row r="358" spans="1:28" x14ac:dyDescent="0.2">
      <c r="A358" s="4">
        <v>50</v>
      </c>
      <c r="B358" s="4">
        <v>0</v>
      </c>
      <c r="C358" s="4">
        <v>0</v>
      </c>
      <c r="D358" s="4">
        <v>1</v>
      </c>
      <c r="E358" s="4">
        <v>215</v>
      </c>
      <c r="F358" s="4">
        <f>ROUND(Source!AT340,O358)</f>
        <v>0</v>
      </c>
      <c r="G358" s="4" t="s">
        <v>87</v>
      </c>
      <c r="H358" s="4" t="s">
        <v>88</v>
      </c>
      <c r="I358" s="4"/>
      <c r="J358" s="4"/>
      <c r="K358" s="4">
        <v>215</v>
      </c>
      <c r="L358" s="4">
        <v>17</v>
      </c>
      <c r="M358" s="4">
        <v>3</v>
      </c>
      <c r="N358" s="4" t="s">
        <v>3</v>
      </c>
      <c r="O358" s="4">
        <v>2</v>
      </c>
      <c r="P358" s="4"/>
      <c r="Q358" s="4"/>
      <c r="R358" s="4"/>
      <c r="S358" s="4"/>
      <c r="T358" s="4"/>
      <c r="U358" s="4"/>
      <c r="V358" s="4"/>
      <c r="W358" s="4">
        <v>0</v>
      </c>
      <c r="X358" s="4">
        <v>1</v>
      </c>
      <c r="Y358" s="4">
        <v>0</v>
      </c>
      <c r="Z358" s="4"/>
      <c r="AA358" s="4"/>
      <c r="AB358" s="4"/>
    </row>
    <row r="359" spans="1:28" x14ac:dyDescent="0.2">
      <c r="A359" s="4">
        <v>50</v>
      </c>
      <c r="B359" s="4">
        <v>0</v>
      </c>
      <c r="C359" s="4">
        <v>0</v>
      </c>
      <c r="D359" s="4">
        <v>1</v>
      </c>
      <c r="E359" s="4">
        <v>217</v>
      </c>
      <c r="F359" s="4">
        <f>ROUND(Source!AU340,O359)</f>
        <v>0</v>
      </c>
      <c r="G359" s="4" t="s">
        <v>89</v>
      </c>
      <c r="H359" s="4" t="s">
        <v>90</v>
      </c>
      <c r="I359" s="4"/>
      <c r="J359" s="4"/>
      <c r="K359" s="4">
        <v>217</v>
      </c>
      <c r="L359" s="4">
        <v>18</v>
      </c>
      <c r="M359" s="4">
        <v>3</v>
      </c>
      <c r="N359" s="4" t="s">
        <v>3</v>
      </c>
      <c r="O359" s="4">
        <v>2</v>
      </c>
      <c r="P359" s="4"/>
      <c r="Q359" s="4"/>
      <c r="R359" s="4"/>
      <c r="S359" s="4"/>
      <c r="T359" s="4"/>
      <c r="U359" s="4"/>
      <c r="V359" s="4"/>
      <c r="W359" s="4">
        <v>0</v>
      </c>
      <c r="X359" s="4">
        <v>1</v>
      </c>
      <c r="Y359" s="4">
        <v>0</v>
      </c>
      <c r="Z359" s="4"/>
      <c r="AA359" s="4"/>
      <c r="AB359" s="4"/>
    </row>
    <row r="360" spans="1:28" x14ac:dyDescent="0.2">
      <c r="A360" s="4">
        <v>50</v>
      </c>
      <c r="B360" s="4">
        <v>0</v>
      </c>
      <c r="C360" s="4">
        <v>0</v>
      </c>
      <c r="D360" s="4">
        <v>1</v>
      </c>
      <c r="E360" s="4">
        <v>230</v>
      </c>
      <c r="F360" s="4">
        <f>ROUND(Source!BA340,O360)</f>
        <v>0</v>
      </c>
      <c r="G360" s="4" t="s">
        <v>91</v>
      </c>
      <c r="H360" s="4" t="s">
        <v>92</v>
      </c>
      <c r="I360" s="4"/>
      <c r="J360" s="4"/>
      <c r="K360" s="4">
        <v>230</v>
      </c>
      <c r="L360" s="4">
        <v>19</v>
      </c>
      <c r="M360" s="4">
        <v>3</v>
      </c>
      <c r="N360" s="4" t="s">
        <v>3</v>
      </c>
      <c r="O360" s="4">
        <v>2</v>
      </c>
      <c r="P360" s="4"/>
      <c r="Q360" s="4"/>
      <c r="R360" s="4"/>
      <c r="S360" s="4"/>
      <c r="T360" s="4"/>
      <c r="U360" s="4"/>
      <c r="V360" s="4"/>
      <c r="W360" s="4">
        <v>0</v>
      </c>
      <c r="X360" s="4">
        <v>1</v>
      </c>
      <c r="Y360" s="4">
        <v>0</v>
      </c>
      <c r="Z360" s="4"/>
      <c r="AA360" s="4"/>
      <c r="AB360" s="4"/>
    </row>
    <row r="361" spans="1:28" x14ac:dyDescent="0.2">
      <c r="A361" s="4">
        <v>50</v>
      </c>
      <c r="B361" s="4">
        <v>0</v>
      </c>
      <c r="C361" s="4">
        <v>0</v>
      </c>
      <c r="D361" s="4">
        <v>1</v>
      </c>
      <c r="E361" s="4">
        <v>206</v>
      </c>
      <c r="F361" s="4">
        <f>ROUND(Source!T340,O361)</f>
        <v>0</v>
      </c>
      <c r="G361" s="4" t="s">
        <v>93</v>
      </c>
      <c r="H361" s="4" t="s">
        <v>94</v>
      </c>
      <c r="I361" s="4"/>
      <c r="J361" s="4"/>
      <c r="K361" s="4">
        <v>206</v>
      </c>
      <c r="L361" s="4">
        <v>20</v>
      </c>
      <c r="M361" s="4">
        <v>3</v>
      </c>
      <c r="N361" s="4" t="s">
        <v>3</v>
      </c>
      <c r="O361" s="4">
        <v>2</v>
      </c>
      <c r="P361" s="4"/>
      <c r="Q361" s="4"/>
      <c r="R361" s="4"/>
      <c r="S361" s="4"/>
      <c r="T361" s="4"/>
      <c r="U361" s="4"/>
      <c r="V361" s="4"/>
      <c r="W361" s="4">
        <v>0</v>
      </c>
      <c r="X361" s="4">
        <v>1</v>
      </c>
      <c r="Y361" s="4">
        <v>0</v>
      </c>
      <c r="Z361" s="4"/>
      <c r="AA361" s="4"/>
      <c r="AB361" s="4"/>
    </row>
    <row r="362" spans="1:28" x14ac:dyDescent="0.2">
      <c r="A362" s="4">
        <v>50</v>
      </c>
      <c r="B362" s="4">
        <v>0</v>
      </c>
      <c r="C362" s="4">
        <v>0</v>
      </c>
      <c r="D362" s="4">
        <v>1</v>
      </c>
      <c r="E362" s="4">
        <v>207</v>
      </c>
      <c r="F362" s="4">
        <f>ROUND(Source!U340,O362)</f>
        <v>0</v>
      </c>
      <c r="G362" s="4" t="s">
        <v>95</v>
      </c>
      <c r="H362" s="4" t="s">
        <v>96</v>
      </c>
      <c r="I362" s="4"/>
      <c r="J362" s="4"/>
      <c r="K362" s="4">
        <v>207</v>
      </c>
      <c r="L362" s="4">
        <v>21</v>
      </c>
      <c r="M362" s="4">
        <v>3</v>
      </c>
      <c r="N362" s="4" t="s">
        <v>3</v>
      </c>
      <c r="O362" s="4">
        <v>7</v>
      </c>
      <c r="P362" s="4"/>
      <c r="Q362" s="4"/>
      <c r="R362" s="4"/>
      <c r="S362" s="4"/>
      <c r="T362" s="4"/>
      <c r="U362" s="4"/>
      <c r="V362" s="4"/>
      <c r="W362" s="4">
        <v>0</v>
      </c>
      <c r="X362" s="4">
        <v>1</v>
      </c>
      <c r="Y362" s="4">
        <v>0</v>
      </c>
      <c r="Z362" s="4"/>
      <c r="AA362" s="4"/>
      <c r="AB362" s="4"/>
    </row>
    <row r="363" spans="1:28" x14ac:dyDescent="0.2">
      <c r="A363" s="4">
        <v>50</v>
      </c>
      <c r="B363" s="4">
        <v>0</v>
      </c>
      <c r="C363" s="4">
        <v>0</v>
      </c>
      <c r="D363" s="4">
        <v>1</v>
      </c>
      <c r="E363" s="4">
        <v>208</v>
      </c>
      <c r="F363" s="4">
        <f>ROUND(Source!V340,O363)</f>
        <v>0</v>
      </c>
      <c r="G363" s="4" t="s">
        <v>97</v>
      </c>
      <c r="H363" s="4" t="s">
        <v>98</v>
      </c>
      <c r="I363" s="4"/>
      <c r="J363" s="4"/>
      <c r="K363" s="4">
        <v>208</v>
      </c>
      <c r="L363" s="4">
        <v>22</v>
      </c>
      <c r="M363" s="4">
        <v>3</v>
      </c>
      <c r="N363" s="4" t="s">
        <v>3</v>
      </c>
      <c r="O363" s="4">
        <v>7</v>
      </c>
      <c r="P363" s="4"/>
      <c r="Q363" s="4"/>
      <c r="R363" s="4"/>
      <c r="S363" s="4"/>
      <c r="T363" s="4"/>
      <c r="U363" s="4"/>
      <c r="V363" s="4"/>
      <c r="W363" s="4">
        <v>0</v>
      </c>
      <c r="X363" s="4">
        <v>1</v>
      </c>
      <c r="Y363" s="4">
        <v>0</v>
      </c>
      <c r="Z363" s="4"/>
      <c r="AA363" s="4"/>
      <c r="AB363" s="4"/>
    </row>
    <row r="364" spans="1:28" x14ac:dyDescent="0.2">
      <c r="A364" s="4">
        <v>50</v>
      </c>
      <c r="B364" s="4">
        <v>0</v>
      </c>
      <c r="C364" s="4">
        <v>0</v>
      </c>
      <c r="D364" s="4">
        <v>1</v>
      </c>
      <c r="E364" s="4">
        <v>209</v>
      </c>
      <c r="F364" s="4">
        <f>ROUND(Source!W340,O364)</f>
        <v>0</v>
      </c>
      <c r="G364" s="4" t="s">
        <v>99</v>
      </c>
      <c r="H364" s="4" t="s">
        <v>100</v>
      </c>
      <c r="I364" s="4"/>
      <c r="J364" s="4"/>
      <c r="K364" s="4">
        <v>209</v>
      </c>
      <c r="L364" s="4">
        <v>23</v>
      </c>
      <c r="M364" s="4">
        <v>3</v>
      </c>
      <c r="N364" s="4" t="s">
        <v>3</v>
      </c>
      <c r="O364" s="4">
        <v>2</v>
      </c>
      <c r="P364" s="4"/>
      <c r="Q364" s="4"/>
      <c r="R364" s="4"/>
      <c r="S364" s="4"/>
      <c r="T364" s="4"/>
      <c r="U364" s="4"/>
      <c r="V364" s="4"/>
      <c r="W364" s="4">
        <v>0</v>
      </c>
      <c r="X364" s="4">
        <v>1</v>
      </c>
      <c r="Y364" s="4">
        <v>0</v>
      </c>
      <c r="Z364" s="4"/>
      <c r="AA364" s="4"/>
      <c r="AB364" s="4"/>
    </row>
    <row r="365" spans="1:28" x14ac:dyDescent="0.2">
      <c r="A365" s="4">
        <v>50</v>
      </c>
      <c r="B365" s="4">
        <v>0</v>
      </c>
      <c r="C365" s="4">
        <v>0</v>
      </c>
      <c r="D365" s="4">
        <v>1</v>
      </c>
      <c r="E365" s="4">
        <v>233</v>
      </c>
      <c r="F365" s="4">
        <f>ROUND(Source!BD340,O365)</f>
        <v>0</v>
      </c>
      <c r="G365" s="4" t="s">
        <v>101</v>
      </c>
      <c r="H365" s="4" t="s">
        <v>102</v>
      </c>
      <c r="I365" s="4"/>
      <c r="J365" s="4"/>
      <c r="K365" s="4">
        <v>233</v>
      </c>
      <c r="L365" s="4">
        <v>24</v>
      </c>
      <c r="M365" s="4">
        <v>3</v>
      </c>
      <c r="N365" s="4" t="s">
        <v>3</v>
      </c>
      <c r="O365" s="4">
        <v>2</v>
      </c>
      <c r="P365" s="4"/>
      <c r="Q365" s="4"/>
      <c r="R365" s="4"/>
      <c r="S365" s="4"/>
      <c r="T365" s="4"/>
      <c r="U365" s="4"/>
      <c r="V365" s="4"/>
      <c r="W365" s="4">
        <v>0</v>
      </c>
      <c r="X365" s="4">
        <v>1</v>
      </c>
      <c r="Y365" s="4">
        <v>0</v>
      </c>
      <c r="Z365" s="4"/>
      <c r="AA365" s="4"/>
      <c r="AB365" s="4"/>
    </row>
    <row r="366" spans="1:28" x14ac:dyDescent="0.2">
      <c r="A366" s="4">
        <v>50</v>
      </c>
      <c r="B366" s="4">
        <v>0</v>
      </c>
      <c r="C366" s="4">
        <v>0</v>
      </c>
      <c r="D366" s="4">
        <v>1</v>
      </c>
      <c r="E366" s="4">
        <v>210</v>
      </c>
      <c r="F366" s="4">
        <f>ROUND(Source!X340,O366)</f>
        <v>0</v>
      </c>
      <c r="G366" s="4" t="s">
        <v>103</v>
      </c>
      <c r="H366" s="4" t="s">
        <v>104</v>
      </c>
      <c r="I366" s="4"/>
      <c r="J366" s="4"/>
      <c r="K366" s="4">
        <v>210</v>
      </c>
      <c r="L366" s="4">
        <v>25</v>
      </c>
      <c r="M366" s="4">
        <v>3</v>
      </c>
      <c r="N366" s="4" t="s">
        <v>3</v>
      </c>
      <c r="O366" s="4">
        <v>2</v>
      </c>
      <c r="P366" s="4"/>
      <c r="Q366" s="4"/>
      <c r="R366" s="4"/>
      <c r="S366" s="4"/>
      <c r="T366" s="4"/>
      <c r="U366" s="4"/>
      <c r="V366" s="4"/>
      <c r="W366" s="4">
        <v>0</v>
      </c>
      <c r="X366" s="4">
        <v>1</v>
      </c>
      <c r="Y366" s="4">
        <v>0</v>
      </c>
      <c r="Z366" s="4"/>
      <c r="AA366" s="4"/>
      <c r="AB366" s="4"/>
    </row>
    <row r="367" spans="1:28" x14ac:dyDescent="0.2">
      <c r="A367" s="4">
        <v>50</v>
      </c>
      <c r="B367" s="4">
        <v>0</v>
      </c>
      <c r="C367" s="4">
        <v>0</v>
      </c>
      <c r="D367" s="4">
        <v>1</v>
      </c>
      <c r="E367" s="4">
        <v>211</v>
      </c>
      <c r="F367" s="4">
        <f>ROUND(Source!Y340,O367)</f>
        <v>0</v>
      </c>
      <c r="G367" s="4" t="s">
        <v>105</v>
      </c>
      <c r="H367" s="4" t="s">
        <v>106</v>
      </c>
      <c r="I367" s="4"/>
      <c r="J367" s="4"/>
      <c r="K367" s="4">
        <v>211</v>
      </c>
      <c r="L367" s="4">
        <v>26</v>
      </c>
      <c r="M367" s="4">
        <v>3</v>
      </c>
      <c r="N367" s="4" t="s">
        <v>3</v>
      </c>
      <c r="O367" s="4">
        <v>2</v>
      </c>
      <c r="P367" s="4"/>
      <c r="Q367" s="4"/>
      <c r="R367" s="4"/>
      <c r="S367" s="4"/>
      <c r="T367" s="4"/>
      <c r="U367" s="4"/>
      <c r="V367" s="4"/>
      <c r="W367" s="4">
        <v>0</v>
      </c>
      <c r="X367" s="4">
        <v>1</v>
      </c>
      <c r="Y367" s="4">
        <v>0</v>
      </c>
      <c r="Z367" s="4"/>
      <c r="AA367" s="4"/>
      <c r="AB367" s="4"/>
    </row>
    <row r="368" spans="1:28" x14ac:dyDescent="0.2">
      <c r="A368" s="4">
        <v>50</v>
      </c>
      <c r="B368" s="4">
        <v>0</v>
      </c>
      <c r="C368" s="4">
        <v>0</v>
      </c>
      <c r="D368" s="4">
        <v>1</v>
      </c>
      <c r="E368" s="4">
        <v>224</v>
      </c>
      <c r="F368" s="4">
        <f>ROUND(Source!AR340,O368)</f>
        <v>0</v>
      </c>
      <c r="G368" s="4" t="s">
        <v>107</v>
      </c>
      <c r="H368" s="4" t="s">
        <v>108</v>
      </c>
      <c r="I368" s="4"/>
      <c r="J368" s="4"/>
      <c r="K368" s="4">
        <v>224</v>
      </c>
      <c r="L368" s="4">
        <v>27</v>
      </c>
      <c r="M368" s="4">
        <v>3</v>
      </c>
      <c r="N368" s="4" t="s">
        <v>3</v>
      </c>
      <c r="O368" s="4">
        <v>2</v>
      </c>
      <c r="P368" s="4"/>
      <c r="Q368" s="4"/>
      <c r="R368" s="4"/>
      <c r="S368" s="4"/>
      <c r="T368" s="4"/>
      <c r="U368" s="4"/>
      <c r="V368" s="4"/>
      <c r="W368" s="4">
        <v>0</v>
      </c>
      <c r="X368" s="4">
        <v>1</v>
      </c>
      <c r="Y368" s="4">
        <v>0</v>
      </c>
      <c r="Z368" s="4"/>
      <c r="AA368" s="4"/>
      <c r="AB368" s="4"/>
    </row>
    <row r="370" spans="1:245" x14ac:dyDescent="0.2">
      <c r="A370" s="1">
        <v>4</v>
      </c>
      <c r="B370" s="1">
        <v>0</v>
      </c>
      <c r="C370" s="1"/>
      <c r="D370" s="1">
        <f>ROW(A383)</f>
        <v>383</v>
      </c>
      <c r="E370" s="1"/>
      <c r="F370" s="1" t="s">
        <v>3</v>
      </c>
      <c r="G370" s="1" t="s">
        <v>223</v>
      </c>
      <c r="H370" s="1" t="s">
        <v>3</v>
      </c>
      <c r="I370" s="1">
        <v>0</v>
      </c>
      <c r="J370" s="1"/>
      <c r="K370" s="1">
        <v>-1</v>
      </c>
      <c r="L370" s="1"/>
      <c r="M370" s="1" t="s">
        <v>3</v>
      </c>
      <c r="N370" s="1"/>
      <c r="O370" s="1"/>
      <c r="P370" s="1"/>
      <c r="Q370" s="1"/>
      <c r="R370" s="1"/>
      <c r="S370" s="1">
        <v>0</v>
      </c>
      <c r="T370" s="1"/>
      <c r="U370" s="1" t="s">
        <v>3</v>
      </c>
      <c r="V370" s="1">
        <v>0</v>
      </c>
      <c r="W370" s="1"/>
      <c r="X370" s="1"/>
      <c r="Y370" s="1"/>
      <c r="Z370" s="1"/>
      <c r="AA370" s="1"/>
      <c r="AB370" s="1" t="s">
        <v>3</v>
      </c>
      <c r="AC370" s="1" t="s">
        <v>3</v>
      </c>
      <c r="AD370" s="1" t="s">
        <v>3</v>
      </c>
      <c r="AE370" s="1" t="s">
        <v>3</v>
      </c>
      <c r="AF370" s="1" t="s">
        <v>3</v>
      </c>
      <c r="AG370" s="1" t="s">
        <v>3</v>
      </c>
      <c r="AH370" s="1"/>
      <c r="AI370" s="1"/>
      <c r="AJ370" s="1"/>
      <c r="AK370" s="1"/>
      <c r="AL370" s="1"/>
      <c r="AM370" s="1"/>
      <c r="AN370" s="1"/>
      <c r="AO370" s="1"/>
      <c r="AP370" s="1" t="s">
        <v>3</v>
      </c>
      <c r="AQ370" s="1" t="s">
        <v>3</v>
      </c>
      <c r="AR370" s="1" t="s">
        <v>3</v>
      </c>
      <c r="AS370" s="1"/>
      <c r="AT370" s="1"/>
      <c r="AU370" s="1"/>
      <c r="AV370" s="1"/>
      <c r="AW370" s="1"/>
      <c r="AX370" s="1"/>
      <c r="AY370" s="1"/>
      <c r="AZ370" s="1" t="s">
        <v>3</v>
      </c>
      <c r="BA370" s="1"/>
      <c r="BB370" s="1" t="s">
        <v>3</v>
      </c>
      <c r="BC370" s="1" t="s">
        <v>3</v>
      </c>
      <c r="BD370" s="1" t="s">
        <v>3</v>
      </c>
      <c r="BE370" s="1" t="s">
        <v>3</v>
      </c>
      <c r="BF370" s="1" t="s">
        <v>3</v>
      </c>
      <c r="BG370" s="1" t="s">
        <v>3</v>
      </c>
      <c r="BH370" s="1" t="s">
        <v>3</v>
      </c>
      <c r="BI370" s="1" t="s">
        <v>3</v>
      </c>
      <c r="BJ370" s="1" t="s">
        <v>3</v>
      </c>
      <c r="BK370" s="1" t="s">
        <v>3</v>
      </c>
      <c r="BL370" s="1" t="s">
        <v>3</v>
      </c>
      <c r="BM370" s="1" t="s">
        <v>3</v>
      </c>
      <c r="BN370" s="1" t="s">
        <v>3</v>
      </c>
      <c r="BO370" s="1" t="s">
        <v>3</v>
      </c>
      <c r="BP370" s="1" t="s">
        <v>3</v>
      </c>
      <c r="BQ370" s="1"/>
      <c r="BR370" s="1"/>
      <c r="BS370" s="1"/>
      <c r="BT370" s="1"/>
      <c r="BU370" s="1"/>
      <c r="BV370" s="1"/>
      <c r="BW370" s="1"/>
      <c r="BX370" s="1">
        <v>0</v>
      </c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>
        <v>0</v>
      </c>
    </row>
    <row r="372" spans="1:245" x14ac:dyDescent="0.2">
      <c r="A372" s="2">
        <v>52</v>
      </c>
      <c r="B372" s="2">
        <f t="shared" ref="B372:G372" si="205">B383</f>
        <v>0</v>
      </c>
      <c r="C372" s="2">
        <f t="shared" si="205"/>
        <v>4</v>
      </c>
      <c r="D372" s="2">
        <f t="shared" si="205"/>
        <v>370</v>
      </c>
      <c r="E372" s="2">
        <f t="shared" si="205"/>
        <v>0</v>
      </c>
      <c r="F372" s="2" t="str">
        <f t="shared" si="205"/>
        <v/>
      </c>
      <c r="G372" s="2" t="str">
        <f t="shared" si="205"/>
        <v>Помещение 20 (кабинет №223)</v>
      </c>
      <c r="H372" s="2"/>
      <c r="I372" s="2"/>
      <c r="J372" s="2"/>
      <c r="K372" s="2"/>
      <c r="L372" s="2"/>
      <c r="M372" s="2"/>
      <c r="N372" s="2"/>
      <c r="O372" s="2">
        <f t="shared" ref="O372:AT372" si="206">O383</f>
        <v>0</v>
      </c>
      <c r="P372" s="2">
        <f t="shared" si="206"/>
        <v>0</v>
      </c>
      <c r="Q372" s="2">
        <f t="shared" si="206"/>
        <v>0</v>
      </c>
      <c r="R372" s="2">
        <f t="shared" si="206"/>
        <v>0</v>
      </c>
      <c r="S372" s="2">
        <f t="shared" si="206"/>
        <v>0</v>
      </c>
      <c r="T372" s="2">
        <f t="shared" si="206"/>
        <v>0</v>
      </c>
      <c r="U372" s="2">
        <f t="shared" si="206"/>
        <v>0</v>
      </c>
      <c r="V372" s="2">
        <f t="shared" si="206"/>
        <v>0</v>
      </c>
      <c r="W372" s="2">
        <f t="shared" si="206"/>
        <v>0</v>
      </c>
      <c r="X372" s="2">
        <f t="shared" si="206"/>
        <v>0</v>
      </c>
      <c r="Y372" s="2">
        <f t="shared" si="206"/>
        <v>0</v>
      </c>
      <c r="Z372" s="2">
        <f t="shared" si="206"/>
        <v>0</v>
      </c>
      <c r="AA372" s="2">
        <f t="shared" si="206"/>
        <v>0</v>
      </c>
      <c r="AB372" s="2">
        <f t="shared" si="206"/>
        <v>0</v>
      </c>
      <c r="AC372" s="2">
        <f t="shared" si="206"/>
        <v>0</v>
      </c>
      <c r="AD372" s="2">
        <f t="shared" si="206"/>
        <v>0</v>
      </c>
      <c r="AE372" s="2">
        <f t="shared" si="206"/>
        <v>0</v>
      </c>
      <c r="AF372" s="2">
        <f t="shared" si="206"/>
        <v>0</v>
      </c>
      <c r="AG372" s="2">
        <f t="shared" si="206"/>
        <v>0</v>
      </c>
      <c r="AH372" s="2">
        <f t="shared" si="206"/>
        <v>0</v>
      </c>
      <c r="AI372" s="2">
        <f t="shared" si="206"/>
        <v>0</v>
      </c>
      <c r="AJ372" s="2">
        <f t="shared" si="206"/>
        <v>0</v>
      </c>
      <c r="AK372" s="2">
        <f t="shared" si="206"/>
        <v>0</v>
      </c>
      <c r="AL372" s="2">
        <f t="shared" si="206"/>
        <v>0</v>
      </c>
      <c r="AM372" s="2">
        <f t="shared" si="206"/>
        <v>0</v>
      </c>
      <c r="AN372" s="2">
        <f t="shared" si="206"/>
        <v>0</v>
      </c>
      <c r="AO372" s="2">
        <f t="shared" si="206"/>
        <v>0</v>
      </c>
      <c r="AP372" s="2">
        <f t="shared" si="206"/>
        <v>0</v>
      </c>
      <c r="AQ372" s="2">
        <f t="shared" si="206"/>
        <v>0</v>
      </c>
      <c r="AR372" s="2">
        <f t="shared" si="206"/>
        <v>0</v>
      </c>
      <c r="AS372" s="2">
        <f t="shared" si="206"/>
        <v>0</v>
      </c>
      <c r="AT372" s="2">
        <f t="shared" si="206"/>
        <v>0</v>
      </c>
      <c r="AU372" s="2">
        <f t="shared" ref="AU372:BZ372" si="207">AU383</f>
        <v>0</v>
      </c>
      <c r="AV372" s="2">
        <f t="shared" si="207"/>
        <v>0</v>
      </c>
      <c r="AW372" s="2">
        <f t="shared" si="207"/>
        <v>0</v>
      </c>
      <c r="AX372" s="2">
        <f t="shared" si="207"/>
        <v>0</v>
      </c>
      <c r="AY372" s="2">
        <f t="shared" si="207"/>
        <v>0</v>
      </c>
      <c r="AZ372" s="2">
        <f t="shared" si="207"/>
        <v>0</v>
      </c>
      <c r="BA372" s="2">
        <f t="shared" si="207"/>
        <v>0</v>
      </c>
      <c r="BB372" s="2">
        <f t="shared" si="207"/>
        <v>0</v>
      </c>
      <c r="BC372" s="2">
        <f t="shared" si="207"/>
        <v>0</v>
      </c>
      <c r="BD372" s="2">
        <f t="shared" si="207"/>
        <v>0</v>
      </c>
      <c r="BE372" s="2">
        <f t="shared" si="207"/>
        <v>0</v>
      </c>
      <c r="BF372" s="2">
        <f t="shared" si="207"/>
        <v>0</v>
      </c>
      <c r="BG372" s="2">
        <f t="shared" si="207"/>
        <v>0</v>
      </c>
      <c r="BH372" s="2">
        <f t="shared" si="207"/>
        <v>0</v>
      </c>
      <c r="BI372" s="2">
        <f t="shared" si="207"/>
        <v>0</v>
      </c>
      <c r="BJ372" s="2">
        <f t="shared" si="207"/>
        <v>0</v>
      </c>
      <c r="BK372" s="2">
        <f t="shared" si="207"/>
        <v>0</v>
      </c>
      <c r="BL372" s="2">
        <f t="shared" si="207"/>
        <v>0</v>
      </c>
      <c r="BM372" s="2">
        <f t="shared" si="207"/>
        <v>0</v>
      </c>
      <c r="BN372" s="2">
        <f t="shared" si="207"/>
        <v>0</v>
      </c>
      <c r="BO372" s="2">
        <f t="shared" si="207"/>
        <v>0</v>
      </c>
      <c r="BP372" s="2">
        <f t="shared" si="207"/>
        <v>0</v>
      </c>
      <c r="BQ372" s="2">
        <f t="shared" si="207"/>
        <v>0</v>
      </c>
      <c r="BR372" s="2">
        <f t="shared" si="207"/>
        <v>0</v>
      </c>
      <c r="BS372" s="2">
        <f t="shared" si="207"/>
        <v>0</v>
      </c>
      <c r="BT372" s="2">
        <f t="shared" si="207"/>
        <v>0</v>
      </c>
      <c r="BU372" s="2">
        <f t="shared" si="207"/>
        <v>0</v>
      </c>
      <c r="BV372" s="2">
        <f t="shared" si="207"/>
        <v>0</v>
      </c>
      <c r="BW372" s="2">
        <f t="shared" si="207"/>
        <v>0</v>
      </c>
      <c r="BX372" s="2">
        <f t="shared" si="207"/>
        <v>0</v>
      </c>
      <c r="BY372" s="2">
        <f t="shared" si="207"/>
        <v>0</v>
      </c>
      <c r="BZ372" s="2">
        <f t="shared" si="207"/>
        <v>0</v>
      </c>
      <c r="CA372" s="2">
        <f t="shared" ref="CA372:DF372" si="208">CA383</f>
        <v>0</v>
      </c>
      <c r="CB372" s="2">
        <f t="shared" si="208"/>
        <v>0</v>
      </c>
      <c r="CC372" s="2">
        <f t="shared" si="208"/>
        <v>0</v>
      </c>
      <c r="CD372" s="2">
        <f t="shared" si="208"/>
        <v>0</v>
      </c>
      <c r="CE372" s="2">
        <f t="shared" si="208"/>
        <v>0</v>
      </c>
      <c r="CF372" s="2">
        <f t="shared" si="208"/>
        <v>0</v>
      </c>
      <c r="CG372" s="2">
        <f t="shared" si="208"/>
        <v>0</v>
      </c>
      <c r="CH372" s="2">
        <f t="shared" si="208"/>
        <v>0</v>
      </c>
      <c r="CI372" s="2">
        <f t="shared" si="208"/>
        <v>0</v>
      </c>
      <c r="CJ372" s="2">
        <f t="shared" si="208"/>
        <v>0</v>
      </c>
      <c r="CK372" s="2">
        <f t="shared" si="208"/>
        <v>0</v>
      </c>
      <c r="CL372" s="2">
        <f t="shared" si="208"/>
        <v>0</v>
      </c>
      <c r="CM372" s="2">
        <f t="shared" si="208"/>
        <v>0</v>
      </c>
      <c r="CN372" s="2">
        <f t="shared" si="208"/>
        <v>0</v>
      </c>
      <c r="CO372" s="2">
        <f t="shared" si="208"/>
        <v>0</v>
      </c>
      <c r="CP372" s="2">
        <f t="shared" si="208"/>
        <v>0</v>
      </c>
      <c r="CQ372" s="2">
        <f t="shared" si="208"/>
        <v>0</v>
      </c>
      <c r="CR372" s="2">
        <f t="shared" si="208"/>
        <v>0</v>
      </c>
      <c r="CS372" s="2">
        <f t="shared" si="208"/>
        <v>0</v>
      </c>
      <c r="CT372" s="2">
        <f t="shared" si="208"/>
        <v>0</v>
      </c>
      <c r="CU372" s="2">
        <f t="shared" si="208"/>
        <v>0</v>
      </c>
      <c r="CV372" s="2">
        <f t="shared" si="208"/>
        <v>0</v>
      </c>
      <c r="CW372" s="2">
        <f t="shared" si="208"/>
        <v>0</v>
      </c>
      <c r="CX372" s="2">
        <f t="shared" si="208"/>
        <v>0</v>
      </c>
      <c r="CY372" s="2">
        <f t="shared" si="208"/>
        <v>0</v>
      </c>
      <c r="CZ372" s="2">
        <f t="shared" si="208"/>
        <v>0</v>
      </c>
      <c r="DA372" s="2">
        <f t="shared" si="208"/>
        <v>0</v>
      </c>
      <c r="DB372" s="2">
        <f t="shared" si="208"/>
        <v>0</v>
      </c>
      <c r="DC372" s="2">
        <f t="shared" si="208"/>
        <v>0</v>
      </c>
      <c r="DD372" s="2">
        <f t="shared" si="208"/>
        <v>0</v>
      </c>
      <c r="DE372" s="2">
        <f t="shared" si="208"/>
        <v>0</v>
      </c>
      <c r="DF372" s="2">
        <f t="shared" si="208"/>
        <v>0</v>
      </c>
      <c r="DG372" s="3">
        <f t="shared" ref="DG372:EL372" si="209">DG383</f>
        <v>0</v>
      </c>
      <c r="DH372" s="3">
        <f t="shared" si="209"/>
        <v>0</v>
      </c>
      <c r="DI372" s="3">
        <f t="shared" si="209"/>
        <v>0</v>
      </c>
      <c r="DJ372" s="3">
        <f t="shared" si="209"/>
        <v>0</v>
      </c>
      <c r="DK372" s="3">
        <f t="shared" si="209"/>
        <v>0</v>
      </c>
      <c r="DL372" s="3">
        <f t="shared" si="209"/>
        <v>0</v>
      </c>
      <c r="DM372" s="3">
        <f t="shared" si="209"/>
        <v>0</v>
      </c>
      <c r="DN372" s="3">
        <f t="shared" si="209"/>
        <v>0</v>
      </c>
      <c r="DO372" s="3">
        <f t="shared" si="209"/>
        <v>0</v>
      </c>
      <c r="DP372" s="3">
        <f t="shared" si="209"/>
        <v>0</v>
      </c>
      <c r="DQ372" s="3">
        <f t="shared" si="209"/>
        <v>0</v>
      </c>
      <c r="DR372" s="3">
        <f t="shared" si="209"/>
        <v>0</v>
      </c>
      <c r="DS372" s="3">
        <f t="shared" si="209"/>
        <v>0</v>
      </c>
      <c r="DT372" s="3">
        <f t="shared" si="209"/>
        <v>0</v>
      </c>
      <c r="DU372" s="3">
        <f t="shared" si="209"/>
        <v>0</v>
      </c>
      <c r="DV372" s="3">
        <f t="shared" si="209"/>
        <v>0</v>
      </c>
      <c r="DW372" s="3">
        <f t="shared" si="209"/>
        <v>0</v>
      </c>
      <c r="DX372" s="3">
        <f t="shared" si="209"/>
        <v>0</v>
      </c>
      <c r="DY372" s="3">
        <f t="shared" si="209"/>
        <v>0</v>
      </c>
      <c r="DZ372" s="3">
        <f t="shared" si="209"/>
        <v>0</v>
      </c>
      <c r="EA372" s="3">
        <f t="shared" si="209"/>
        <v>0</v>
      </c>
      <c r="EB372" s="3">
        <f t="shared" si="209"/>
        <v>0</v>
      </c>
      <c r="EC372" s="3">
        <f t="shared" si="209"/>
        <v>0</v>
      </c>
      <c r="ED372" s="3">
        <f t="shared" si="209"/>
        <v>0</v>
      </c>
      <c r="EE372" s="3">
        <f t="shared" si="209"/>
        <v>0</v>
      </c>
      <c r="EF372" s="3">
        <f t="shared" si="209"/>
        <v>0</v>
      </c>
      <c r="EG372" s="3">
        <f t="shared" si="209"/>
        <v>0</v>
      </c>
      <c r="EH372" s="3">
        <f t="shared" si="209"/>
        <v>0</v>
      </c>
      <c r="EI372" s="3">
        <f t="shared" si="209"/>
        <v>0</v>
      </c>
      <c r="EJ372" s="3">
        <f t="shared" si="209"/>
        <v>0</v>
      </c>
      <c r="EK372" s="3">
        <f t="shared" si="209"/>
        <v>0</v>
      </c>
      <c r="EL372" s="3">
        <f t="shared" si="209"/>
        <v>0</v>
      </c>
      <c r="EM372" s="3">
        <f t="shared" ref="EM372:FR372" si="210">EM383</f>
        <v>0</v>
      </c>
      <c r="EN372" s="3">
        <f t="shared" si="210"/>
        <v>0</v>
      </c>
      <c r="EO372" s="3">
        <f t="shared" si="210"/>
        <v>0</v>
      </c>
      <c r="EP372" s="3">
        <f t="shared" si="210"/>
        <v>0</v>
      </c>
      <c r="EQ372" s="3">
        <f t="shared" si="210"/>
        <v>0</v>
      </c>
      <c r="ER372" s="3">
        <f t="shared" si="210"/>
        <v>0</v>
      </c>
      <c r="ES372" s="3">
        <f t="shared" si="210"/>
        <v>0</v>
      </c>
      <c r="ET372" s="3">
        <f t="shared" si="210"/>
        <v>0</v>
      </c>
      <c r="EU372" s="3">
        <f t="shared" si="210"/>
        <v>0</v>
      </c>
      <c r="EV372" s="3">
        <f t="shared" si="210"/>
        <v>0</v>
      </c>
      <c r="EW372" s="3">
        <f t="shared" si="210"/>
        <v>0</v>
      </c>
      <c r="EX372" s="3">
        <f t="shared" si="210"/>
        <v>0</v>
      </c>
      <c r="EY372" s="3">
        <f t="shared" si="210"/>
        <v>0</v>
      </c>
      <c r="EZ372" s="3">
        <f t="shared" si="210"/>
        <v>0</v>
      </c>
      <c r="FA372" s="3">
        <f t="shared" si="210"/>
        <v>0</v>
      </c>
      <c r="FB372" s="3">
        <f t="shared" si="210"/>
        <v>0</v>
      </c>
      <c r="FC372" s="3">
        <f t="shared" si="210"/>
        <v>0</v>
      </c>
      <c r="FD372" s="3">
        <f t="shared" si="210"/>
        <v>0</v>
      </c>
      <c r="FE372" s="3">
        <f t="shared" si="210"/>
        <v>0</v>
      </c>
      <c r="FF372" s="3">
        <f t="shared" si="210"/>
        <v>0</v>
      </c>
      <c r="FG372" s="3">
        <f t="shared" si="210"/>
        <v>0</v>
      </c>
      <c r="FH372" s="3">
        <f t="shared" si="210"/>
        <v>0</v>
      </c>
      <c r="FI372" s="3">
        <f t="shared" si="210"/>
        <v>0</v>
      </c>
      <c r="FJ372" s="3">
        <f t="shared" si="210"/>
        <v>0</v>
      </c>
      <c r="FK372" s="3">
        <f t="shared" si="210"/>
        <v>0</v>
      </c>
      <c r="FL372" s="3">
        <f t="shared" si="210"/>
        <v>0</v>
      </c>
      <c r="FM372" s="3">
        <f t="shared" si="210"/>
        <v>0</v>
      </c>
      <c r="FN372" s="3">
        <f t="shared" si="210"/>
        <v>0</v>
      </c>
      <c r="FO372" s="3">
        <f t="shared" si="210"/>
        <v>0</v>
      </c>
      <c r="FP372" s="3">
        <f t="shared" si="210"/>
        <v>0</v>
      </c>
      <c r="FQ372" s="3">
        <f t="shared" si="210"/>
        <v>0</v>
      </c>
      <c r="FR372" s="3">
        <f t="shared" si="210"/>
        <v>0</v>
      </c>
      <c r="FS372" s="3">
        <f t="shared" ref="FS372:GX372" si="211">FS383</f>
        <v>0</v>
      </c>
      <c r="FT372" s="3">
        <f t="shared" si="211"/>
        <v>0</v>
      </c>
      <c r="FU372" s="3">
        <f t="shared" si="211"/>
        <v>0</v>
      </c>
      <c r="FV372" s="3">
        <f t="shared" si="211"/>
        <v>0</v>
      </c>
      <c r="FW372" s="3">
        <f t="shared" si="211"/>
        <v>0</v>
      </c>
      <c r="FX372" s="3">
        <f t="shared" si="211"/>
        <v>0</v>
      </c>
      <c r="FY372" s="3">
        <f t="shared" si="211"/>
        <v>0</v>
      </c>
      <c r="FZ372" s="3">
        <f t="shared" si="211"/>
        <v>0</v>
      </c>
      <c r="GA372" s="3">
        <f t="shared" si="211"/>
        <v>0</v>
      </c>
      <c r="GB372" s="3">
        <f t="shared" si="211"/>
        <v>0</v>
      </c>
      <c r="GC372" s="3">
        <f t="shared" si="211"/>
        <v>0</v>
      </c>
      <c r="GD372" s="3">
        <f t="shared" si="211"/>
        <v>0</v>
      </c>
      <c r="GE372" s="3">
        <f t="shared" si="211"/>
        <v>0</v>
      </c>
      <c r="GF372" s="3">
        <f t="shared" si="211"/>
        <v>0</v>
      </c>
      <c r="GG372" s="3">
        <f t="shared" si="211"/>
        <v>0</v>
      </c>
      <c r="GH372" s="3">
        <f t="shared" si="211"/>
        <v>0</v>
      </c>
      <c r="GI372" s="3">
        <f t="shared" si="211"/>
        <v>0</v>
      </c>
      <c r="GJ372" s="3">
        <f t="shared" si="211"/>
        <v>0</v>
      </c>
      <c r="GK372" s="3">
        <f t="shared" si="211"/>
        <v>0</v>
      </c>
      <c r="GL372" s="3">
        <f t="shared" si="211"/>
        <v>0</v>
      </c>
      <c r="GM372" s="3">
        <f t="shared" si="211"/>
        <v>0</v>
      </c>
      <c r="GN372" s="3">
        <f t="shared" si="211"/>
        <v>0</v>
      </c>
      <c r="GO372" s="3">
        <f t="shared" si="211"/>
        <v>0</v>
      </c>
      <c r="GP372" s="3">
        <f t="shared" si="211"/>
        <v>0</v>
      </c>
      <c r="GQ372" s="3">
        <f t="shared" si="211"/>
        <v>0</v>
      </c>
      <c r="GR372" s="3">
        <f t="shared" si="211"/>
        <v>0</v>
      </c>
      <c r="GS372" s="3">
        <f t="shared" si="211"/>
        <v>0</v>
      </c>
      <c r="GT372" s="3">
        <f t="shared" si="211"/>
        <v>0</v>
      </c>
      <c r="GU372" s="3">
        <f t="shared" si="211"/>
        <v>0</v>
      </c>
      <c r="GV372" s="3">
        <f t="shared" si="211"/>
        <v>0</v>
      </c>
      <c r="GW372" s="3">
        <f t="shared" si="211"/>
        <v>0</v>
      </c>
      <c r="GX372" s="3">
        <f t="shared" si="211"/>
        <v>0</v>
      </c>
    </row>
    <row r="374" spans="1:245" x14ac:dyDescent="0.2">
      <c r="A374">
        <v>17</v>
      </c>
      <c r="B374">
        <v>0</v>
      </c>
      <c r="C374">
        <f>ROW(SmtRes!A184)</f>
        <v>184</v>
      </c>
      <c r="D374">
        <f>ROW(EtalonRes!A184)</f>
        <v>184</v>
      </c>
      <c r="E374" t="s">
        <v>224</v>
      </c>
      <c r="F374" t="s">
        <v>117</v>
      </c>
      <c r="G374" t="s">
        <v>170</v>
      </c>
      <c r="H374" t="s">
        <v>119</v>
      </c>
      <c r="I374">
        <f>ROUND(1/100,7)</f>
        <v>0.01</v>
      </c>
      <c r="J374">
        <v>0</v>
      </c>
      <c r="K374">
        <f>ROUND(1/100,7)</f>
        <v>0.01</v>
      </c>
      <c r="O374">
        <f t="shared" ref="O374:O381" si="212">ROUND(CP374,2)</f>
        <v>164.27</v>
      </c>
      <c r="P374">
        <f>SUMIF(SmtRes!AQ183:'SmtRes'!AQ184,"=1",SmtRes!DF183:'SmtRes'!DF184)</f>
        <v>0</v>
      </c>
      <c r="Q374">
        <f>SUMIF(SmtRes!AQ183:'SmtRes'!AQ184,"=1",SmtRes!DG183:'SmtRes'!DG184)</f>
        <v>0</v>
      </c>
      <c r="R374">
        <f>SUMIF(SmtRes!AQ183:'SmtRes'!AQ184,"=1",SmtRes!DH183:'SmtRes'!DH184)</f>
        <v>0</v>
      </c>
      <c r="S374">
        <f>SUMIF(SmtRes!AQ183:'SmtRes'!AQ184,"=1",SmtRes!DI183:'SmtRes'!DI184)</f>
        <v>164.27</v>
      </c>
      <c r="T374">
        <f t="shared" ref="T374:T381" si="213">ROUND(CU374*I374,2)</f>
        <v>0</v>
      </c>
      <c r="U374">
        <f>SUMIF(SmtRes!AQ183:'SmtRes'!AQ184,"=1",SmtRes!CV183:'SmtRes'!CV184)</f>
        <v>0.24099999999999999</v>
      </c>
      <c r="V374">
        <f>SUMIF(SmtRes!AQ183:'SmtRes'!AQ184,"=1",SmtRes!CW183:'SmtRes'!CW184)</f>
        <v>0</v>
      </c>
      <c r="W374">
        <f t="shared" ref="W374:W381" si="214">ROUND(CX374*I374,2)</f>
        <v>0</v>
      </c>
      <c r="X374">
        <f t="shared" ref="X374:Y381" si="215">ROUND(CY374,2)</f>
        <v>149.49</v>
      </c>
      <c r="Y374">
        <f t="shared" si="215"/>
        <v>78.849999999999994</v>
      </c>
      <c r="AA374">
        <v>61549534</v>
      </c>
      <c r="AB374">
        <f t="shared" ref="AB374:AB381" si="216">ROUND((AC374+AD374+AF374),6)</f>
        <v>16427.282999999999</v>
      </c>
      <c r="AC374">
        <f>ROUND((0),6)</f>
        <v>0</v>
      </c>
      <c r="AD374">
        <f>ROUND((((0)-(0))+AE374),6)</f>
        <v>0</v>
      </c>
      <c r="AE374">
        <f>ROUND((0),6)</f>
        <v>0</v>
      </c>
      <c r="AF374">
        <f>ROUND((SUM(SmtRes!BT183:'SmtRes'!BT184)),6)</f>
        <v>16427.282999999999</v>
      </c>
      <c r="AG374">
        <f t="shared" ref="AG374:AG381" si="217">ROUND((AP374),6)</f>
        <v>0</v>
      </c>
      <c r="AH374">
        <f>(SUM(SmtRes!BU183:'SmtRes'!BU184))</f>
        <v>24.1</v>
      </c>
      <c r="AI374">
        <f>(0)</f>
        <v>0</v>
      </c>
      <c r="AJ374">
        <f t="shared" ref="AJ374:AJ381" si="218">(AS374)</f>
        <v>0</v>
      </c>
      <c r="AK374">
        <v>16427.282999999999</v>
      </c>
      <c r="AL374">
        <v>0</v>
      </c>
      <c r="AM374">
        <v>0</v>
      </c>
      <c r="AN374">
        <v>0</v>
      </c>
      <c r="AO374">
        <v>16427.282999999999</v>
      </c>
      <c r="AP374">
        <v>0</v>
      </c>
      <c r="AQ374">
        <v>24.1</v>
      </c>
      <c r="AR374">
        <v>0</v>
      </c>
      <c r="AS374">
        <v>0</v>
      </c>
      <c r="AT374">
        <v>91</v>
      </c>
      <c r="AU374">
        <v>48</v>
      </c>
      <c r="AV374">
        <v>1</v>
      </c>
      <c r="AW374">
        <v>1</v>
      </c>
      <c r="AZ374">
        <v>1</v>
      </c>
      <c r="BA374">
        <v>1</v>
      </c>
      <c r="BB374">
        <v>1</v>
      </c>
      <c r="BC374">
        <v>1</v>
      </c>
      <c r="BD374" t="s">
        <v>3</v>
      </c>
      <c r="BE374" t="s">
        <v>3</v>
      </c>
      <c r="BF374" t="s">
        <v>3</v>
      </c>
      <c r="BG374" t="s">
        <v>3</v>
      </c>
      <c r="BH374">
        <v>0</v>
      </c>
      <c r="BI374">
        <v>1</v>
      </c>
      <c r="BJ374" t="s">
        <v>120</v>
      </c>
      <c r="BM374">
        <v>67001</v>
      </c>
      <c r="BN374">
        <v>0</v>
      </c>
      <c r="BO374" t="s">
        <v>3</v>
      </c>
      <c r="BP374">
        <v>0</v>
      </c>
      <c r="BQ374">
        <v>6</v>
      </c>
      <c r="BR374">
        <v>0</v>
      </c>
      <c r="BS374">
        <v>1</v>
      </c>
      <c r="BT374">
        <v>1</v>
      </c>
      <c r="BU374">
        <v>1</v>
      </c>
      <c r="BV374">
        <v>1</v>
      </c>
      <c r="BW374">
        <v>1</v>
      </c>
      <c r="BX374">
        <v>1</v>
      </c>
      <c r="BY374" t="s">
        <v>3</v>
      </c>
      <c r="BZ374">
        <v>91</v>
      </c>
      <c r="CA374">
        <v>48</v>
      </c>
      <c r="CB374" t="s">
        <v>3</v>
      </c>
      <c r="CE374">
        <v>0</v>
      </c>
      <c r="CF374">
        <v>0</v>
      </c>
      <c r="CG374">
        <v>0</v>
      </c>
      <c r="CM374">
        <v>0</v>
      </c>
      <c r="CN374" t="s">
        <v>3</v>
      </c>
      <c r="CO374">
        <v>0</v>
      </c>
      <c r="CP374">
        <f t="shared" ref="CP374:CP381" si="219">(P374+Q374+S374+R374)</f>
        <v>164.27</v>
      </c>
      <c r="CQ374">
        <f>SUMIF(SmtRes!AQ183:'SmtRes'!AQ184,"=1",SmtRes!AA183:'SmtRes'!AA184)</f>
        <v>0</v>
      </c>
      <c r="CR374">
        <f>SUMIF(SmtRes!AQ183:'SmtRes'!AQ184,"=1",SmtRes!AB183:'SmtRes'!AB184)</f>
        <v>0</v>
      </c>
      <c r="CS374">
        <f>SUMIF(SmtRes!AQ183:'SmtRes'!AQ184,"=1",SmtRes!AC183:'SmtRes'!AC184)</f>
        <v>0</v>
      </c>
      <c r="CT374">
        <f>SUMIF(SmtRes!AQ183:'SmtRes'!AQ184,"=1",SmtRes!AD183:'SmtRes'!AD184)</f>
        <v>681.63</v>
      </c>
      <c r="CU374">
        <f t="shared" ref="CU374:CU381" si="220">AG374</f>
        <v>0</v>
      </c>
      <c r="CV374">
        <f>SUMIF(SmtRes!AQ183:'SmtRes'!AQ184,"=1",SmtRes!BU183:'SmtRes'!BU184)</f>
        <v>24.1</v>
      </c>
      <c r="CW374">
        <f>SUMIF(SmtRes!AQ183:'SmtRes'!AQ184,"=1",SmtRes!BV183:'SmtRes'!BV184)</f>
        <v>0</v>
      </c>
      <c r="CX374">
        <f t="shared" ref="CX374:CX381" si="221">AJ374</f>
        <v>0</v>
      </c>
      <c r="CY374">
        <f t="shared" ref="CY374:CY381" si="222">(((S374+R374)*AT374)/100)</f>
        <v>149.48570000000001</v>
      </c>
      <c r="CZ374">
        <f t="shared" ref="CZ374:CZ381" si="223">(((S374+R374)*AU374)/100)</f>
        <v>78.849600000000009</v>
      </c>
      <c r="DC374" t="s">
        <v>3</v>
      </c>
      <c r="DD374" t="s">
        <v>3</v>
      </c>
      <c r="DE374" t="s">
        <v>3</v>
      </c>
      <c r="DF374" t="s">
        <v>3</v>
      </c>
      <c r="DG374" t="s">
        <v>3</v>
      </c>
      <c r="DH374" t="s">
        <v>3</v>
      </c>
      <c r="DI374" t="s">
        <v>3</v>
      </c>
      <c r="DJ374" t="s">
        <v>3</v>
      </c>
      <c r="DK374" t="s">
        <v>3</v>
      </c>
      <c r="DL374" t="s">
        <v>3</v>
      </c>
      <c r="DM374" t="s">
        <v>3</v>
      </c>
      <c r="DN374">
        <v>0</v>
      </c>
      <c r="DO374">
        <v>0</v>
      </c>
      <c r="DP374">
        <v>1</v>
      </c>
      <c r="DQ374">
        <v>1</v>
      </c>
      <c r="DU374">
        <v>1013</v>
      </c>
      <c r="DV374" t="s">
        <v>119</v>
      </c>
      <c r="DW374" t="s">
        <v>119</v>
      </c>
      <c r="DX374">
        <v>1</v>
      </c>
      <c r="DZ374" t="s">
        <v>3</v>
      </c>
      <c r="EA374" t="s">
        <v>3</v>
      </c>
      <c r="EB374" t="s">
        <v>3</v>
      </c>
      <c r="EC374" t="s">
        <v>3</v>
      </c>
      <c r="EE374">
        <v>60216862</v>
      </c>
      <c r="EF374">
        <v>6</v>
      </c>
      <c r="EG374" t="s">
        <v>33</v>
      </c>
      <c r="EH374">
        <v>101</v>
      </c>
      <c r="EI374" t="s">
        <v>121</v>
      </c>
      <c r="EJ374">
        <v>1</v>
      </c>
      <c r="EK374">
        <v>67001</v>
      </c>
      <c r="EL374" t="s">
        <v>121</v>
      </c>
      <c r="EM374" t="s">
        <v>122</v>
      </c>
      <c r="EO374" t="s">
        <v>3</v>
      </c>
      <c r="EQ374">
        <v>0</v>
      </c>
      <c r="ER374">
        <v>0</v>
      </c>
      <c r="ES374">
        <v>0</v>
      </c>
      <c r="ET374">
        <v>0</v>
      </c>
      <c r="EU374">
        <v>0</v>
      </c>
      <c r="EV374">
        <v>0</v>
      </c>
      <c r="EW374">
        <v>24.1</v>
      </c>
      <c r="EX374">
        <v>0</v>
      </c>
      <c r="EY374">
        <v>0</v>
      </c>
      <c r="FQ374">
        <v>0</v>
      </c>
      <c r="FR374">
        <v>0</v>
      </c>
      <c r="FS374">
        <v>0</v>
      </c>
      <c r="FX374">
        <v>91</v>
      </c>
      <c r="FY374">
        <v>48</v>
      </c>
      <c r="GA374" t="s">
        <v>3</v>
      </c>
      <c r="GD374">
        <v>1</v>
      </c>
      <c r="GF374">
        <v>1304068834</v>
      </c>
      <c r="GG374">
        <v>2</v>
      </c>
      <c r="GH374">
        <v>1</v>
      </c>
      <c r="GI374">
        <v>-2</v>
      </c>
      <c r="GJ374">
        <v>0</v>
      </c>
      <c r="GK374">
        <v>0</v>
      </c>
      <c r="GL374">
        <f t="shared" ref="GL374:GL381" si="224">ROUND(IF(AND(BH374=3,BI374=3,FS374&lt;&gt;0),P374,0),2)</f>
        <v>0</v>
      </c>
      <c r="GM374">
        <f t="shared" ref="GM374:GM381" si="225">ROUND(O374+X374+Y374,2)+GX374</f>
        <v>392.61</v>
      </c>
      <c r="GN374">
        <f t="shared" ref="GN374:GN381" si="226">IF(OR(BI374=0,BI374=1),GM374-GX374,0)</f>
        <v>392.61</v>
      </c>
      <c r="GO374">
        <f t="shared" ref="GO374:GO381" si="227">IF(BI374=2,GM374-GX374,0)</f>
        <v>0</v>
      </c>
      <c r="GP374">
        <f t="shared" ref="GP374:GP381" si="228">IF(BI374=4,GM374-GX374,0)</f>
        <v>0</v>
      </c>
      <c r="GR374">
        <v>0</v>
      </c>
      <c r="GS374">
        <v>3</v>
      </c>
      <c r="GT374">
        <v>0</v>
      </c>
      <c r="GU374" t="s">
        <v>3</v>
      </c>
      <c r="GV374">
        <f t="shared" ref="GV374:GV381" si="229">ROUND((GT374),6)</f>
        <v>0</v>
      </c>
      <c r="GW374">
        <v>1</v>
      </c>
      <c r="GX374">
        <f t="shared" ref="GX374:GX381" si="230">ROUND(HC374*I374,2)</f>
        <v>0</v>
      </c>
      <c r="HA374">
        <v>0</v>
      </c>
      <c r="HB374">
        <v>0</v>
      </c>
      <c r="HC374">
        <f t="shared" ref="HC374:HC381" si="231">GV374*GW374</f>
        <v>0</v>
      </c>
      <c r="HE374" t="s">
        <v>3</v>
      </c>
      <c r="HF374" t="s">
        <v>3</v>
      </c>
      <c r="HM374" t="s">
        <v>3</v>
      </c>
      <c r="HN374" t="s">
        <v>123</v>
      </c>
      <c r="HO374" t="s">
        <v>124</v>
      </c>
      <c r="HP374" t="s">
        <v>121</v>
      </c>
      <c r="HQ374" t="s">
        <v>121</v>
      </c>
      <c r="HS374">
        <v>0</v>
      </c>
      <c r="IK374">
        <v>0</v>
      </c>
    </row>
    <row r="375" spans="1:245" x14ac:dyDescent="0.2">
      <c r="A375">
        <v>18</v>
      </c>
      <c r="B375">
        <v>0</v>
      </c>
      <c r="C375">
        <v>184</v>
      </c>
      <c r="E375" t="s">
        <v>225</v>
      </c>
      <c r="F375" t="s">
        <v>126</v>
      </c>
      <c r="G375" t="s">
        <v>127</v>
      </c>
      <c r="H375" t="s">
        <v>128</v>
      </c>
      <c r="I375">
        <f>I374*J375</f>
        <v>1</v>
      </c>
      <c r="J375">
        <v>100</v>
      </c>
      <c r="K375">
        <v>100</v>
      </c>
      <c r="O375">
        <f t="shared" si="212"/>
        <v>439.61</v>
      </c>
      <c r="P375">
        <f>ROUND(CQ375*I375,2)</f>
        <v>439.61</v>
      </c>
      <c r="Q375">
        <f>ROUND(CR375*I375,2)</f>
        <v>0</v>
      </c>
      <c r="R375">
        <f>ROUND(CS375*I375,2)</f>
        <v>0</v>
      </c>
      <c r="S375">
        <f>ROUND(CT375*I375,2)</f>
        <v>0</v>
      </c>
      <c r="T375">
        <f t="shared" si="213"/>
        <v>0</v>
      </c>
      <c r="U375">
        <f>ROUND(CV375*I375,7)</f>
        <v>0</v>
      </c>
      <c r="V375">
        <f>ROUND(CW375*I375,7)</f>
        <v>0</v>
      </c>
      <c r="W375">
        <f t="shared" si="214"/>
        <v>0</v>
      </c>
      <c r="X375">
        <f t="shared" si="215"/>
        <v>0</v>
      </c>
      <c r="Y375">
        <f t="shared" si="215"/>
        <v>0</v>
      </c>
      <c r="AA375">
        <v>61549534</v>
      </c>
      <c r="AB375">
        <f t="shared" si="216"/>
        <v>230.16</v>
      </c>
      <c r="AC375">
        <f>ROUND((ES375),6)</f>
        <v>230.16</v>
      </c>
      <c r="AD375">
        <f>ROUND((((ET375)-(EU375))+AE375),6)</f>
        <v>0</v>
      </c>
      <c r="AE375">
        <f>ROUND((EU375),6)</f>
        <v>0</v>
      </c>
      <c r="AF375">
        <f>ROUND((EV375),6)</f>
        <v>0</v>
      </c>
      <c r="AG375">
        <f t="shared" si="217"/>
        <v>0</v>
      </c>
      <c r="AH375">
        <f>(EW375)</f>
        <v>0</v>
      </c>
      <c r="AI375">
        <f>(EX375)</f>
        <v>0</v>
      </c>
      <c r="AJ375">
        <f t="shared" si="218"/>
        <v>0</v>
      </c>
      <c r="AK375">
        <v>230.16</v>
      </c>
      <c r="AL375">
        <v>230.16</v>
      </c>
      <c r="AM375">
        <v>0</v>
      </c>
      <c r="AN375">
        <v>0</v>
      </c>
      <c r="AO375">
        <v>0</v>
      </c>
      <c r="AP375">
        <v>0</v>
      </c>
      <c r="AQ375">
        <v>0</v>
      </c>
      <c r="AR375">
        <v>0</v>
      </c>
      <c r="AS375">
        <v>0</v>
      </c>
      <c r="AT375">
        <v>91</v>
      </c>
      <c r="AU375">
        <v>48</v>
      </c>
      <c r="AV375">
        <v>1</v>
      </c>
      <c r="AW375">
        <v>1</v>
      </c>
      <c r="AZ375">
        <v>1</v>
      </c>
      <c r="BA375">
        <v>1</v>
      </c>
      <c r="BB375">
        <v>1</v>
      </c>
      <c r="BC375">
        <v>1.91</v>
      </c>
      <c r="BD375" t="s">
        <v>3</v>
      </c>
      <c r="BE375" t="s">
        <v>3</v>
      </c>
      <c r="BF375" t="s">
        <v>3</v>
      </c>
      <c r="BG375" t="s">
        <v>3</v>
      </c>
      <c r="BH375">
        <v>3</v>
      </c>
      <c r="BI375">
        <v>1</v>
      </c>
      <c r="BJ375" t="s">
        <v>129</v>
      </c>
      <c r="BM375">
        <v>67001</v>
      </c>
      <c r="BN375">
        <v>0</v>
      </c>
      <c r="BO375" t="s">
        <v>126</v>
      </c>
      <c r="BP375">
        <v>1</v>
      </c>
      <c r="BQ375">
        <v>6</v>
      </c>
      <c r="BR375">
        <v>0</v>
      </c>
      <c r="BS375">
        <v>1</v>
      </c>
      <c r="BT375">
        <v>1</v>
      </c>
      <c r="BU375">
        <v>1</v>
      </c>
      <c r="BV375">
        <v>1</v>
      </c>
      <c r="BW375">
        <v>1</v>
      </c>
      <c r="BX375">
        <v>1</v>
      </c>
      <c r="BY375" t="s">
        <v>3</v>
      </c>
      <c r="BZ375">
        <v>91</v>
      </c>
      <c r="CA375">
        <v>48</v>
      </c>
      <c r="CB375" t="s">
        <v>3</v>
      </c>
      <c r="CE375">
        <v>0</v>
      </c>
      <c r="CF375">
        <v>0</v>
      </c>
      <c r="CG375">
        <v>0</v>
      </c>
      <c r="CM375">
        <v>0</v>
      </c>
      <c r="CN375" t="s">
        <v>3</v>
      </c>
      <c r="CO375">
        <v>0</v>
      </c>
      <c r="CP375">
        <f t="shared" si="219"/>
        <v>439.61</v>
      </c>
      <c r="CQ375">
        <f>ROUND(AL375*BC375,2)</f>
        <v>439.61</v>
      </c>
      <c r="CR375">
        <f>ROUND(AM375*BB375,2)</f>
        <v>0</v>
      </c>
      <c r="CS375">
        <f>ROUND(AN375*BS375,2)</f>
        <v>0</v>
      </c>
      <c r="CT375">
        <f>ROUND(AO375*BA375,2)</f>
        <v>0</v>
      </c>
      <c r="CU375">
        <f t="shared" si="220"/>
        <v>0</v>
      </c>
      <c r="CV375">
        <f>AH375</f>
        <v>0</v>
      </c>
      <c r="CW375">
        <f>AI375</f>
        <v>0</v>
      </c>
      <c r="CX375">
        <f t="shared" si="221"/>
        <v>0</v>
      </c>
      <c r="CY375">
        <f t="shared" si="222"/>
        <v>0</v>
      </c>
      <c r="CZ375">
        <f t="shared" si="223"/>
        <v>0</v>
      </c>
      <c r="DC375" t="s">
        <v>3</v>
      </c>
      <c r="DD375" t="s">
        <v>3</v>
      </c>
      <c r="DE375" t="s">
        <v>3</v>
      </c>
      <c r="DF375" t="s">
        <v>3</v>
      </c>
      <c r="DG375" t="s">
        <v>3</v>
      </c>
      <c r="DH375" t="s">
        <v>3</v>
      </c>
      <c r="DI375" t="s">
        <v>3</v>
      </c>
      <c r="DJ375" t="s">
        <v>3</v>
      </c>
      <c r="DK375" t="s">
        <v>3</v>
      </c>
      <c r="DL375" t="s">
        <v>3</v>
      </c>
      <c r="DM375" t="s">
        <v>3</v>
      </c>
      <c r="DN375">
        <v>0</v>
      </c>
      <c r="DO375">
        <v>0</v>
      </c>
      <c r="DP375">
        <v>1</v>
      </c>
      <c r="DQ375">
        <v>1</v>
      </c>
      <c r="DU375">
        <v>1013</v>
      </c>
      <c r="DV375" t="s">
        <v>128</v>
      </c>
      <c r="DW375" t="s">
        <v>128</v>
      </c>
      <c r="DX375">
        <v>1</v>
      </c>
      <c r="DZ375" t="s">
        <v>3</v>
      </c>
      <c r="EA375" t="s">
        <v>3</v>
      </c>
      <c r="EB375" t="s">
        <v>3</v>
      </c>
      <c r="EC375" t="s">
        <v>3</v>
      </c>
      <c r="EE375">
        <v>60216862</v>
      </c>
      <c r="EF375">
        <v>6</v>
      </c>
      <c r="EG375" t="s">
        <v>33</v>
      </c>
      <c r="EH375">
        <v>101</v>
      </c>
      <c r="EI375" t="s">
        <v>121</v>
      </c>
      <c r="EJ375">
        <v>1</v>
      </c>
      <c r="EK375">
        <v>67001</v>
      </c>
      <c r="EL375" t="s">
        <v>121</v>
      </c>
      <c r="EM375" t="s">
        <v>122</v>
      </c>
      <c r="EO375" t="s">
        <v>3</v>
      </c>
      <c r="EQ375">
        <v>0</v>
      </c>
      <c r="ER375">
        <v>230.16</v>
      </c>
      <c r="ES375">
        <v>230.16</v>
      </c>
      <c r="ET375">
        <v>0</v>
      </c>
      <c r="EU375">
        <v>0</v>
      </c>
      <c r="EV375">
        <v>0</v>
      </c>
      <c r="EW375">
        <v>0</v>
      </c>
      <c r="EX375">
        <v>0</v>
      </c>
      <c r="FQ375">
        <v>0</v>
      </c>
      <c r="FR375">
        <v>0</v>
      </c>
      <c r="FS375">
        <v>0</v>
      </c>
      <c r="FX375">
        <v>91</v>
      </c>
      <c r="FY375">
        <v>48</v>
      </c>
      <c r="GA375" t="s">
        <v>3</v>
      </c>
      <c r="GD375">
        <v>1</v>
      </c>
      <c r="GF375">
        <v>651079227</v>
      </c>
      <c r="GG375">
        <v>2</v>
      </c>
      <c r="GH375">
        <v>1</v>
      </c>
      <c r="GI375">
        <v>3</v>
      </c>
      <c r="GJ375">
        <v>0</v>
      </c>
      <c r="GK375">
        <v>0</v>
      </c>
      <c r="GL375">
        <f t="shared" si="224"/>
        <v>0</v>
      </c>
      <c r="GM375">
        <f t="shared" si="225"/>
        <v>439.61</v>
      </c>
      <c r="GN375">
        <f t="shared" si="226"/>
        <v>439.61</v>
      </c>
      <c r="GO375">
        <f t="shared" si="227"/>
        <v>0</v>
      </c>
      <c r="GP375">
        <f t="shared" si="228"/>
        <v>0</v>
      </c>
      <c r="GR375">
        <v>0</v>
      </c>
      <c r="GS375">
        <v>3</v>
      </c>
      <c r="GT375">
        <v>0</v>
      </c>
      <c r="GU375" t="s">
        <v>3</v>
      </c>
      <c r="GV375">
        <f t="shared" si="229"/>
        <v>0</v>
      </c>
      <c r="GW375">
        <v>1</v>
      </c>
      <c r="GX375">
        <f t="shared" si="230"/>
        <v>0</v>
      </c>
      <c r="HA375">
        <v>0</v>
      </c>
      <c r="HB375">
        <v>0</v>
      </c>
      <c r="HC375">
        <f t="shared" si="231"/>
        <v>0</v>
      </c>
      <c r="HE375" t="s">
        <v>3</v>
      </c>
      <c r="HF375" t="s">
        <v>3</v>
      </c>
      <c r="HM375" t="s">
        <v>3</v>
      </c>
      <c r="HN375" t="s">
        <v>123</v>
      </c>
      <c r="HO375" t="s">
        <v>124</v>
      </c>
      <c r="HP375" t="s">
        <v>121</v>
      </c>
      <c r="HQ375" t="s">
        <v>121</v>
      </c>
      <c r="HS375">
        <v>0</v>
      </c>
      <c r="IK375">
        <v>0</v>
      </c>
    </row>
    <row r="376" spans="1:245" x14ac:dyDescent="0.2">
      <c r="A376">
        <v>17</v>
      </c>
      <c r="B376">
        <v>0</v>
      </c>
      <c r="C376">
        <f>ROW(SmtRes!A191)</f>
        <v>191</v>
      </c>
      <c r="D376">
        <f>ROW(EtalonRes!A191)</f>
        <v>191</v>
      </c>
      <c r="E376" t="s">
        <v>226</v>
      </c>
      <c r="F376" t="s">
        <v>131</v>
      </c>
      <c r="G376" t="s">
        <v>132</v>
      </c>
      <c r="H376" t="s">
        <v>133</v>
      </c>
      <c r="I376">
        <f>ROUND(3/100,7)</f>
        <v>0.03</v>
      </c>
      <c r="J376">
        <v>0</v>
      </c>
      <c r="K376">
        <f>ROUND(3/100,7)</f>
        <v>0.03</v>
      </c>
      <c r="O376">
        <f t="shared" si="212"/>
        <v>446.74</v>
      </c>
      <c r="P376">
        <f>SUMIF(SmtRes!AQ185:'SmtRes'!AQ191,"=1",SmtRes!DF185:'SmtRes'!DF191)</f>
        <v>11.09</v>
      </c>
      <c r="Q376">
        <f>SUMIF(SmtRes!AQ185:'SmtRes'!AQ191,"=1",SmtRes!DG185:'SmtRes'!DG191)</f>
        <v>0.02</v>
      </c>
      <c r="R376">
        <f>SUMIF(SmtRes!AQ185:'SmtRes'!AQ191,"=1",SmtRes!DH185:'SmtRes'!DH191)</f>
        <v>0.19</v>
      </c>
      <c r="S376">
        <f>SUMIF(SmtRes!AQ185:'SmtRes'!AQ191,"=1",SmtRes!DI185:'SmtRes'!DI191)</f>
        <v>435.44</v>
      </c>
      <c r="T376">
        <f t="shared" si="213"/>
        <v>0</v>
      </c>
      <c r="U376">
        <f>SUMIF(SmtRes!AQ185:'SmtRes'!AQ191,"=1",SmtRes!CV185:'SmtRes'!CV191)</f>
        <v>0.6099</v>
      </c>
      <c r="V376">
        <f>SUMIF(SmtRes!AQ185:'SmtRes'!AQ191,"=1",SmtRes!CW185:'SmtRes'!CW191)</f>
        <v>2.9999999999999997E-4</v>
      </c>
      <c r="W376">
        <f t="shared" si="214"/>
        <v>0</v>
      </c>
      <c r="X376">
        <f t="shared" si="215"/>
        <v>422.56</v>
      </c>
      <c r="Y376">
        <f t="shared" si="215"/>
        <v>222.17</v>
      </c>
      <c r="AA376">
        <v>61549534</v>
      </c>
      <c r="AB376">
        <f t="shared" si="216"/>
        <v>14814.353256</v>
      </c>
      <c r="AC376">
        <f>ROUND((SUM(SmtRes!BQ185:'SmtRes'!BQ191)),6)</f>
        <v>299.17325599999998</v>
      </c>
      <c r="AD376">
        <f>ROUND((((SUM(SmtRes!BR185:'SmtRes'!BR191))-(SUM(SmtRes!BS185:'SmtRes'!BS191)))+AE376),6)</f>
        <v>0.37319999999999998</v>
      </c>
      <c r="AE376">
        <f>ROUND((SUM(SmtRes!BS185:'SmtRes'!BS191)),6)</f>
        <v>6.4122000000000003</v>
      </c>
      <c r="AF376">
        <f>ROUND((SUM(SmtRes!BT185:'SmtRes'!BT191)),6)</f>
        <v>14514.8068</v>
      </c>
      <c r="AG376">
        <f t="shared" si="217"/>
        <v>0</v>
      </c>
      <c r="AH376">
        <f>(SUM(SmtRes!BU185:'SmtRes'!BU191))</f>
        <v>20.329999999999998</v>
      </c>
      <c r="AI376">
        <f>(SUM(SmtRes!BV185:'SmtRes'!BV191))</f>
        <v>0.01</v>
      </c>
      <c r="AJ376">
        <f t="shared" si="218"/>
        <v>0</v>
      </c>
      <c r="AK376">
        <v>14820.765456000001</v>
      </c>
      <c r="AL376">
        <v>299.17325599999998</v>
      </c>
      <c r="AM376">
        <v>0.37320000000000003</v>
      </c>
      <c r="AN376">
        <v>6.4122000000000003</v>
      </c>
      <c r="AO376">
        <v>14514.8068</v>
      </c>
      <c r="AP376">
        <v>0</v>
      </c>
      <c r="AQ376">
        <v>20.329999999999998</v>
      </c>
      <c r="AR376">
        <v>0.01</v>
      </c>
      <c r="AS376">
        <v>0</v>
      </c>
      <c r="AT376">
        <v>97</v>
      </c>
      <c r="AU376">
        <v>51</v>
      </c>
      <c r="AV376">
        <v>1</v>
      </c>
      <c r="AW376">
        <v>1</v>
      </c>
      <c r="AZ376">
        <v>1</v>
      </c>
      <c r="BA376">
        <v>1</v>
      </c>
      <c r="BB376">
        <v>1</v>
      </c>
      <c r="BC376">
        <v>1</v>
      </c>
      <c r="BD376" t="s">
        <v>3</v>
      </c>
      <c r="BE376" t="s">
        <v>3</v>
      </c>
      <c r="BF376" t="s">
        <v>3</v>
      </c>
      <c r="BG376" t="s">
        <v>3</v>
      </c>
      <c r="BH376">
        <v>0</v>
      </c>
      <c r="BI376">
        <v>2</v>
      </c>
      <c r="BJ376" t="s">
        <v>134</v>
      </c>
      <c r="BM376">
        <v>108001</v>
      </c>
      <c r="BN376">
        <v>0</v>
      </c>
      <c r="BO376" t="s">
        <v>3</v>
      </c>
      <c r="BP376">
        <v>0</v>
      </c>
      <c r="BQ376">
        <v>3</v>
      </c>
      <c r="BR376">
        <v>0</v>
      </c>
      <c r="BS376">
        <v>1</v>
      </c>
      <c r="BT376">
        <v>1</v>
      </c>
      <c r="BU376">
        <v>1</v>
      </c>
      <c r="BV376">
        <v>1</v>
      </c>
      <c r="BW376">
        <v>1</v>
      </c>
      <c r="BX376">
        <v>1</v>
      </c>
      <c r="BY376" t="s">
        <v>3</v>
      </c>
      <c r="BZ376">
        <v>97</v>
      </c>
      <c r="CA376">
        <v>51</v>
      </c>
      <c r="CB376" t="s">
        <v>3</v>
      </c>
      <c r="CE376">
        <v>0</v>
      </c>
      <c r="CF376">
        <v>0</v>
      </c>
      <c r="CG376">
        <v>0</v>
      </c>
      <c r="CM376">
        <v>0</v>
      </c>
      <c r="CN376" t="s">
        <v>3</v>
      </c>
      <c r="CO376">
        <v>0</v>
      </c>
      <c r="CP376">
        <f t="shared" si="219"/>
        <v>446.74</v>
      </c>
      <c r="CQ376">
        <f>SUMIF(SmtRes!AQ185:'SmtRes'!AQ191,"=1",SmtRes!AA185:'SmtRes'!AA191)</f>
        <v>128299.93</v>
      </c>
      <c r="CR376">
        <f>SUMIF(SmtRes!AQ185:'SmtRes'!AQ191,"=1",SmtRes!AB185:'SmtRes'!AB191)</f>
        <v>57.47</v>
      </c>
      <c r="CS376">
        <f>SUMIF(SmtRes!AQ185:'SmtRes'!AQ191,"=1",SmtRes!AC185:'SmtRes'!AC191)</f>
        <v>641.22</v>
      </c>
      <c r="CT376">
        <f>SUMIF(SmtRes!AQ185:'SmtRes'!AQ191,"=1",SmtRes!AD185:'SmtRes'!AD191)</f>
        <v>713.96</v>
      </c>
      <c r="CU376">
        <f t="shared" si="220"/>
        <v>0</v>
      </c>
      <c r="CV376">
        <f>SUMIF(SmtRes!AQ185:'SmtRes'!AQ191,"=1",SmtRes!BU185:'SmtRes'!BU191)</f>
        <v>20.329999999999998</v>
      </c>
      <c r="CW376">
        <f>SUMIF(SmtRes!AQ185:'SmtRes'!AQ191,"=1",SmtRes!BV185:'SmtRes'!BV191)</f>
        <v>0.01</v>
      </c>
      <c r="CX376">
        <f t="shared" si="221"/>
        <v>0</v>
      </c>
      <c r="CY376">
        <f t="shared" si="222"/>
        <v>422.56110000000001</v>
      </c>
      <c r="CZ376">
        <f t="shared" si="223"/>
        <v>222.1713</v>
      </c>
      <c r="DC376" t="s">
        <v>3</v>
      </c>
      <c r="DD376" t="s">
        <v>3</v>
      </c>
      <c r="DE376" t="s">
        <v>3</v>
      </c>
      <c r="DF376" t="s">
        <v>3</v>
      </c>
      <c r="DG376" t="s">
        <v>3</v>
      </c>
      <c r="DH376" t="s">
        <v>3</v>
      </c>
      <c r="DI376" t="s">
        <v>3</v>
      </c>
      <c r="DJ376" t="s">
        <v>3</v>
      </c>
      <c r="DK376" t="s">
        <v>3</v>
      </c>
      <c r="DL376" t="s">
        <v>3</v>
      </c>
      <c r="DM376" t="s">
        <v>3</v>
      </c>
      <c r="DN376">
        <v>0</v>
      </c>
      <c r="DO376">
        <v>0</v>
      </c>
      <c r="DP376">
        <v>1</v>
      </c>
      <c r="DQ376">
        <v>1</v>
      </c>
      <c r="DU376">
        <v>1003</v>
      </c>
      <c r="DV376" t="s">
        <v>133</v>
      </c>
      <c r="DW376" t="s">
        <v>133</v>
      </c>
      <c r="DX376">
        <v>100</v>
      </c>
      <c r="DZ376" t="s">
        <v>3</v>
      </c>
      <c r="EA376" t="s">
        <v>3</v>
      </c>
      <c r="EB376" t="s">
        <v>3</v>
      </c>
      <c r="EC376" t="s">
        <v>3</v>
      </c>
      <c r="EE376">
        <v>60216615</v>
      </c>
      <c r="EF376">
        <v>3</v>
      </c>
      <c r="EG376" t="s">
        <v>135</v>
      </c>
      <c r="EH376">
        <v>0</v>
      </c>
      <c r="EI376" t="s">
        <v>3</v>
      </c>
      <c r="EJ376">
        <v>2</v>
      </c>
      <c r="EK376">
        <v>108001</v>
      </c>
      <c r="EL376" t="s">
        <v>136</v>
      </c>
      <c r="EM376" t="s">
        <v>137</v>
      </c>
      <c r="EO376" t="s">
        <v>3</v>
      </c>
      <c r="EQ376">
        <v>0</v>
      </c>
      <c r="ER376">
        <v>0</v>
      </c>
      <c r="ES376">
        <v>0</v>
      </c>
      <c r="ET376">
        <v>0</v>
      </c>
      <c r="EU376">
        <v>0</v>
      </c>
      <c r="EV376">
        <v>0</v>
      </c>
      <c r="EW376">
        <v>20.329999999999998</v>
      </c>
      <c r="EX376">
        <v>0.01</v>
      </c>
      <c r="EY376">
        <v>0</v>
      </c>
      <c r="FQ376">
        <v>0</v>
      </c>
      <c r="FR376">
        <v>0</v>
      </c>
      <c r="FS376">
        <v>0</v>
      </c>
      <c r="FX376">
        <v>97</v>
      </c>
      <c r="FY376">
        <v>51</v>
      </c>
      <c r="GA376" t="s">
        <v>3</v>
      </c>
      <c r="GD376">
        <v>1</v>
      </c>
      <c r="GF376">
        <v>838210438</v>
      </c>
      <c r="GG376">
        <v>2</v>
      </c>
      <c r="GH376">
        <v>1</v>
      </c>
      <c r="GI376">
        <v>-2</v>
      </c>
      <c r="GJ376">
        <v>0</v>
      </c>
      <c r="GK376">
        <v>0</v>
      </c>
      <c r="GL376">
        <f t="shared" si="224"/>
        <v>0</v>
      </c>
      <c r="GM376">
        <f t="shared" si="225"/>
        <v>1091.47</v>
      </c>
      <c r="GN376">
        <f t="shared" si="226"/>
        <v>0</v>
      </c>
      <c r="GO376">
        <f t="shared" si="227"/>
        <v>1091.47</v>
      </c>
      <c r="GP376">
        <f t="shared" si="228"/>
        <v>0</v>
      </c>
      <c r="GR376">
        <v>0</v>
      </c>
      <c r="GS376">
        <v>3</v>
      </c>
      <c r="GT376">
        <v>0</v>
      </c>
      <c r="GU376" t="s">
        <v>3</v>
      </c>
      <c r="GV376">
        <f t="shared" si="229"/>
        <v>0</v>
      </c>
      <c r="GW376">
        <v>1</v>
      </c>
      <c r="GX376">
        <f t="shared" si="230"/>
        <v>0</v>
      </c>
      <c r="HA376">
        <v>0</v>
      </c>
      <c r="HB376">
        <v>0</v>
      </c>
      <c r="HC376">
        <f t="shared" si="231"/>
        <v>0</v>
      </c>
      <c r="HE376" t="s">
        <v>3</v>
      </c>
      <c r="HF376" t="s">
        <v>3</v>
      </c>
      <c r="HM376" t="s">
        <v>3</v>
      </c>
      <c r="HN376" t="s">
        <v>138</v>
      </c>
      <c r="HO376" t="s">
        <v>139</v>
      </c>
      <c r="HP376" t="s">
        <v>136</v>
      </c>
      <c r="HQ376" t="s">
        <v>136</v>
      </c>
      <c r="HS376">
        <v>0</v>
      </c>
      <c r="IK376">
        <v>0</v>
      </c>
    </row>
    <row r="377" spans="1:245" x14ac:dyDescent="0.2">
      <c r="A377">
        <v>18</v>
      </c>
      <c r="B377">
        <v>0</v>
      </c>
      <c r="C377">
        <v>191</v>
      </c>
      <c r="E377" t="s">
        <v>227</v>
      </c>
      <c r="F377" t="s">
        <v>141</v>
      </c>
      <c r="G377" t="s">
        <v>142</v>
      </c>
      <c r="H377" t="s">
        <v>133</v>
      </c>
      <c r="I377">
        <f>I376*J377</f>
        <v>0.03</v>
      </c>
      <c r="J377">
        <v>1</v>
      </c>
      <c r="K377">
        <v>1</v>
      </c>
      <c r="O377">
        <f t="shared" si="212"/>
        <v>728.6</v>
      </c>
      <c r="P377">
        <f>ROUND(CQ377*I377,2)</f>
        <v>728.6</v>
      </c>
      <c r="Q377">
        <f>ROUND(CR377*I377,2)</f>
        <v>0</v>
      </c>
      <c r="R377">
        <f>ROUND(CS377*I377,2)</f>
        <v>0</v>
      </c>
      <c r="S377">
        <f>ROUND(CT377*I377,2)</f>
        <v>0</v>
      </c>
      <c r="T377">
        <f t="shared" si="213"/>
        <v>0</v>
      </c>
      <c r="U377">
        <f>ROUND(CV377*I377,7)</f>
        <v>0</v>
      </c>
      <c r="V377">
        <f>ROUND(CW377*I377,7)</f>
        <v>0</v>
      </c>
      <c r="W377">
        <f t="shared" si="214"/>
        <v>0</v>
      </c>
      <c r="X377">
        <f t="shared" si="215"/>
        <v>0</v>
      </c>
      <c r="Y377">
        <f t="shared" si="215"/>
        <v>0</v>
      </c>
      <c r="AA377">
        <v>61549534</v>
      </c>
      <c r="AB377">
        <f t="shared" si="216"/>
        <v>19586.009999999998</v>
      </c>
      <c r="AC377">
        <f>ROUND((ES377),6)</f>
        <v>19586.009999999998</v>
      </c>
      <c r="AD377">
        <f>ROUND((((ET377)-(EU377))+AE377),6)</f>
        <v>0</v>
      </c>
      <c r="AE377">
        <f>ROUND((EU377),6)</f>
        <v>0</v>
      </c>
      <c r="AF377">
        <f>ROUND((EV377),6)</f>
        <v>0</v>
      </c>
      <c r="AG377">
        <f t="shared" si="217"/>
        <v>0</v>
      </c>
      <c r="AH377">
        <f>(EW377)</f>
        <v>0</v>
      </c>
      <c r="AI377">
        <f>(EX377)</f>
        <v>0</v>
      </c>
      <c r="AJ377">
        <f t="shared" si="218"/>
        <v>0</v>
      </c>
      <c r="AK377">
        <v>19586.009999999998</v>
      </c>
      <c r="AL377">
        <v>19586.009999999998</v>
      </c>
      <c r="AM377">
        <v>0</v>
      </c>
      <c r="AN377">
        <v>0</v>
      </c>
      <c r="AO377">
        <v>0</v>
      </c>
      <c r="AP377">
        <v>0</v>
      </c>
      <c r="AQ377">
        <v>0</v>
      </c>
      <c r="AR377">
        <v>0</v>
      </c>
      <c r="AS377">
        <v>0</v>
      </c>
      <c r="AT377">
        <v>97</v>
      </c>
      <c r="AU377">
        <v>51</v>
      </c>
      <c r="AV377">
        <v>1</v>
      </c>
      <c r="AW377">
        <v>1</v>
      </c>
      <c r="AZ377">
        <v>1</v>
      </c>
      <c r="BA377">
        <v>1</v>
      </c>
      <c r="BB377">
        <v>1</v>
      </c>
      <c r="BC377">
        <v>1.24</v>
      </c>
      <c r="BD377" t="s">
        <v>3</v>
      </c>
      <c r="BE377" t="s">
        <v>3</v>
      </c>
      <c r="BF377" t="s">
        <v>3</v>
      </c>
      <c r="BG377" t="s">
        <v>3</v>
      </c>
      <c r="BH377">
        <v>3</v>
      </c>
      <c r="BI377">
        <v>2</v>
      </c>
      <c r="BJ377" t="s">
        <v>143</v>
      </c>
      <c r="BM377">
        <v>108001</v>
      </c>
      <c r="BN377">
        <v>0</v>
      </c>
      <c r="BO377" t="s">
        <v>141</v>
      </c>
      <c r="BP377">
        <v>1</v>
      </c>
      <c r="BQ377">
        <v>3</v>
      </c>
      <c r="BR377">
        <v>0</v>
      </c>
      <c r="BS377">
        <v>1</v>
      </c>
      <c r="BT377">
        <v>1</v>
      </c>
      <c r="BU377">
        <v>1</v>
      </c>
      <c r="BV377">
        <v>1</v>
      </c>
      <c r="BW377">
        <v>1</v>
      </c>
      <c r="BX377">
        <v>1</v>
      </c>
      <c r="BY377" t="s">
        <v>3</v>
      </c>
      <c r="BZ377">
        <v>97</v>
      </c>
      <c r="CA377">
        <v>51</v>
      </c>
      <c r="CB377" t="s">
        <v>3</v>
      </c>
      <c r="CE377">
        <v>0</v>
      </c>
      <c r="CF377">
        <v>0</v>
      </c>
      <c r="CG377">
        <v>0</v>
      </c>
      <c r="CM377">
        <v>0</v>
      </c>
      <c r="CN377" t="s">
        <v>3</v>
      </c>
      <c r="CO377">
        <v>0</v>
      </c>
      <c r="CP377">
        <f t="shared" si="219"/>
        <v>728.6</v>
      </c>
      <c r="CQ377">
        <f>ROUND(AL377*BC377,2)</f>
        <v>24286.65</v>
      </c>
      <c r="CR377">
        <f>ROUND(AM377*BB377,2)</f>
        <v>0</v>
      </c>
      <c r="CS377">
        <f>ROUND(AN377*BS377,2)</f>
        <v>0</v>
      </c>
      <c r="CT377">
        <f>ROUND(AO377*BA377,2)</f>
        <v>0</v>
      </c>
      <c r="CU377">
        <f t="shared" si="220"/>
        <v>0</v>
      </c>
      <c r="CV377">
        <f>AH377</f>
        <v>0</v>
      </c>
      <c r="CW377">
        <f>AI377</f>
        <v>0</v>
      </c>
      <c r="CX377">
        <f t="shared" si="221"/>
        <v>0</v>
      </c>
      <c r="CY377">
        <f t="shared" si="222"/>
        <v>0</v>
      </c>
      <c r="CZ377">
        <f t="shared" si="223"/>
        <v>0</v>
      </c>
      <c r="DC377" t="s">
        <v>3</v>
      </c>
      <c r="DD377" t="s">
        <v>3</v>
      </c>
      <c r="DE377" t="s">
        <v>3</v>
      </c>
      <c r="DF377" t="s">
        <v>3</v>
      </c>
      <c r="DG377" t="s">
        <v>3</v>
      </c>
      <c r="DH377" t="s">
        <v>3</v>
      </c>
      <c r="DI377" t="s">
        <v>3</v>
      </c>
      <c r="DJ377" t="s">
        <v>3</v>
      </c>
      <c r="DK377" t="s">
        <v>3</v>
      </c>
      <c r="DL377" t="s">
        <v>3</v>
      </c>
      <c r="DM377" t="s">
        <v>3</v>
      </c>
      <c r="DN377">
        <v>0</v>
      </c>
      <c r="DO377">
        <v>0</v>
      </c>
      <c r="DP377">
        <v>1</v>
      </c>
      <c r="DQ377">
        <v>1</v>
      </c>
      <c r="DU377">
        <v>1003</v>
      </c>
      <c r="DV377" t="s">
        <v>133</v>
      </c>
      <c r="DW377" t="s">
        <v>133</v>
      </c>
      <c r="DX377">
        <v>100</v>
      </c>
      <c r="DZ377" t="s">
        <v>3</v>
      </c>
      <c r="EA377" t="s">
        <v>3</v>
      </c>
      <c r="EB377" t="s">
        <v>3</v>
      </c>
      <c r="EC377" t="s">
        <v>3</v>
      </c>
      <c r="EE377">
        <v>60216615</v>
      </c>
      <c r="EF377">
        <v>3</v>
      </c>
      <c r="EG377" t="s">
        <v>135</v>
      </c>
      <c r="EH377">
        <v>0</v>
      </c>
      <c r="EI377" t="s">
        <v>3</v>
      </c>
      <c r="EJ377">
        <v>2</v>
      </c>
      <c r="EK377">
        <v>108001</v>
      </c>
      <c r="EL377" t="s">
        <v>136</v>
      </c>
      <c r="EM377" t="s">
        <v>137</v>
      </c>
      <c r="EO377" t="s">
        <v>3</v>
      </c>
      <c r="EQ377">
        <v>0</v>
      </c>
      <c r="ER377">
        <v>19586.009999999998</v>
      </c>
      <c r="ES377">
        <v>19586.009999999998</v>
      </c>
      <c r="ET377">
        <v>0</v>
      </c>
      <c r="EU377">
        <v>0</v>
      </c>
      <c r="EV377">
        <v>0</v>
      </c>
      <c r="EW377">
        <v>0</v>
      </c>
      <c r="EX377">
        <v>0</v>
      </c>
      <c r="FQ377">
        <v>0</v>
      </c>
      <c r="FR377">
        <v>0</v>
      </c>
      <c r="FS377">
        <v>0</v>
      </c>
      <c r="FX377">
        <v>97</v>
      </c>
      <c r="FY377">
        <v>51</v>
      </c>
      <c r="GA377" t="s">
        <v>3</v>
      </c>
      <c r="GD377">
        <v>1</v>
      </c>
      <c r="GF377">
        <v>1929499894</v>
      </c>
      <c r="GG377">
        <v>2</v>
      </c>
      <c r="GH377">
        <v>1</v>
      </c>
      <c r="GI377">
        <v>2</v>
      </c>
      <c r="GJ377">
        <v>0</v>
      </c>
      <c r="GK377">
        <v>0</v>
      </c>
      <c r="GL377">
        <f t="shared" si="224"/>
        <v>0</v>
      </c>
      <c r="GM377">
        <f t="shared" si="225"/>
        <v>728.6</v>
      </c>
      <c r="GN377">
        <f t="shared" si="226"/>
        <v>0</v>
      </c>
      <c r="GO377">
        <f t="shared" si="227"/>
        <v>728.6</v>
      </c>
      <c r="GP377">
        <f t="shared" si="228"/>
        <v>0</v>
      </c>
      <c r="GR377">
        <v>0</v>
      </c>
      <c r="GS377">
        <v>3</v>
      </c>
      <c r="GT377">
        <v>0</v>
      </c>
      <c r="GU377" t="s">
        <v>3</v>
      </c>
      <c r="GV377">
        <f t="shared" si="229"/>
        <v>0</v>
      </c>
      <c r="GW377">
        <v>1</v>
      </c>
      <c r="GX377">
        <f t="shared" si="230"/>
        <v>0</v>
      </c>
      <c r="HA377">
        <v>0</v>
      </c>
      <c r="HB377">
        <v>0</v>
      </c>
      <c r="HC377">
        <f t="shared" si="231"/>
        <v>0</v>
      </c>
      <c r="HE377" t="s">
        <v>3</v>
      </c>
      <c r="HF377" t="s">
        <v>3</v>
      </c>
      <c r="HM377" t="s">
        <v>3</v>
      </c>
      <c r="HN377" t="s">
        <v>138</v>
      </c>
      <c r="HO377" t="s">
        <v>139</v>
      </c>
      <c r="HP377" t="s">
        <v>136</v>
      </c>
      <c r="HQ377" t="s">
        <v>136</v>
      </c>
      <c r="HS377">
        <v>0</v>
      </c>
      <c r="IK377">
        <v>0</v>
      </c>
    </row>
    <row r="378" spans="1:245" x14ac:dyDescent="0.2">
      <c r="A378">
        <v>17</v>
      </c>
      <c r="B378">
        <v>0</v>
      </c>
      <c r="C378">
        <f>ROW(SmtRes!A202)</f>
        <v>202</v>
      </c>
      <c r="D378">
        <f>ROW(EtalonRes!A202)</f>
        <v>202</v>
      </c>
      <c r="E378" t="s">
        <v>228</v>
      </c>
      <c r="F378" t="s">
        <v>145</v>
      </c>
      <c r="G378" t="s">
        <v>146</v>
      </c>
      <c r="H378" t="s">
        <v>133</v>
      </c>
      <c r="I378">
        <f>ROUND(20/100,7)</f>
        <v>0.2</v>
      </c>
      <c r="J378">
        <v>0</v>
      </c>
      <c r="K378">
        <f>ROUND(20/100,7)</f>
        <v>0.2</v>
      </c>
      <c r="O378">
        <f t="shared" si="212"/>
        <v>1897.04</v>
      </c>
      <c r="P378">
        <f>SUMIF(SmtRes!AQ192:'SmtRes'!AQ202,"=1",SmtRes!DF192:'SmtRes'!DF202)</f>
        <v>75.81</v>
      </c>
      <c r="Q378">
        <f>SUMIF(SmtRes!AQ192:'SmtRes'!AQ202,"=1",SmtRes!DG192:'SmtRes'!DG202)</f>
        <v>59.4</v>
      </c>
      <c r="R378">
        <f>SUMIF(SmtRes!AQ192:'SmtRes'!AQ202,"=1",SmtRes!DH192:'SmtRes'!DH202)</f>
        <v>33.839999999999996</v>
      </c>
      <c r="S378">
        <f>SUMIF(SmtRes!AQ192:'SmtRes'!AQ202,"=1",SmtRes!DI192:'SmtRes'!DI202)</f>
        <v>1727.99</v>
      </c>
      <c r="T378">
        <f t="shared" si="213"/>
        <v>0</v>
      </c>
      <c r="U378">
        <f>SUMIF(SmtRes!AQ192:'SmtRes'!AQ202,"=1",SmtRes!CV192:'SmtRes'!CV202)</f>
        <v>2.448</v>
      </c>
      <c r="V378">
        <f>SUMIF(SmtRes!AQ192:'SmtRes'!AQ202,"=1",SmtRes!CW192:'SmtRes'!CW202)</f>
        <v>0.04</v>
      </c>
      <c r="W378">
        <f t="shared" si="214"/>
        <v>0</v>
      </c>
      <c r="X378">
        <f t="shared" si="215"/>
        <v>1708.98</v>
      </c>
      <c r="Y378">
        <f t="shared" si="215"/>
        <v>898.53</v>
      </c>
      <c r="AA378">
        <v>61549534</v>
      </c>
      <c r="AB378">
        <f t="shared" si="216"/>
        <v>9366.5674479999998</v>
      </c>
      <c r="AC378">
        <f>ROUND((SUM(SmtRes!BQ192:'SmtRes'!BQ202)),6)</f>
        <v>429.63064800000001</v>
      </c>
      <c r="AD378">
        <f>ROUND((((SUM(SmtRes!BR192:'SmtRes'!BR202))-(SUM(SmtRes!BS192:'SmtRes'!BS202)))+AE378),6)</f>
        <v>296.96559999999999</v>
      </c>
      <c r="AE378">
        <f>ROUND((SUM(SmtRes!BS192:'SmtRes'!BS202)),6)</f>
        <v>169.196</v>
      </c>
      <c r="AF378">
        <f>ROUND((SUM(SmtRes!BT192:'SmtRes'!BT202)),6)</f>
        <v>8639.9712</v>
      </c>
      <c r="AG378">
        <f t="shared" si="217"/>
        <v>0</v>
      </c>
      <c r="AH378">
        <f>(SUM(SmtRes!BU192:'SmtRes'!BU202))</f>
        <v>12.24</v>
      </c>
      <c r="AI378">
        <f>(SUM(SmtRes!BV192:'SmtRes'!BV202))</f>
        <v>0.2</v>
      </c>
      <c r="AJ378">
        <f t="shared" si="218"/>
        <v>0</v>
      </c>
      <c r="AK378">
        <v>9535.7634479999997</v>
      </c>
      <c r="AL378">
        <v>429.63064800000001</v>
      </c>
      <c r="AM378">
        <v>296.96559999999999</v>
      </c>
      <c r="AN378">
        <v>169.196</v>
      </c>
      <c r="AO378">
        <v>8639.9712</v>
      </c>
      <c r="AP378">
        <v>0</v>
      </c>
      <c r="AQ378">
        <v>12.24</v>
      </c>
      <c r="AR378">
        <v>0.2</v>
      </c>
      <c r="AS378">
        <v>0</v>
      </c>
      <c r="AT378">
        <v>97</v>
      </c>
      <c r="AU378">
        <v>51</v>
      </c>
      <c r="AV378">
        <v>1</v>
      </c>
      <c r="AW378">
        <v>1</v>
      </c>
      <c r="AZ378">
        <v>1</v>
      </c>
      <c r="BA378">
        <v>1</v>
      </c>
      <c r="BB378">
        <v>1</v>
      </c>
      <c r="BC378">
        <v>1</v>
      </c>
      <c r="BD378" t="s">
        <v>3</v>
      </c>
      <c r="BE378" t="s">
        <v>3</v>
      </c>
      <c r="BF378" t="s">
        <v>3</v>
      </c>
      <c r="BG378" t="s">
        <v>3</v>
      </c>
      <c r="BH378">
        <v>0</v>
      </c>
      <c r="BI378">
        <v>2</v>
      </c>
      <c r="BJ378" t="s">
        <v>147</v>
      </c>
      <c r="BM378">
        <v>108001</v>
      </c>
      <c r="BN378">
        <v>0</v>
      </c>
      <c r="BO378" t="s">
        <v>3</v>
      </c>
      <c r="BP378">
        <v>0</v>
      </c>
      <c r="BQ378">
        <v>3</v>
      </c>
      <c r="BR378">
        <v>0</v>
      </c>
      <c r="BS378">
        <v>1</v>
      </c>
      <c r="BT378">
        <v>1</v>
      </c>
      <c r="BU378">
        <v>1</v>
      </c>
      <c r="BV378">
        <v>1</v>
      </c>
      <c r="BW378">
        <v>1</v>
      </c>
      <c r="BX378">
        <v>1</v>
      </c>
      <c r="BY378" t="s">
        <v>3</v>
      </c>
      <c r="BZ378">
        <v>97</v>
      </c>
      <c r="CA378">
        <v>51</v>
      </c>
      <c r="CB378" t="s">
        <v>3</v>
      </c>
      <c r="CE378">
        <v>0</v>
      </c>
      <c r="CF378">
        <v>0</v>
      </c>
      <c r="CG378">
        <v>0</v>
      </c>
      <c r="CM378">
        <v>0</v>
      </c>
      <c r="CN378" t="s">
        <v>3</v>
      </c>
      <c r="CO378">
        <v>0</v>
      </c>
      <c r="CP378">
        <f t="shared" si="219"/>
        <v>1897.04</v>
      </c>
      <c r="CQ378">
        <f>SUMIF(SmtRes!AQ192:'SmtRes'!AQ202,"=1",SmtRes!AA192:'SmtRes'!AA202)</f>
        <v>302.87</v>
      </c>
      <c r="CR378">
        <f>SUMIF(SmtRes!AQ192:'SmtRes'!AQ202,"=1",SmtRes!AB192:'SmtRes'!AB202)</f>
        <v>2305.1000000000004</v>
      </c>
      <c r="CS378">
        <f>SUMIF(SmtRes!AQ192:'SmtRes'!AQ202,"=1",SmtRes!AC192:'SmtRes'!AC202)</f>
        <v>1691.96</v>
      </c>
      <c r="CT378">
        <f>SUMIF(SmtRes!AQ192:'SmtRes'!AQ202,"=1",SmtRes!AD192:'SmtRes'!AD202)</f>
        <v>705.88</v>
      </c>
      <c r="CU378">
        <f t="shared" si="220"/>
        <v>0</v>
      </c>
      <c r="CV378">
        <f>SUMIF(SmtRes!AQ192:'SmtRes'!AQ202,"=1",SmtRes!BU192:'SmtRes'!BU202)</f>
        <v>12.24</v>
      </c>
      <c r="CW378">
        <f>SUMIF(SmtRes!AQ192:'SmtRes'!AQ202,"=1",SmtRes!BV192:'SmtRes'!BV202)</f>
        <v>0.2</v>
      </c>
      <c r="CX378">
        <f t="shared" si="221"/>
        <v>0</v>
      </c>
      <c r="CY378">
        <f t="shared" si="222"/>
        <v>1708.9750999999999</v>
      </c>
      <c r="CZ378">
        <f t="shared" si="223"/>
        <v>898.53330000000005</v>
      </c>
      <c r="DC378" t="s">
        <v>3</v>
      </c>
      <c r="DD378" t="s">
        <v>3</v>
      </c>
      <c r="DE378" t="s">
        <v>3</v>
      </c>
      <c r="DF378" t="s">
        <v>3</v>
      </c>
      <c r="DG378" t="s">
        <v>3</v>
      </c>
      <c r="DH378" t="s">
        <v>3</v>
      </c>
      <c r="DI378" t="s">
        <v>3</v>
      </c>
      <c r="DJ378" t="s">
        <v>3</v>
      </c>
      <c r="DK378" t="s">
        <v>3</v>
      </c>
      <c r="DL378" t="s">
        <v>3</v>
      </c>
      <c r="DM378" t="s">
        <v>3</v>
      </c>
      <c r="DN378">
        <v>0</v>
      </c>
      <c r="DO378">
        <v>0</v>
      </c>
      <c r="DP378">
        <v>1</v>
      </c>
      <c r="DQ378">
        <v>1</v>
      </c>
      <c r="DU378">
        <v>1003</v>
      </c>
      <c r="DV378" t="s">
        <v>133</v>
      </c>
      <c r="DW378" t="s">
        <v>133</v>
      </c>
      <c r="DX378">
        <v>100</v>
      </c>
      <c r="DZ378" t="s">
        <v>3</v>
      </c>
      <c r="EA378" t="s">
        <v>3</v>
      </c>
      <c r="EB378" t="s">
        <v>3</v>
      </c>
      <c r="EC378" t="s">
        <v>3</v>
      </c>
      <c r="EE378">
        <v>60216615</v>
      </c>
      <c r="EF378">
        <v>3</v>
      </c>
      <c r="EG378" t="s">
        <v>135</v>
      </c>
      <c r="EH378">
        <v>0</v>
      </c>
      <c r="EI378" t="s">
        <v>3</v>
      </c>
      <c r="EJ378">
        <v>2</v>
      </c>
      <c r="EK378">
        <v>108001</v>
      </c>
      <c r="EL378" t="s">
        <v>136</v>
      </c>
      <c r="EM378" t="s">
        <v>137</v>
      </c>
      <c r="EO378" t="s">
        <v>3</v>
      </c>
      <c r="EQ378">
        <v>0</v>
      </c>
      <c r="ER378">
        <v>0</v>
      </c>
      <c r="ES378">
        <v>0</v>
      </c>
      <c r="ET378">
        <v>0</v>
      </c>
      <c r="EU378">
        <v>0</v>
      </c>
      <c r="EV378">
        <v>0</v>
      </c>
      <c r="EW378">
        <v>12.24</v>
      </c>
      <c r="EX378">
        <v>0.2</v>
      </c>
      <c r="EY378">
        <v>0</v>
      </c>
      <c r="FQ378">
        <v>0</v>
      </c>
      <c r="FR378">
        <v>0</v>
      </c>
      <c r="FS378">
        <v>0</v>
      </c>
      <c r="FX378">
        <v>97</v>
      </c>
      <c r="FY378">
        <v>51</v>
      </c>
      <c r="GA378" t="s">
        <v>3</v>
      </c>
      <c r="GD378">
        <v>1</v>
      </c>
      <c r="GF378">
        <v>448129612</v>
      </c>
      <c r="GG378">
        <v>2</v>
      </c>
      <c r="GH378">
        <v>1</v>
      </c>
      <c r="GI378">
        <v>-2</v>
      </c>
      <c r="GJ378">
        <v>0</v>
      </c>
      <c r="GK378">
        <v>0</v>
      </c>
      <c r="GL378">
        <f t="shared" si="224"/>
        <v>0</v>
      </c>
      <c r="GM378">
        <f t="shared" si="225"/>
        <v>4504.55</v>
      </c>
      <c r="GN378">
        <f t="shared" si="226"/>
        <v>0</v>
      </c>
      <c r="GO378">
        <f t="shared" si="227"/>
        <v>4504.55</v>
      </c>
      <c r="GP378">
        <f t="shared" si="228"/>
        <v>0</v>
      </c>
      <c r="GR378">
        <v>0</v>
      </c>
      <c r="GS378">
        <v>3</v>
      </c>
      <c r="GT378">
        <v>0</v>
      </c>
      <c r="GU378" t="s">
        <v>3</v>
      </c>
      <c r="GV378">
        <f t="shared" si="229"/>
        <v>0</v>
      </c>
      <c r="GW378">
        <v>1</v>
      </c>
      <c r="GX378">
        <f t="shared" si="230"/>
        <v>0</v>
      </c>
      <c r="HA378">
        <v>0</v>
      </c>
      <c r="HB378">
        <v>0</v>
      </c>
      <c r="HC378">
        <f t="shared" si="231"/>
        <v>0</v>
      </c>
      <c r="HE378" t="s">
        <v>3</v>
      </c>
      <c r="HF378" t="s">
        <v>3</v>
      </c>
      <c r="HM378" t="s">
        <v>3</v>
      </c>
      <c r="HN378" t="s">
        <v>138</v>
      </c>
      <c r="HO378" t="s">
        <v>139</v>
      </c>
      <c r="HP378" t="s">
        <v>136</v>
      </c>
      <c r="HQ378" t="s">
        <v>136</v>
      </c>
      <c r="HS378">
        <v>0</v>
      </c>
      <c r="IK378">
        <v>0</v>
      </c>
    </row>
    <row r="379" spans="1:245" x14ac:dyDescent="0.2">
      <c r="A379">
        <v>18</v>
      </c>
      <c r="B379">
        <v>0</v>
      </c>
      <c r="C379">
        <v>202</v>
      </c>
      <c r="E379" t="s">
        <v>229</v>
      </c>
      <c r="F379" t="s">
        <v>149</v>
      </c>
      <c r="G379" t="s">
        <v>150</v>
      </c>
      <c r="H379" t="s">
        <v>151</v>
      </c>
      <c r="I379">
        <f>I378*J379</f>
        <v>2.1000000000000001E-2</v>
      </c>
      <c r="J379">
        <v>0.105</v>
      </c>
      <c r="K379">
        <v>0.105</v>
      </c>
      <c r="O379">
        <f t="shared" si="212"/>
        <v>2071.23</v>
      </c>
      <c r="P379">
        <f>ROUND(CQ379*I379,2)</f>
        <v>2071.23</v>
      </c>
      <c r="Q379">
        <f>ROUND(CR379*I379,2)</f>
        <v>0</v>
      </c>
      <c r="R379">
        <f>ROUND(CS379*I379,2)</f>
        <v>0</v>
      </c>
      <c r="S379">
        <f>ROUND(CT379*I379,2)</f>
        <v>0</v>
      </c>
      <c r="T379">
        <f t="shared" si="213"/>
        <v>0</v>
      </c>
      <c r="U379">
        <f>ROUND(CV379*I379,7)</f>
        <v>0</v>
      </c>
      <c r="V379">
        <f>ROUND(CW379*I379,7)</f>
        <v>0</v>
      </c>
      <c r="W379">
        <f t="shared" si="214"/>
        <v>0</v>
      </c>
      <c r="X379">
        <f t="shared" si="215"/>
        <v>0</v>
      </c>
      <c r="Y379">
        <f t="shared" si="215"/>
        <v>0</v>
      </c>
      <c r="AA379">
        <v>61549534</v>
      </c>
      <c r="AB379">
        <f t="shared" si="216"/>
        <v>70449.91</v>
      </c>
      <c r="AC379">
        <f>ROUND((ES379),6)</f>
        <v>70449.91</v>
      </c>
      <c r="AD379">
        <f>ROUND((((ET379)-(EU379))+AE379),6)</f>
        <v>0</v>
      </c>
      <c r="AE379">
        <f>ROUND((EU379),6)</f>
        <v>0</v>
      </c>
      <c r="AF379">
        <f>ROUND((EV379),6)</f>
        <v>0</v>
      </c>
      <c r="AG379">
        <f t="shared" si="217"/>
        <v>0</v>
      </c>
      <c r="AH379">
        <f>(EW379)</f>
        <v>0</v>
      </c>
      <c r="AI379">
        <f>(EX379)</f>
        <v>0</v>
      </c>
      <c r="AJ379">
        <f t="shared" si="218"/>
        <v>0</v>
      </c>
      <c r="AK379">
        <v>70449.91</v>
      </c>
      <c r="AL379">
        <v>70449.91</v>
      </c>
      <c r="AM379">
        <v>0</v>
      </c>
      <c r="AN379">
        <v>0</v>
      </c>
      <c r="AO379">
        <v>0</v>
      </c>
      <c r="AP379">
        <v>0</v>
      </c>
      <c r="AQ379">
        <v>0</v>
      </c>
      <c r="AR379">
        <v>0</v>
      </c>
      <c r="AS379">
        <v>0</v>
      </c>
      <c r="AT379">
        <v>97</v>
      </c>
      <c r="AU379">
        <v>51</v>
      </c>
      <c r="AV379">
        <v>1</v>
      </c>
      <c r="AW379">
        <v>1</v>
      </c>
      <c r="AZ379">
        <v>1</v>
      </c>
      <c r="BA379">
        <v>1</v>
      </c>
      <c r="BB379">
        <v>1</v>
      </c>
      <c r="BC379">
        <v>1.4</v>
      </c>
      <c r="BD379" t="s">
        <v>3</v>
      </c>
      <c r="BE379" t="s">
        <v>3</v>
      </c>
      <c r="BF379" t="s">
        <v>3</v>
      </c>
      <c r="BG379" t="s">
        <v>3</v>
      </c>
      <c r="BH379">
        <v>3</v>
      </c>
      <c r="BI379">
        <v>2</v>
      </c>
      <c r="BJ379" t="s">
        <v>152</v>
      </c>
      <c r="BM379">
        <v>108001</v>
      </c>
      <c r="BN379">
        <v>0</v>
      </c>
      <c r="BO379" t="s">
        <v>3</v>
      </c>
      <c r="BP379">
        <v>0</v>
      </c>
      <c r="BQ379">
        <v>3</v>
      </c>
      <c r="BR379">
        <v>0</v>
      </c>
      <c r="BS379">
        <v>1</v>
      </c>
      <c r="BT379">
        <v>1</v>
      </c>
      <c r="BU379">
        <v>1</v>
      </c>
      <c r="BV379">
        <v>1</v>
      </c>
      <c r="BW379">
        <v>1</v>
      </c>
      <c r="BX379">
        <v>1</v>
      </c>
      <c r="BY379" t="s">
        <v>3</v>
      </c>
      <c r="BZ379">
        <v>97</v>
      </c>
      <c r="CA379">
        <v>51</v>
      </c>
      <c r="CB379" t="s">
        <v>3</v>
      </c>
      <c r="CE379">
        <v>0</v>
      </c>
      <c r="CF379">
        <v>0</v>
      </c>
      <c r="CG379">
        <v>0</v>
      </c>
      <c r="CM379">
        <v>0</v>
      </c>
      <c r="CN379" t="s">
        <v>3</v>
      </c>
      <c r="CO379">
        <v>0</v>
      </c>
      <c r="CP379">
        <f t="shared" si="219"/>
        <v>2071.23</v>
      </c>
      <c r="CQ379">
        <f>ROUND(AL379*BC379,2)</f>
        <v>98629.87</v>
      </c>
      <c r="CR379">
        <f>ROUND(AM379*BB379,2)</f>
        <v>0</v>
      </c>
      <c r="CS379">
        <f>ROUND(AN379*BS379,2)</f>
        <v>0</v>
      </c>
      <c r="CT379">
        <f>ROUND(AO379*BA379,2)</f>
        <v>0</v>
      </c>
      <c r="CU379">
        <f t="shared" si="220"/>
        <v>0</v>
      </c>
      <c r="CV379">
        <f>AH379</f>
        <v>0</v>
      </c>
      <c r="CW379">
        <f>AI379</f>
        <v>0</v>
      </c>
      <c r="CX379">
        <f t="shared" si="221"/>
        <v>0</v>
      </c>
      <c r="CY379">
        <f t="shared" si="222"/>
        <v>0</v>
      </c>
      <c r="CZ379">
        <f t="shared" si="223"/>
        <v>0</v>
      </c>
      <c r="DC379" t="s">
        <v>3</v>
      </c>
      <c r="DD379" t="s">
        <v>3</v>
      </c>
      <c r="DE379" t="s">
        <v>3</v>
      </c>
      <c r="DF379" t="s">
        <v>3</v>
      </c>
      <c r="DG379" t="s">
        <v>3</v>
      </c>
      <c r="DH379" t="s">
        <v>3</v>
      </c>
      <c r="DI379" t="s">
        <v>3</v>
      </c>
      <c r="DJ379" t="s">
        <v>3</v>
      </c>
      <c r="DK379" t="s">
        <v>3</v>
      </c>
      <c r="DL379" t="s">
        <v>3</v>
      </c>
      <c r="DM379" t="s">
        <v>3</v>
      </c>
      <c r="DN379">
        <v>0</v>
      </c>
      <c r="DO379">
        <v>0</v>
      </c>
      <c r="DP379">
        <v>1</v>
      </c>
      <c r="DQ379">
        <v>1</v>
      </c>
      <c r="DU379">
        <v>1013</v>
      </c>
      <c r="DV379" t="s">
        <v>151</v>
      </c>
      <c r="DW379" t="s">
        <v>153</v>
      </c>
      <c r="DX379">
        <v>1</v>
      </c>
      <c r="DZ379" t="s">
        <v>3</v>
      </c>
      <c r="EA379" t="s">
        <v>3</v>
      </c>
      <c r="EB379" t="s">
        <v>3</v>
      </c>
      <c r="EC379" t="s">
        <v>3</v>
      </c>
      <c r="EE379">
        <v>60216615</v>
      </c>
      <c r="EF379">
        <v>3</v>
      </c>
      <c r="EG379" t="s">
        <v>135</v>
      </c>
      <c r="EH379">
        <v>0</v>
      </c>
      <c r="EI379" t="s">
        <v>3</v>
      </c>
      <c r="EJ379">
        <v>2</v>
      </c>
      <c r="EK379">
        <v>108001</v>
      </c>
      <c r="EL379" t="s">
        <v>136</v>
      </c>
      <c r="EM379" t="s">
        <v>137</v>
      </c>
      <c r="EO379" t="s">
        <v>3</v>
      </c>
      <c r="EQ379">
        <v>0</v>
      </c>
      <c r="ER379">
        <v>70449.91</v>
      </c>
      <c r="ES379">
        <v>70449.91</v>
      </c>
      <c r="ET379">
        <v>0</v>
      </c>
      <c r="EU379">
        <v>0</v>
      </c>
      <c r="EV379">
        <v>0</v>
      </c>
      <c r="EW379">
        <v>0</v>
      </c>
      <c r="EX379">
        <v>0</v>
      </c>
      <c r="EZ379">
        <v>5</v>
      </c>
      <c r="FC379">
        <v>0</v>
      </c>
      <c r="FD379">
        <v>18</v>
      </c>
      <c r="FF379">
        <v>70449.91</v>
      </c>
      <c r="FQ379">
        <v>0</v>
      </c>
      <c r="FR379">
        <v>0</v>
      </c>
      <c r="FS379">
        <v>0</v>
      </c>
      <c r="FX379">
        <v>97</v>
      </c>
      <c r="FY379">
        <v>51</v>
      </c>
      <c r="GA379" t="s">
        <v>154</v>
      </c>
      <c r="GD379">
        <v>1</v>
      </c>
      <c r="GE379">
        <v>72551.44</v>
      </c>
      <c r="GF379">
        <v>1901007357</v>
      </c>
      <c r="GG379">
        <v>2</v>
      </c>
      <c r="GH379">
        <v>3</v>
      </c>
      <c r="GI379">
        <v>3</v>
      </c>
      <c r="GJ379">
        <v>0</v>
      </c>
      <c r="GK379">
        <v>0</v>
      </c>
      <c r="GL379">
        <f t="shared" si="224"/>
        <v>0</v>
      </c>
      <c r="GM379">
        <f t="shared" si="225"/>
        <v>2071.23</v>
      </c>
      <c r="GN379">
        <f t="shared" si="226"/>
        <v>0</v>
      </c>
      <c r="GO379">
        <f t="shared" si="227"/>
        <v>2071.23</v>
      </c>
      <c r="GP379">
        <f t="shared" si="228"/>
        <v>0</v>
      </c>
      <c r="GR379">
        <v>3</v>
      </c>
      <c r="GS379">
        <v>1</v>
      </c>
      <c r="GT379">
        <v>0</v>
      </c>
      <c r="GU379" t="s">
        <v>3</v>
      </c>
      <c r="GV379">
        <f t="shared" si="229"/>
        <v>0</v>
      </c>
      <c r="GW379">
        <v>1</v>
      </c>
      <c r="GX379">
        <f t="shared" si="230"/>
        <v>0</v>
      </c>
      <c r="HA379">
        <v>0</v>
      </c>
      <c r="HB379">
        <v>0</v>
      </c>
      <c r="HC379">
        <f t="shared" si="231"/>
        <v>0</v>
      </c>
      <c r="HE379" t="s">
        <v>155</v>
      </c>
      <c r="HF379" t="s">
        <v>155</v>
      </c>
      <c r="HM379" t="s">
        <v>3</v>
      </c>
      <c r="HN379" t="s">
        <v>138</v>
      </c>
      <c r="HO379" t="s">
        <v>139</v>
      </c>
      <c r="HP379" t="s">
        <v>136</v>
      </c>
      <c r="HQ379" t="s">
        <v>136</v>
      </c>
      <c r="HS379">
        <v>0</v>
      </c>
      <c r="IK379">
        <v>0</v>
      </c>
    </row>
    <row r="380" spans="1:245" x14ac:dyDescent="0.2">
      <c r="A380">
        <v>17</v>
      </c>
      <c r="B380">
        <v>0</v>
      </c>
      <c r="C380">
        <f>ROW(SmtRes!A210)</f>
        <v>210</v>
      </c>
      <c r="D380">
        <f>ROW(EtalonRes!A210)</f>
        <v>210</v>
      </c>
      <c r="E380" t="s">
        <v>230</v>
      </c>
      <c r="F380" t="s">
        <v>157</v>
      </c>
      <c r="G380" t="s">
        <v>158</v>
      </c>
      <c r="H380" t="s">
        <v>133</v>
      </c>
      <c r="I380">
        <f>ROUND(15/100,7)</f>
        <v>0.15</v>
      </c>
      <c r="J380">
        <v>0</v>
      </c>
      <c r="K380">
        <f>ROUND(15/100,7)</f>
        <v>0.15</v>
      </c>
      <c r="O380">
        <f t="shared" si="212"/>
        <v>1585.75</v>
      </c>
      <c r="P380">
        <f>SUMIF(SmtRes!AQ203:'SmtRes'!AQ210,"=1",SmtRes!DF203:'SmtRes'!DF210)</f>
        <v>24.85</v>
      </c>
      <c r="Q380">
        <f>SUMIF(SmtRes!AQ203:'SmtRes'!AQ210,"=1",SmtRes!DG203:'SmtRes'!DG210)</f>
        <v>0.96</v>
      </c>
      <c r="R380">
        <f>SUMIF(SmtRes!AQ203:'SmtRes'!AQ210,"=1",SmtRes!DH203:'SmtRes'!DH210)</f>
        <v>1.08</v>
      </c>
      <c r="S380">
        <f>SUMIF(SmtRes!AQ203:'SmtRes'!AQ210,"=1",SmtRes!DI203:'SmtRes'!DI210)</f>
        <v>1558.8600000000001</v>
      </c>
      <c r="T380">
        <f t="shared" si="213"/>
        <v>0</v>
      </c>
      <c r="U380">
        <f>SUMIF(SmtRes!AQ203:'SmtRes'!AQ210,"=1",SmtRes!CV203:'SmtRes'!CV210)</f>
        <v>2.34</v>
      </c>
      <c r="V380">
        <f>SUMIF(SmtRes!AQ203:'SmtRes'!AQ210,"=1",SmtRes!CW203:'SmtRes'!CW210)</f>
        <v>1.5E-3</v>
      </c>
      <c r="W380">
        <f t="shared" si="214"/>
        <v>0</v>
      </c>
      <c r="X380">
        <f t="shared" si="215"/>
        <v>1513.14</v>
      </c>
      <c r="Y380">
        <f t="shared" si="215"/>
        <v>795.57</v>
      </c>
      <c r="AA380">
        <v>61549534</v>
      </c>
      <c r="AB380">
        <f t="shared" si="216"/>
        <v>10538.154399999999</v>
      </c>
      <c r="AC380">
        <f>ROUND((SUM(SmtRes!BQ203:'SmtRes'!BQ210)),6)</f>
        <v>139.35820000000001</v>
      </c>
      <c r="AD380">
        <f>ROUND((((SUM(SmtRes!BR203:'SmtRes'!BR210))-(SUM(SmtRes!BS203:'SmtRes'!BS210)))+AE380),6)</f>
        <v>6.4329000000000001</v>
      </c>
      <c r="AE380">
        <f>ROUND((SUM(SmtRes!BS203:'SmtRes'!BS210)),6)</f>
        <v>7.2205000000000004</v>
      </c>
      <c r="AF380">
        <f>ROUND((SUM(SmtRes!BT203:'SmtRes'!BT210)),6)</f>
        <v>10392.363300000001</v>
      </c>
      <c r="AG380">
        <f t="shared" si="217"/>
        <v>0</v>
      </c>
      <c r="AH380">
        <f>(SUM(SmtRes!BU203:'SmtRes'!BU210))</f>
        <v>15.6</v>
      </c>
      <c r="AI380">
        <f>(SUM(SmtRes!BV203:'SmtRes'!BV210))</f>
        <v>0.01</v>
      </c>
      <c r="AJ380">
        <f t="shared" si="218"/>
        <v>0</v>
      </c>
      <c r="AK380">
        <v>10545.374900000001</v>
      </c>
      <c r="AL380">
        <v>139.35820000000001</v>
      </c>
      <c r="AM380">
        <v>6.4329000000000001</v>
      </c>
      <c r="AN380">
        <v>7.2204999999999995</v>
      </c>
      <c r="AO380">
        <v>10392.363300000001</v>
      </c>
      <c r="AP380">
        <v>0</v>
      </c>
      <c r="AQ380">
        <v>15.6</v>
      </c>
      <c r="AR380">
        <v>0.01</v>
      </c>
      <c r="AS380">
        <v>0</v>
      </c>
      <c r="AT380">
        <v>97</v>
      </c>
      <c r="AU380">
        <v>51</v>
      </c>
      <c r="AV380">
        <v>1</v>
      </c>
      <c r="AW380">
        <v>1</v>
      </c>
      <c r="AZ380">
        <v>1</v>
      </c>
      <c r="BA380">
        <v>1</v>
      </c>
      <c r="BB380">
        <v>1</v>
      </c>
      <c r="BC380">
        <v>1</v>
      </c>
      <c r="BD380" t="s">
        <v>3</v>
      </c>
      <c r="BE380" t="s">
        <v>3</v>
      </c>
      <c r="BF380" t="s">
        <v>3</v>
      </c>
      <c r="BG380" t="s">
        <v>3</v>
      </c>
      <c r="BH380">
        <v>0</v>
      </c>
      <c r="BI380">
        <v>2</v>
      </c>
      <c r="BJ380" t="s">
        <v>159</v>
      </c>
      <c r="BM380">
        <v>108001</v>
      </c>
      <c r="BN380">
        <v>0</v>
      </c>
      <c r="BO380" t="s">
        <v>3</v>
      </c>
      <c r="BP380">
        <v>0</v>
      </c>
      <c r="BQ380">
        <v>3</v>
      </c>
      <c r="BR380">
        <v>0</v>
      </c>
      <c r="BS380">
        <v>1</v>
      </c>
      <c r="BT380">
        <v>1</v>
      </c>
      <c r="BU380">
        <v>1</v>
      </c>
      <c r="BV380">
        <v>1</v>
      </c>
      <c r="BW380">
        <v>1</v>
      </c>
      <c r="BX380">
        <v>1</v>
      </c>
      <c r="BY380" t="s">
        <v>3</v>
      </c>
      <c r="BZ380">
        <v>97</v>
      </c>
      <c r="CA380">
        <v>51</v>
      </c>
      <c r="CB380" t="s">
        <v>3</v>
      </c>
      <c r="CE380">
        <v>0</v>
      </c>
      <c r="CF380">
        <v>0</v>
      </c>
      <c r="CG380">
        <v>0</v>
      </c>
      <c r="CM380">
        <v>0</v>
      </c>
      <c r="CN380" t="s">
        <v>3</v>
      </c>
      <c r="CO380">
        <v>0</v>
      </c>
      <c r="CP380">
        <f t="shared" si="219"/>
        <v>1585.75</v>
      </c>
      <c r="CQ380">
        <f>SUMIF(SmtRes!AQ203:'SmtRes'!AQ210,"=1",SmtRes!AA203:'SmtRes'!AA210)</f>
        <v>71.680000000000007</v>
      </c>
      <c r="CR380">
        <f>SUMIF(SmtRes!AQ203:'SmtRes'!AQ210,"=1",SmtRes!AB203:'SmtRes'!AB210)</f>
        <v>643.29</v>
      </c>
      <c r="CS380">
        <f>SUMIF(SmtRes!AQ203:'SmtRes'!AQ210,"=1",SmtRes!AC203:'SmtRes'!AC210)</f>
        <v>722.05</v>
      </c>
      <c r="CT380">
        <f>SUMIF(SmtRes!AQ203:'SmtRes'!AQ210,"=1",SmtRes!AD203:'SmtRes'!AD210)</f>
        <v>1950.61</v>
      </c>
      <c r="CU380">
        <f t="shared" si="220"/>
        <v>0</v>
      </c>
      <c r="CV380">
        <f>SUMIF(SmtRes!AQ203:'SmtRes'!AQ210,"=1",SmtRes!BU203:'SmtRes'!BU210)</f>
        <v>15.6</v>
      </c>
      <c r="CW380">
        <f>SUMIF(SmtRes!AQ203:'SmtRes'!AQ210,"=1",SmtRes!BV203:'SmtRes'!BV210)</f>
        <v>0.01</v>
      </c>
      <c r="CX380">
        <f t="shared" si="221"/>
        <v>0</v>
      </c>
      <c r="CY380">
        <f t="shared" si="222"/>
        <v>1513.1417999999999</v>
      </c>
      <c r="CZ380">
        <f t="shared" si="223"/>
        <v>795.56939999999997</v>
      </c>
      <c r="DC380" t="s">
        <v>3</v>
      </c>
      <c r="DD380" t="s">
        <v>3</v>
      </c>
      <c r="DE380" t="s">
        <v>3</v>
      </c>
      <c r="DF380" t="s">
        <v>3</v>
      </c>
      <c r="DG380" t="s">
        <v>3</v>
      </c>
      <c r="DH380" t="s">
        <v>3</v>
      </c>
      <c r="DI380" t="s">
        <v>3</v>
      </c>
      <c r="DJ380" t="s">
        <v>3</v>
      </c>
      <c r="DK380" t="s">
        <v>3</v>
      </c>
      <c r="DL380" t="s">
        <v>3</v>
      </c>
      <c r="DM380" t="s">
        <v>3</v>
      </c>
      <c r="DN380">
        <v>0</v>
      </c>
      <c r="DO380">
        <v>0</v>
      </c>
      <c r="DP380">
        <v>1</v>
      </c>
      <c r="DQ380">
        <v>1</v>
      </c>
      <c r="DU380">
        <v>1003</v>
      </c>
      <c r="DV380" t="s">
        <v>133</v>
      </c>
      <c r="DW380" t="s">
        <v>133</v>
      </c>
      <c r="DX380">
        <v>100</v>
      </c>
      <c r="DZ380" t="s">
        <v>3</v>
      </c>
      <c r="EA380" t="s">
        <v>3</v>
      </c>
      <c r="EB380" t="s">
        <v>3</v>
      </c>
      <c r="EC380" t="s">
        <v>3</v>
      </c>
      <c r="EE380">
        <v>60216615</v>
      </c>
      <c r="EF380">
        <v>3</v>
      </c>
      <c r="EG380" t="s">
        <v>135</v>
      </c>
      <c r="EH380">
        <v>0</v>
      </c>
      <c r="EI380" t="s">
        <v>3</v>
      </c>
      <c r="EJ380">
        <v>2</v>
      </c>
      <c r="EK380">
        <v>108001</v>
      </c>
      <c r="EL380" t="s">
        <v>136</v>
      </c>
      <c r="EM380" t="s">
        <v>137</v>
      </c>
      <c r="EO380" t="s">
        <v>3</v>
      </c>
      <c r="EQ380">
        <v>0</v>
      </c>
      <c r="ER380">
        <v>0</v>
      </c>
      <c r="ES380">
        <v>0</v>
      </c>
      <c r="ET380">
        <v>0</v>
      </c>
      <c r="EU380">
        <v>0</v>
      </c>
      <c r="EV380">
        <v>0</v>
      </c>
      <c r="EW380">
        <v>15.6</v>
      </c>
      <c r="EX380">
        <v>0.01</v>
      </c>
      <c r="EY380">
        <v>0</v>
      </c>
      <c r="FQ380">
        <v>0</v>
      </c>
      <c r="FR380">
        <v>0</v>
      </c>
      <c r="FS380">
        <v>0</v>
      </c>
      <c r="FX380">
        <v>97</v>
      </c>
      <c r="FY380">
        <v>51</v>
      </c>
      <c r="GA380" t="s">
        <v>3</v>
      </c>
      <c r="GD380">
        <v>1</v>
      </c>
      <c r="GF380">
        <v>2026347101</v>
      </c>
      <c r="GG380">
        <v>2</v>
      </c>
      <c r="GH380">
        <v>1</v>
      </c>
      <c r="GI380">
        <v>-2</v>
      </c>
      <c r="GJ380">
        <v>0</v>
      </c>
      <c r="GK380">
        <v>0</v>
      </c>
      <c r="GL380">
        <f t="shared" si="224"/>
        <v>0</v>
      </c>
      <c r="GM380">
        <f t="shared" si="225"/>
        <v>3894.46</v>
      </c>
      <c r="GN380">
        <f t="shared" si="226"/>
        <v>0</v>
      </c>
      <c r="GO380">
        <f t="shared" si="227"/>
        <v>3894.46</v>
      </c>
      <c r="GP380">
        <f t="shared" si="228"/>
        <v>0</v>
      </c>
      <c r="GR380">
        <v>0</v>
      </c>
      <c r="GS380">
        <v>3</v>
      </c>
      <c r="GT380">
        <v>0</v>
      </c>
      <c r="GU380" t="s">
        <v>3</v>
      </c>
      <c r="GV380">
        <f t="shared" si="229"/>
        <v>0</v>
      </c>
      <c r="GW380">
        <v>1</v>
      </c>
      <c r="GX380">
        <f t="shared" si="230"/>
        <v>0</v>
      </c>
      <c r="HA380">
        <v>0</v>
      </c>
      <c r="HB380">
        <v>0</v>
      </c>
      <c r="HC380">
        <f t="shared" si="231"/>
        <v>0</v>
      </c>
      <c r="HE380" t="s">
        <v>3</v>
      </c>
      <c r="HF380" t="s">
        <v>3</v>
      </c>
      <c r="HM380" t="s">
        <v>3</v>
      </c>
      <c r="HN380" t="s">
        <v>138</v>
      </c>
      <c r="HO380" t="s">
        <v>139</v>
      </c>
      <c r="HP380" t="s">
        <v>136</v>
      </c>
      <c r="HQ380" t="s">
        <v>136</v>
      </c>
      <c r="HS380">
        <v>0</v>
      </c>
      <c r="IK380">
        <v>0</v>
      </c>
    </row>
    <row r="381" spans="1:245" x14ac:dyDescent="0.2">
      <c r="A381">
        <v>18</v>
      </c>
      <c r="B381">
        <v>0</v>
      </c>
      <c r="C381">
        <v>210</v>
      </c>
      <c r="E381" t="s">
        <v>231</v>
      </c>
      <c r="F381" t="s">
        <v>161</v>
      </c>
      <c r="G381" t="s">
        <v>162</v>
      </c>
      <c r="H381" t="s">
        <v>163</v>
      </c>
      <c r="I381">
        <f>I380*J381</f>
        <v>15.75</v>
      </c>
      <c r="J381">
        <v>105</v>
      </c>
      <c r="K381">
        <v>105</v>
      </c>
      <c r="O381">
        <f t="shared" si="212"/>
        <v>260.02999999999997</v>
      </c>
      <c r="P381">
        <f>ROUND(CQ381*I381,2)</f>
        <v>260.02999999999997</v>
      </c>
      <c r="Q381">
        <f>ROUND(CR381*I381,2)</f>
        <v>0</v>
      </c>
      <c r="R381">
        <f>ROUND(CS381*I381,2)</f>
        <v>0</v>
      </c>
      <c r="S381">
        <f>ROUND(CT381*I381,2)</f>
        <v>0</v>
      </c>
      <c r="T381">
        <f t="shared" si="213"/>
        <v>0</v>
      </c>
      <c r="U381">
        <f>ROUND(CV381*I381,7)</f>
        <v>0</v>
      </c>
      <c r="V381">
        <f>ROUND(CW381*I381,7)</f>
        <v>0</v>
      </c>
      <c r="W381">
        <f t="shared" si="214"/>
        <v>0</v>
      </c>
      <c r="X381">
        <f t="shared" si="215"/>
        <v>0</v>
      </c>
      <c r="Y381">
        <f t="shared" si="215"/>
        <v>0</v>
      </c>
      <c r="AA381">
        <v>61549534</v>
      </c>
      <c r="AB381">
        <f t="shared" si="216"/>
        <v>11.79</v>
      </c>
      <c r="AC381">
        <f>ROUND((ES381),6)</f>
        <v>11.79</v>
      </c>
      <c r="AD381">
        <f>ROUND((((ET381)-(EU381))+AE381),6)</f>
        <v>0</v>
      </c>
      <c r="AE381">
        <f>ROUND((EU381),6)</f>
        <v>0</v>
      </c>
      <c r="AF381">
        <f>ROUND((EV381),6)</f>
        <v>0</v>
      </c>
      <c r="AG381">
        <f t="shared" si="217"/>
        <v>0</v>
      </c>
      <c r="AH381">
        <f>(EW381)</f>
        <v>0</v>
      </c>
      <c r="AI381">
        <f>(EX381)</f>
        <v>0</v>
      </c>
      <c r="AJ381">
        <f t="shared" si="218"/>
        <v>0</v>
      </c>
      <c r="AK381">
        <v>11.79</v>
      </c>
      <c r="AL381">
        <v>11.79</v>
      </c>
      <c r="AM381">
        <v>0</v>
      </c>
      <c r="AN381">
        <v>0</v>
      </c>
      <c r="AO381">
        <v>0</v>
      </c>
      <c r="AP381">
        <v>0</v>
      </c>
      <c r="AQ381">
        <v>0</v>
      </c>
      <c r="AR381">
        <v>0</v>
      </c>
      <c r="AS381">
        <v>0</v>
      </c>
      <c r="AT381">
        <v>97</v>
      </c>
      <c r="AU381">
        <v>51</v>
      </c>
      <c r="AV381">
        <v>1</v>
      </c>
      <c r="AW381">
        <v>1</v>
      </c>
      <c r="AZ381">
        <v>1</v>
      </c>
      <c r="BA381">
        <v>1</v>
      </c>
      <c r="BB381">
        <v>1</v>
      </c>
      <c r="BC381">
        <v>1.4</v>
      </c>
      <c r="BD381" t="s">
        <v>3</v>
      </c>
      <c r="BE381" t="s">
        <v>3</v>
      </c>
      <c r="BF381" t="s">
        <v>3</v>
      </c>
      <c r="BG381" t="s">
        <v>3</v>
      </c>
      <c r="BH381">
        <v>3</v>
      </c>
      <c r="BI381">
        <v>2</v>
      </c>
      <c r="BJ381" t="s">
        <v>164</v>
      </c>
      <c r="BM381">
        <v>108001</v>
      </c>
      <c r="BN381">
        <v>0</v>
      </c>
      <c r="BO381" t="s">
        <v>3</v>
      </c>
      <c r="BP381">
        <v>0</v>
      </c>
      <c r="BQ381">
        <v>3</v>
      </c>
      <c r="BR381">
        <v>0</v>
      </c>
      <c r="BS381">
        <v>1</v>
      </c>
      <c r="BT381">
        <v>1</v>
      </c>
      <c r="BU381">
        <v>1</v>
      </c>
      <c r="BV381">
        <v>1</v>
      </c>
      <c r="BW381">
        <v>1</v>
      </c>
      <c r="BX381">
        <v>1</v>
      </c>
      <c r="BY381" t="s">
        <v>3</v>
      </c>
      <c r="BZ381">
        <v>97</v>
      </c>
      <c r="CA381">
        <v>51</v>
      </c>
      <c r="CB381" t="s">
        <v>3</v>
      </c>
      <c r="CE381">
        <v>0</v>
      </c>
      <c r="CF381">
        <v>0</v>
      </c>
      <c r="CG381">
        <v>0</v>
      </c>
      <c r="CM381">
        <v>0</v>
      </c>
      <c r="CN381" t="s">
        <v>3</v>
      </c>
      <c r="CO381">
        <v>0</v>
      </c>
      <c r="CP381">
        <f t="shared" si="219"/>
        <v>260.02999999999997</v>
      </c>
      <c r="CQ381">
        <f>ROUND(AL381*BC381,2)</f>
        <v>16.510000000000002</v>
      </c>
      <c r="CR381">
        <f>ROUND(AM381*BB381,2)</f>
        <v>0</v>
      </c>
      <c r="CS381">
        <f>ROUND(AN381*BS381,2)</f>
        <v>0</v>
      </c>
      <c r="CT381">
        <f>ROUND(AO381*BA381,2)</f>
        <v>0</v>
      </c>
      <c r="CU381">
        <f t="shared" si="220"/>
        <v>0</v>
      </c>
      <c r="CV381">
        <f>AH381</f>
        <v>0</v>
      </c>
      <c r="CW381">
        <f>AI381</f>
        <v>0</v>
      </c>
      <c r="CX381">
        <f t="shared" si="221"/>
        <v>0</v>
      </c>
      <c r="CY381">
        <f t="shared" si="222"/>
        <v>0</v>
      </c>
      <c r="CZ381">
        <f t="shared" si="223"/>
        <v>0</v>
      </c>
      <c r="DC381" t="s">
        <v>3</v>
      </c>
      <c r="DD381" t="s">
        <v>3</v>
      </c>
      <c r="DE381" t="s">
        <v>3</v>
      </c>
      <c r="DF381" t="s">
        <v>3</v>
      </c>
      <c r="DG381" t="s">
        <v>3</v>
      </c>
      <c r="DH381" t="s">
        <v>3</v>
      </c>
      <c r="DI381" t="s">
        <v>3</v>
      </c>
      <c r="DJ381" t="s">
        <v>3</v>
      </c>
      <c r="DK381" t="s">
        <v>3</v>
      </c>
      <c r="DL381" t="s">
        <v>3</v>
      </c>
      <c r="DM381" t="s">
        <v>3</v>
      </c>
      <c r="DN381">
        <v>0</v>
      </c>
      <c r="DO381">
        <v>0</v>
      </c>
      <c r="DP381">
        <v>1</v>
      </c>
      <c r="DQ381">
        <v>1</v>
      </c>
      <c r="DU381">
        <v>1003</v>
      </c>
      <c r="DV381" t="s">
        <v>163</v>
      </c>
      <c r="DW381" t="s">
        <v>163</v>
      </c>
      <c r="DX381">
        <v>1</v>
      </c>
      <c r="DZ381" t="s">
        <v>3</v>
      </c>
      <c r="EA381" t="s">
        <v>3</v>
      </c>
      <c r="EB381" t="s">
        <v>3</v>
      </c>
      <c r="EC381" t="s">
        <v>3</v>
      </c>
      <c r="EE381">
        <v>60216615</v>
      </c>
      <c r="EF381">
        <v>3</v>
      </c>
      <c r="EG381" t="s">
        <v>135</v>
      </c>
      <c r="EH381">
        <v>0</v>
      </c>
      <c r="EI381" t="s">
        <v>3</v>
      </c>
      <c r="EJ381">
        <v>2</v>
      </c>
      <c r="EK381">
        <v>108001</v>
      </c>
      <c r="EL381" t="s">
        <v>136</v>
      </c>
      <c r="EM381" t="s">
        <v>137</v>
      </c>
      <c r="EO381" t="s">
        <v>3</v>
      </c>
      <c r="EQ381">
        <v>0</v>
      </c>
      <c r="ER381">
        <v>11.79</v>
      </c>
      <c r="ES381">
        <v>11.79</v>
      </c>
      <c r="ET381">
        <v>0</v>
      </c>
      <c r="EU381">
        <v>0</v>
      </c>
      <c r="EV381">
        <v>0</v>
      </c>
      <c r="EW381">
        <v>0</v>
      </c>
      <c r="EX381">
        <v>0</v>
      </c>
      <c r="EZ381">
        <v>5</v>
      </c>
      <c r="FC381">
        <v>0</v>
      </c>
      <c r="FD381">
        <v>18</v>
      </c>
      <c r="FF381">
        <v>11.79</v>
      </c>
      <c r="FQ381">
        <v>0</v>
      </c>
      <c r="FR381">
        <v>0</v>
      </c>
      <c r="FS381">
        <v>0</v>
      </c>
      <c r="FX381">
        <v>97</v>
      </c>
      <c r="FY381">
        <v>51</v>
      </c>
      <c r="GA381" t="s">
        <v>165</v>
      </c>
      <c r="GD381">
        <v>1</v>
      </c>
      <c r="GE381">
        <v>12.11</v>
      </c>
      <c r="GF381">
        <v>613818176</v>
      </c>
      <c r="GG381">
        <v>2</v>
      </c>
      <c r="GH381">
        <v>3</v>
      </c>
      <c r="GI381">
        <v>3</v>
      </c>
      <c r="GJ381">
        <v>0</v>
      </c>
      <c r="GK381">
        <v>0</v>
      </c>
      <c r="GL381">
        <f t="shared" si="224"/>
        <v>0</v>
      </c>
      <c r="GM381">
        <f t="shared" si="225"/>
        <v>260.02999999999997</v>
      </c>
      <c r="GN381">
        <f t="shared" si="226"/>
        <v>0</v>
      </c>
      <c r="GO381">
        <f t="shared" si="227"/>
        <v>260.02999999999997</v>
      </c>
      <c r="GP381">
        <f t="shared" si="228"/>
        <v>0</v>
      </c>
      <c r="GR381">
        <v>3</v>
      </c>
      <c r="GS381">
        <v>1</v>
      </c>
      <c r="GT381">
        <v>0</v>
      </c>
      <c r="GU381" t="s">
        <v>3</v>
      </c>
      <c r="GV381">
        <f t="shared" si="229"/>
        <v>0</v>
      </c>
      <c r="GW381">
        <v>1</v>
      </c>
      <c r="GX381">
        <f t="shared" si="230"/>
        <v>0</v>
      </c>
      <c r="HA381">
        <v>0</v>
      </c>
      <c r="HB381">
        <v>0</v>
      </c>
      <c r="HC381">
        <f t="shared" si="231"/>
        <v>0</v>
      </c>
      <c r="HE381" t="s">
        <v>155</v>
      </c>
      <c r="HF381" t="s">
        <v>155</v>
      </c>
      <c r="HM381" t="s">
        <v>3</v>
      </c>
      <c r="HN381" t="s">
        <v>138</v>
      </c>
      <c r="HO381" t="s">
        <v>139</v>
      </c>
      <c r="HP381" t="s">
        <v>136</v>
      </c>
      <c r="HQ381" t="s">
        <v>136</v>
      </c>
      <c r="HS381">
        <v>0</v>
      </c>
      <c r="IK381">
        <v>0</v>
      </c>
    </row>
    <row r="383" spans="1:245" x14ac:dyDescent="0.2">
      <c r="A383" s="2">
        <v>51</v>
      </c>
      <c r="B383" s="2">
        <f>B370</f>
        <v>0</v>
      </c>
      <c r="C383" s="2">
        <f>A370</f>
        <v>4</v>
      </c>
      <c r="D383" s="2">
        <f>ROW(A370)</f>
        <v>370</v>
      </c>
      <c r="E383" s="2"/>
      <c r="F383" s="2" t="str">
        <f>IF(F370&lt;&gt;"",F370,"")</f>
        <v/>
      </c>
      <c r="G383" s="2" t="str">
        <f>IF(G370&lt;&gt;"",G370,"")</f>
        <v>Помещение 20 (кабинет №223)</v>
      </c>
      <c r="H383" s="2">
        <v>0</v>
      </c>
      <c r="I383" s="2"/>
      <c r="J383" s="2"/>
      <c r="K383" s="2"/>
      <c r="L383" s="2"/>
      <c r="M383" s="2"/>
      <c r="N383" s="2"/>
      <c r="O383" s="2">
        <v>0</v>
      </c>
      <c r="P383" s="2">
        <v>0</v>
      </c>
      <c r="Q383" s="2">
        <v>0</v>
      </c>
      <c r="R383" s="2">
        <v>0</v>
      </c>
      <c r="S383" s="2">
        <v>0</v>
      </c>
      <c r="T383" s="2">
        <v>0</v>
      </c>
      <c r="U383" s="2">
        <v>0</v>
      </c>
      <c r="V383" s="2">
        <v>0</v>
      </c>
      <c r="W383" s="2">
        <v>0</v>
      </c>
      <c r="X383" s="2">
        <v>0</v>
      </c>
      <c r="Y383" s="2">
        <v>0</v>
      </c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>
        <f t="shared" ref="AO383:BD383" si="232">ROUND(BX383,2)</f>
        <v>0</v>
      </c>
      <c r="AP383" s="2">
        <f t="shared" si="232"/>
        <v>0</v>
      </c>
      <c r="AQ383" s="2">
        <f t="shared" si="232"/>
        <v>0</v>
      </c>
      <c r="AR383" s="2">
        <f t="shared" si="232"/>
        <v>0</v>
      </c>
      <c r="AS383" s="2">
        <f t="shared" si="232"/>
        <v>0</v>
      </c>
      <c r="AT383" s="2">
        <f t="shared" si="232"/>
        <v>0</v>
      </c>
      <c r="AU383" s="2">
        <f t="shared" si="232"/>
        <v>0</v>
      </c>
      <c r="AV383" s="2">
        <f t="shared" si="232"/>
        <v>0</v>
      </c>
      <c r="AW383" s="2">
        <f t="shared" si="232"/>
        <v>0</v>
      </c>
      <c r="AX383" s="2">
        <f t="shared" si="232"/>
        <v>0</v>
      </c>
      <c r="AY383" s="2">
        <f t="shared" si="232"/>
        <v>0</v>
      </c>
      <c r="AZ383" s="2">
        <f t="shared" si="232"/>
        <v>0</v>
      </c>
      <c r="BA383" s="2">
        <f t="shared" si="232"/>
        <v>0</v>
      </c>
      <c r="BB383" s="2">
        <f t="shared" si="232"/>
        <v>0</v>
      </c>
      <c r="BC383" s="2">
        <f t="shared" si="232"/>
        <v>0</v>
      </c>
      <c r="BD383" s="2">
        <f t="shared" si="232"/>
        <v>0</v>
      </c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3"/>
      <c r="DH383" s="3"/>
      <c r="DI383" s="3"/>
      <c r="DJ383" s="3"/>
      <c r="DK383" s="3"/>
      <c r="DL383" s="3"/>
      <c r="DM383" s="3"/>
      <c r="DN383" s="3"/>
      <c r="DO383" s="3"/>
      <c r="DP383" s="3"/>
      <c r="DQ383" s="3"/>
      <c r="DR383" s="3"/>
      <c r="DS383" s="3"/>
      <c r="DT383" s="3"/>
      <c r="DU383" s="3"/>
      <c r="DV383" s="3"/>
      <c r="DW383" s="3"/>
      <c r="DX383" s="3"/>
      <c r="DY383" s="3"/>
      <c r="DZ383" s="3"/>
      <c r="EA383" s="3"/>
      <c r="EB383" s="3"/>
      <c r="EC383" s="3"/>
      <c r="ED383" s="3"/>
      <c r="EE383" s="3"/>
      <c r="EF383" s="3"/>
      <c r="EG383" s="3"/>
      <c r="EH383" s="3"/>
      <c r="EI383" s="3"/>
      <c r="EJ383" s="3"/>
      <c r="EK383" s="3"/>
      <c r="EL383" s="3"/>
      <c r="EM383" s="3"/>
      <c r="EN383" s="3"/>
      <c r="EO383" s="3"/>
      <c r="EP383" s="3"/>
      <c r="EQ383" s="3"/>
      <c r="ER383" s="3"/>
      <c r="ES383" s="3"/>
      <c r="ET383" s="3"/>
      <c r="EU383" s="3"/>
      <c r="EV383" s="3"/>
      <c r="EW383" s="3"/>
      <c r="EX383" s="3"/>
      <c r="EY383" s="3"/>
      <c r="EZ383" s="3"/>
      <c r="FA383" s="3"/>
      <c r="FB383" s="3"/>
      <c r="FC383" s="3"/>
      <c r="FD383" s="3"/>
      <c r="FE383" s="3"/>
      <c r="FF383" s="3"/>
      <c r="FG383" s="3"/>
      <c r="FH383" s="3"/>
      <c r="FI383" s="3"/>
      <c r="FJ383" s="3"/>
      <c r="FK383" s="3"/>
      <c r="FL383" s="3"/>
      <c r="FM383" s="3"/>
      <c r="FN383" s="3"/>
      <c r="FO383" s="3"/>
      <c r="FP383" s="3"/>
      <c r="FQ383" s="3"/>
      <c r="FR383" s="3"/>
      <c r="FS383" s="3"/>
      <c r="FT383" s="3"/>
      <c r="FU383" s="3"/>
      <c r="FV383" s="3"/>
      <c r="FW383" s="3"/>
      <c r="FX383" s="3"/>
      <c r="FY383" s="3"/>
      <c r="FZ383" s="3"/>
      <c r="GA383" s="3"/>
      <c r="GB383" s="3"/>
      <c r="GC383" s="3"/>
      <c r="GD383" s="3"/>
      <c r="GE383" s="3"/>
      <c r="GF383" s="3"/>
      <c r="GG383" s="3"/>
      <c r="GH383" s="3"/>
      <c r="GI383" s="3"/>
      <c r="GJ383" s="3"/>
      <c r="GK383" s="3"/>
      <c r="GL383" s="3"/>
      <c r="GM383" s="3"/>
      <c r="GN383" s="3"/>
      <c r="GO383" s="3"/>
      <c r="GP383" s="3"/>
      <c r="GQ383" s="3"/>
      <c r="GR383" s="3"/>
      <c r="GS383" s="3"/>
      <c r="GT383" s="3"/>
      <c r="GU383" s="3"/>
      <c r="GV383" s="3"/>
      <c r="GW383" s="3"/>
      <c r="GX383" s="3">
        <v>0</v>
      </c>
    </row>
    <row r="385" spans="1:28" x14ac:dyDescent="0.2">
      <c r="A385" s="4">
        <v>50</v>
      </c>
      <c r="B385" s="4">
        <v>0</v>
      </c>
      <c r="C385" s="4">
        <v>0</v>
      </c>
      <c r="D385" s="4">
        <v>1</v>
      </c>
      <c r="E385" s="4">
        <v>201</v>
      </c>
      <c r="F385" s="4">
        <f>ROUND(Source!O383,O385)</f>
        <v>0</v>
      </c>
      <c r="G385" s="4" t="s">
        <v>55</v>
      </c>
      <c r="H385" s="4" t="s">
        <v>56</v>
      </c>
      <c r="I385" s="4"/>
      <c r="J385" s="4"/>
      <c r="K385" s="4">
        <v>201</v>
      </c>
      <c r="L385" s="4">
        <v>1</v>
      </c>
      <c r="M385" s="4">
        <v>3</v>
      </c>
      <c r="N385" s="4" t="s">
        <v>3</v>
      </c>
      <c r="O385" s="4">
        <v>2</v>
      </c>
      <c r="P385" s="4"/>
      <c r="Q385" s="4"/>
      <c r="R385" s="4"/>
      <c r="S385" s="4"/>
      <c r="T385" s="4"/>
      <c r="U385" s="4"/>
      <c r="V385" s="4"/>
      <c r="W385" s="4">
        <v>0</v>
      </c>
      <c r="X385" s="4">
        <v>1</v>
      </c>
      <c r="Y385" s="4">
        <v>0</v>
      </c>
      <c r="Z385" s="4"/>
      <c r="AA385" s="4"/>
      <c r="AB385" s="4"/>
    </row>
    <row r="386" spans="1:28" x14ac:dyDescent="0.2">
      <c r="A386" s="4">
        <v>50</v>
      </c>
      <c r="B386" s="4">
        <v>0</v>
      </c>
      <c r="C386" s="4">
        <v>0</v>
      </c>
      <c r="D386" s="4">
        <v>1</v>
      </c>
      <c r="E386" s="4">
        <v>202</v>
      </c>
      <c r="F386" s="4">
        <f>ROUND(Source!P383,O386)</f>
        <v>0</v>
      </c>
      <c r="G386" s="4" t="s">
        <v>57</v>
      </c>
      <c r="H386" s="4" t="s">
        <v>58</v>
      </c>
      <c r="I386" s="4"/>
      <c r="J386" s="4"/>
      <c r="K386" s="4">
        <v>202</v>
      </c>
      <c r="L386" s="4">
        <v>2</v>
      </c>
      <c r="M386" s="4">
        <v>3</v>
      </c>
      <c r="N386" s="4" t="s">
        <v>3</v>
      </c>
      <c r="O386" s="4">
        <v>2</v>
      </c>
      <c r="P386" s="4"/>
      <c r="Q386" s="4"/>
      <c r="R386" s="4"/>
      <c r="S386" s="4"/>
      <c r="T386" s="4"/>
      <c r="U386" s="4"/>
      <c r="V386" s="4"/>
      <c r="W386" s="4">
        <v>0</v>
      </c>
      <c r="X386" s="4">
        <v>1</v>
      </c>
      <c r="Y386" s="4">
        <v>0</v>
      </c>
      <c r="Z386" s="4"/>
      <c r="AA386" s="4"/>
      <c r="AB386" s="4"/>
    </row>
    <row r="387" spans="1:28" x14ac:dyDescent="0.2">
      <c r="A387" s="4">
        <v>50</v>
      </c>
      <c r="B387" s="4">
        <v>0</v>
      </c>
      <c r="C387" s="4">
        <v>0</v>
      </c>
      <c r="D387" s="4">
        <v>1</v>
      </c>
      <c r="E387" s="4">
        <v>222</v>
      </c>
      <c r="F387" s="4">
        <f>ROUND(Source!AO383,O387)</f>
        <v>0</v>
      </c>
      <c r="G387" s="4" t="s">
        <v>59</v>
      </c>
      <c r="H387" s="4" t="s">
        <v>60</v>
      </c>
      <c r="I387" s="4"/>
      <c r="J387" s="4"/>
      <c r="K387" s="4">
        <v>222</v>
      </c>
      <c r="L387" s="4">
        <v>3</v>
      </c>
      <c r="M387" s="4">
        <v>3</v>
      </c>
      <c r="N387" s="4" t="s">
        <v>3</v>
      </c>
      <c r="O387" s="4">
        <v>2</v>
      </c>
      <c r="P387" s="4"/>
      <c r="Q387" s="4"/>
      <c r="R387" s="4"/>
      <c r="S387" s="4"/>
      <c r="T387" s="4"/>
      <c r="U387" s="4"/>
      <c r="V387" s="4"/>
      <c r="W387" s="4">
        <v>0</v>
      </c>
      <c r="X387" s="4">
        <v>1</v>
      </c>
      <c r="Y387" s="4">
        <v>0</v>
      </c>
      <c r="Z387" s="4"/>
      <c r="AA387" s="4"/>
      <c r="AB387" s="4"/>
    </row>
    <row r="388" spans="1:28" x14ac:dyDescent="0.2">
      <c r="A388" s="4">
        <v>50</v>
      </c>
      <c r="B388" s="4">
        <v>0</v>
      </c>
      <c r="C388" s="4">
        <v>0</v>
      </c>
      <c r="D388" s="4">
        <v>1</v>
      </c>
      <c r="E388" s="4">
        <v>225</v>
      </c>
      <c r="F388" s="4">
        <f>ROUND(Source!AV383,O388)</f>
        <v>0</v>
      </c>
      <c r="G388" s="4" t="s">
        <v>61</v>
      </c>
      <c r="H388" s="4" t="s">
        <v>62</v>
      </c>
      <c r="I388" s="4"/>
      <c r="J388" s="4"/>
      <c r="K388" s="4">
        <v>225</v>
      </c>
      <c r="L388" s="4">
        <v>4</v>
      </c>
      <c r="M388" s="4">
        <v>3</v>
      </c>
      <c r="N388" s="4" t="s">
        <v>3</v>
      </c>
      <c r="O388" s="4">
        <v>2</v>
      </c>
      <c r="P388" s="4"/>
      <c r="Q388" s="4"/>
      <c r="R388" s="4"/>
      <c r="S388" s="4"/>
      <c r="T388" s="4"/>
      <c r="U388" s="4"/>
      <c r="V388" s="4"/>
      <c r="W388" s="4">
        <v>0</v>
      </c>
      <c r="X388" s="4">
        <v>1</v>
      </c>
      <c r="Y388" s="4">
        <v>0</v>
      </c>
      <c r="Z388" s="4"/>
      <c r="AA388" s="4"/>
      <c r="AB388" s="4"/>
    </row>
    <row r="389" spans="1:28" x14ac:dyDescent="0.2">
      <c r="A389" s="4">
        <v>50</v>
      </c>
      <c r="B389" s="4">
        <v>0</v>
      </c>
      <c r="C389" s="4">
        <v>0</v>
      </c>
      <c r="D389" s="4">
        <v>1</v>
      </c>
      <c r="E389" s="4">
        <v>226</v>
      </c>
      <c r="F389" s="4">
        <f>ROUND(Source!AW383,O389)</f>
        <v>0</v>
      </c>
      <c r="G389" s="4" t="s">
        <v>63</v>
      </c>
      <c r="H389" s="4" t="s">
        <v>64</v>
      </c>
      <c r="I389" s="4"/>
      <c r="J389" s="4"/>
      <c r="K389" s="4">
        <v>226</v>
      </c>
      <c r="L389" s="4">
        <v>5</v>
      </c>
      <c r="M389" s="4">
        <v>3</v>
      </c>
      <c r="N389" s="4" t="s">
        <v>3</v>
      </c>
      <c r="O389" s="4">
        <v>2</v>
      </c>
      <c r="P389" s="4"/>
      <c r="Q389" s="4"/>
      <c r="R389" s="4"/>
      <c r="S389" s="4"/>
      <c r="T389" s="4"/>
      <c r="U389" s="4"/>
      <c r="V389" s="4"/>
      <c r="W389" s="4">
        <v>0</v>
      </c>
      <c r="X389" s="4">
        <v>1</v>
      </c>
      <c r="Y389" s="4">
        <v>0</v>
      </c>
      <c r="Z389" s="4"/>
      <c r="AA389" s="4"/>
      <c r="AB389" s="4"/>
    </row>
    <row r="390" spans="1:28" x14ac:dyDescent="0.2">
      <c r="A390" s="4">
        <v>50</v>
      </c>
      <c r="B390" s="4">
        <v>0</v>
      </c>
      <c r="C390" s="4">
        <v>0</v>
      </c>
      <c r="D390" s="4">
        <v>1</v>
      </c>
      <c r="E390" s="4">
        <v>227</v>
      </c>
      <c r="F390" s="4">
        <f>ROUND(Source!AX383,O390)</f>
        <v>0</v>
      </c>
      <c r="G390" s="4" t="s">
        <v>65</v>
      </c>
      <c r="H390" s="4" t="s">
        <v>66</v>
      </c>
      <c r="I390" s="4"/>
      <c r="J390" s="4"/>
      <c r="K390" s="4">
        <v>227</v>
      </c>
      <c r="L390" s="4">
        <v>6</v>
      </c>
      <c r="M390" s="4">
        <v>3</v>
      </c>
      <c r="N390" s="4" t="s">
        <v>3</v>
      </c>
      <c r="O390" s="4">
        <v>2</v>
      </c>
      <c r="P390" s="4"/>
      <c r="Q390" s="4"/>
      <c r="R390" s="4"/>
      <c r="S390" s="4"/>
      <c r="T390" s="4"/>
      <c r="U390" s="4"/>
      <c r="V390" s="4"/>
      <c r="W390" s="4">
        <v>0</v>
      </c>
      <c r="X390" s="4">
        <v>1</v>
      </c>
      <c r="Y390" s="4">
        <v>0</v>
      </c>
      <c r="Z390" s="4"/>
      <c r="AA390" s="4"/>
      <c r="AB390" s="4"/>
    </row>
    <row r="391" spans="1:28" x14ac:dyDescent="0.2">
      <c r="A391" s="4">
        <v>50</v>
      </c>
      <c r="B391" s="4">
        <v>0</v>
      </c>
      <c r="C391" s="4">
        <v>0</v>
      </c>
      <c r="D391" s="4">
        <v>1</v>
      </c>
      <c r="E391" s="4">
        <v>228</v>
      </c>
      <c r="F391" s="4">
        <f>ROUND(Source!AY383,O391)</f>
        <v>0</v>
      </c>
      <c r="G391" s="4" t="s">
        <v>67</v>
      </c>
      <c r="H391" s="4" t="s">
        <v>68</v>
      </c>
      <c r="I391" s="4"/>
      <c r="J391" s="4"/>
      <c r="K391" s="4">
        <v>228</v>
      </c>
      <c r="L391" s="4">
        <v>7</v>
      </c>
      <c r="M391" s="4">
        <v>3</v>
      </c>
      <c r="N391" s="4" t="s">
        <v>3</v>
      </c>
      <c r="O391" s="4">
        <v>2</v>
      </c>
      <c r="P391" s="4"/>
      <c r="Q391" s="4"/>
      <c r="R391" s="4"/>
      <c r="S391" s="4"/>
      <c r="T391" s="4"/>
      <c r="U391" s="4"/>
      <c r="V391" s="4"/>
      <c r="W391" s="4">
        <v>0</v>
      </c>
      <c r="X391" s="4">
        <v>1</v>
      </c>
      <c r="Y391" s="4">
        <v>0</v>
      </c>
      <c r="Z391" s="4"/>
      <c r="AA391" s="4"/>
      <c r="AB391" s="4"/>
    </row>
    <row r="392" spans="1:28" x14ac:dyDescent="0.2">
      <c r="A392" s="4">
        <v>50</v>
      </c>
      <c r="B392" s="4">
        <v>0</v>
      </c>
      <c r="C392" s="4">
        <v>0</v>
      </c>
      <c r="D392" s="4">
        <v>1</v>
      </c>
      <c r="E392" s="4">
        <v>216</v>
      </c>
      <c r="F392" s="4">
        <f>ROUND(Source!AP383,O392)</f>
        <v>0</v>
      </c>
      <c r="G392" s="4" t="s">
        <v>69</v>
      </c>
      <c r="H392" s="4" t="s">
        <v>70</v>
      </c>
      <c r="I392" s="4"/>
      <c r="J392" s="4"/>
      <c r="K392" s="4">
        <v>216</v>
      </c>
      <c r="L392" s="4">
        <v>8</v>
      </c>
      <c r="M392" s="4">
        <v>3</v>
      </c>
      <c r="N392" s="4" t="s">
        <v>3</v>
      </c>
      <c r="O392" s="4">
        <v>2</v>
      </c>
      <c r="P392" s="4"/>
      <c r="Q392" s="4"/>
      <c r="R392" s="4"/>
      <c r="S392" s="4"/>
      <c r="T392" s="4"/>
      <c r="U392" s="4"/>
      <c r="V392" s="4"/>
      <c r="W392" s="4">
        <v>0</v>
      </c>
      <c r="X392" s="4">
        <v>1</v>
      </c>
      <c r="Y392" s="4">
        <v>0</v>
      </c>
      <c r="Z392" s="4"/>
      <c r="AA392" s="4"/>
      <c r="AB392" s="4"/>
    </row>
    <row r="393" spans="1:28" x14ac:dyDescent="0.2">
      <c r="A393" s="4">
        <v>50</v>
      </c>
      <c r="B393" s="4">
        <v>0</v>
      </c>
      <c r="C393" s="4">
        <v>0</v>
      </c>
      <c r="D393" s="4">
        <v>1</v>
      </c>
      <c r="E393" s="4">
        <v>223</v>
      </c>
      <c r="F393" s="4">
        <f>ROUND(Source!AQ383,O393)</f>
        <v>0</v>
      </c>
      <c r="G393" s="4" t="s">
        <v>71</v>
      </c>
      <c r="H393" s="4" t="s">
        <v>72</v>
      </c>
      <c r="I393" s="4"/>
      <c r="J393" s="4"/>
      <c r="K393" s="4">
        <v>223</v>
      </c>
      <c r="L393" s="4">
        <v>9</v>
      </c>
      <c r="M393" s="4">
        <v>3</v>
      </c>
      <c r="N393" s="4" t="s">
        <v>3</v>
      </c>
      <c r="O393" s="4">
        <v>2</v>
      </c>
      <c r="P393" s="4"/>
      <c r="Q393" s="4"/>
      <c r="R393" s="4"/>
      <c r="S393" s="4"/>
      <c r="T393" s="4"/>
      <c r="U393" s="4"/>
      <c r="V393" s="4"/>
      <c r="W393" s="4">
        <v>0</v>
      </c>
      <c r="X393" s="4">
        <v>1</v>
      </c>
      <c r="Y393" s="4">
        <v>0</v>
      </c>
      <c r="Z393" s="4"/>
      <c r="AA393" s="4"/>
      <c r="AB393" s="4"/>
    </row>
    <row r="394" spans="1:28" x14ac:dyDescent="0.2">
      <c r="A394" s="4">
        <v>50</v>
      </c>
      <c r="B394" s="4">
        <v>0</v>
      </c>
      <c r="C394" s="4">
        <v>0</v>
      </c>
      <c r="D394" s="4">
        <v>1</v>
      </c>
      <c r="E394" s="4">
        <v>229</v>
      </c>
      <c r="F394" s="4">
        <f>ROUND(Source!AZ383,O394)</f>
        <v>0</v>
      </c>
      <c r="G394" s="4" t="s">
        <v>73</v>
      </c>
      <c r="H394" s="4" t="s">
        <v>74</v>
      </c>
      <c r="I394" s="4"/>
      <c r="J394" s="4"/>
      <c r="K394" s="4">
        <v>229</v>
      </c>
      <c r="L394" s="4">
        <v>10</v>
      </c>
      <c r="M394" s="4">
        <v>3</v>
      </c>
      <c r="N394" s="4" t="s">
        <v>3</v>
      </c>
      <c r="O394" s="4">
        <v>2</v>
      </c>
      <c r="P394" s="4"/>
      <c r="Q394" s="4"/>
      <c r="R394" s="4"/>
      <c r="S394" s="4"/>
      <c r="T394" s="4"/>
      <c r="U394" s="4"/>
      <c r="V394" s="4"/>
      <c r="W394" s="4">
        <v>0</v>
      </c>
      <c r="X394" s="4">
        <v>1</v>
      </c>
      <c r="Y394" s="4">
        <v>0</v>
      </c>
      <c r="Z394" s="4"/>
      <c r="AA394" s="4"/>
      <c r="AB394" s="4"/>
    </row>
    <row r="395" spans="1:28" x14ac:dyDescent="0.2">
      <c r="A395" s="4">
        <v>50</v>
      </c>
      <c r="B395" s="4">
        <v>0</v>
      </c>
      <c r="C395" s="4">
        <v>0</v>
      </c>
      <c r="D395" s="4">
        <v>1</v>
      </c>
      <c r="E395" s="4">
        <v>203</v>
      </c>
      <c r="F395" s="4">
        <f>ROUND(Source!Q383,O395)</f>
        <v>0</v>
      </c>
      <c r="G395" s="4" t="s">
        <v>75</v>
      </c>
      <c r="H395" s="4" t="s">
        <v>76</v>
      </c>
      <c r="I395" s="4"/>
      <c r="J395" s="4"/>
      <c r="K395" s="4">
        <v>203</v>
      </c>
      <c r="L395" s="4">
        <v>11</v>
      </c>
      <c r="M395" s="4">
        <v>3</v>
      </c>
      <c r="N395" s="4" t="s">
        <v>3</v>
      </c>
      <c r="O395" s="4">
        <v>2</v>
      </c>
      <c r="P395" s="4"/>
      <c r="Q395" s="4"/>
      <c r="R395" s="4"/>
      <c r="S395" s="4"/>
      <c r="T395" s="4"/>
      <c r="U395" s="4"/>
      <c r="V395" s="4"/>
      <c r="W395" s="4">
        <v>0</v>
      </c>
      <c r="X395" s="4">
        <v>1</v>
      </c>
      <c r="Y395" s="4">
        <v>0</v>
      </c>
      <c r="Z395" s="4"/>
      <c r="AA395" s="4"/>
      <c r="AB395" s="4"/>
    </row>
    <row r="396" spans="1:28" x14ac:dyDescent="0.2">
      <c r="A396" s="4">
        <v>50</v>
      </c>
      <c r="B396" s="4">
        <v>0</v>
      </c>
      <c r="C396" s="4">
        <v>0</v>
      </c>
      <c r="D396" s="4">
        <v>1</v>
      </c>
      <c r="E396" s="4">
        <v>231</v>
      </c>
      <c r="F396" s="4">
        <f>ROUND(Source!BB383,O396)</f>
        <v>0</v>
      </c>
      <c r="G396" s="4" t="s">
        <v>77</v>
      </c>
      <c r="H396" s="4" t="s">
        <v>78</v>
      </c>
      <c r="I396" s="4"/>
      <c r="J396" s="4"/>
      <c r="K396" s="4">
        <v>231</v>
      </c>
      <c r="L396" s="4">
        <v>12</v>
      </c>
      <c r="M396" s="4">
        <v>3</v>
      </c>
      <c r="N396" s="4" t="s">
        <v>3</v>
      </c>
      <c r="O396" s="4">
        <v>2</v>
      </c>
      <c r="P396" s="4"/>
      <c r="Q396" s="4"/>
      <c r="R396" s="4"/>
      <c r="S396" s="4"/>
      <c r="T396" s="4"/>
      <c r="U396" s="4"/>
      <c r="V396" s="4"/>
      <c r="W396" s="4">
        <v>0</v>
      </c>
      <c r="X396" s="4">
        <v>1</v>
      </c>
      <c r="Y396" s="4">
        <v>0</v>
      </c>
      <c r="Z396" s="4"/>
      <c r="AA396" s="4"/>
      <c r="AB396" s="4"/>
    </row>
    <row r="397" spans="1:28" x14ac:dyDescent="0.2">
      <c r="A397" s="4">
        <v>50</v>
      </c>
      <c r="B397" s="4">
        <v>0</v>
      </c>
      <c r="C397" s="4">
        <v>0</v>
      </c>
      <c r="D397" s="4">
        <v>1</v>
      </c>
      <c r="E397" s="4">
        <v>204</v>
      </c>
      <c r="F397" s="4">
        <f>ROUND(Source!R383,O397)</f>
        <v>0</v>
      </c>
      <c r="G397" s="4" t="s">
        <v>79</v>
      </c>
      <c r="H397" s="4" t="s">
        <v>80</v>
      </c>
      <c r="I397" s="4"/>
      <c r="J397" s="4"/>
      <c r="K397" s="4">
        <v>204</v>
      </c>
      <c r="L397" s="4">
        <v>13</v>
      </c>
      <c r="M397" s="4">
        <v>3</v>
      </c>
      <c r="N397" s="4" t="s">
        <v>3</v>
      </c>
      <c r="O397" s="4">
        <v>2</v>
      </c>
      <c r="P397" s="4"/>
      <c r="Q397" s="4"/>
      <c r="R397" s="4"/>
      <c r="S397" s="4"/>
      <c r="T397" s="4"/>
      <c r="U397" s="4"/>
      <c r="V397" s="4"/>
      <c r="W397" s="4">
        <v>0</v>
      </c>
      <c r="X397" s="4">
        <v>1</v>
      </c>
      <c r="Y397" s="4">
        <v>0</v>
      </c>
      <c r="Z397" s="4"/>
      <c r="AA397" s="4"/>
      <c r="AB397" s="4"/>
    </row>
    <row r="398" spans="1:28" x14ac:dyDescent="0.2">
      <c r="A398" s="4">
        <v>50</v>
      </c>
      <c r="B398" s="4">
        <v>0</v>
      </c>
      <c r="C398" s="4">
        <v>0</v>
      </c>
      <c r="D398" s="4">
        <v>1</v>
      </c>
      <c r="E398" s="4">
        <v>205</v>
      </c>
      <c r="F398" s="4">
        <f>ROUND(Source!S383,O398)</f>
        <v>0</v>
      </c>
      <c r="G398" s="4" t="s">
        <v>81</v>
      </c>
      <c r="H398" s="4" t="s">
        <v>82</v>
      </c>
      <c r="I398" s="4"/>
      <c r="J398" s="4"/>
      <c r="K398" s="4">
        <v>205</v>
      </c>
      <c r="L398" s="4">
        <v>14</v>
      </c>
      <c r="M398" s="4">
        <v>3</v>
      </c>
      <c r="N398" s="4" t="s">
        <v>3</v>
      </c>
      <c r="O398" s="4">
        <v>2</v>
      </c>
      <c r="P398" s="4"/>
      <c r="Q398" s="4"/>
      <c r="R398" s="4"/>
      <c r="S398" s="4"/>
      <c r="T398" s="4"/>
      <c r="U398" s="4"/>
      <c r="V398" s="4"/>
      <c r="W398" s="4">
        <v>0</v>
      </c>
      <c r="X398" s="4">
        <v>1</v>
      </c>
      <c r="Y398" s="4">
        <v>0</v>
      </c>
      <c r="Z398" s="4"/>
      <c r="AA398" s="4"/>
      <c r="AB398" s="4"/>
    </row>
    <row r="399" spans="1:28" x14ac:dyDescent="0.2">
      <c r="A399" s="4">
        <v>50</v>
      </c>
      <c r="B399" s="4">
        <v>0</v>
      </c>
      <c r="C399" s="4">
        <v>0</v>
      </c>
      <c r="D399" s="4">
        <v>1</v>
      </c>
      <c r="E399" s="4">
        <v>232</v>
      </c>
      <c r="F399" s="4">
        <f>ROUND(Source!BC383,O399)</f>
        <v>0</v>
      </c>
      <c r="G399" s="4" t="s">
        <v>83</v>
      </c>
      <c r="H399" s="4" t="s">
        <v>84</v>
      </c>
      <c r="I399" s="4"/>
      <c r="J399" s="4"/>
      <c r="K399" s="4">
        <v>232</v>
      </c>
      <c r="L399" s="4">
        <v>15</v>
      </c>
      <c r="M399" s="4">
        <v>3</v>
      </c>
      <c r="N399" s="4" t="s">
        <v>3</v>
      </c>
      <c r="O399" s="4">
        <v>2</v>
      </c>
      <c r="P399" s="4"/>
      <c r="Q399" s="4"/>
      <c r="R399" s="4"/>
      <c r="S399" s="4"/>
      <c r="T399" s="4"/>
      <c r="U399" s="4"/>
      <c r="V399" s="4"/>
      <c r="W399" s="4">
        <v>0</v>
      </c>
      <c r="X399" s="4">
        <v>1</v>
      </c>
      <c r="Y399" s="4">
        <v>0</v>
      </c>
      <c r="Z399" s="4"/>
      <c r="AA399" s="4"/>
      <c r="AB399" s="4"/>
    </row>
    <row r="400" spans="1:28" x14ac:dyDescent="0.2">
      <c r="A400" s="4">
        <v>50</v>
      </c>
      <c r="B400" s="4">
        <v>0</v>
      </c>
      <c r="C400" s="4">
        <v>0</v>
      </c>
      <c r="D400" s="4">
        <v>1</v>
      </c>
      <c r="E400" s="4">
        <v>214</v>
      </c>
      <c r="F400" s="4">
        <f>ROUND(Source!AS383,O400)</f>
        <v>0</v>
      </c>
      <c r="G400" s="4" t="s">
        <v>85</v>
      </c>
      <c r="H400" s="4" t="s">
        <v>86</v>
      </c>
      <c r="I400" s="4"/>
      <c r="J400" s="4"/>
      <c r="K400" s="4">
        <v>214</v>
      </c>
      <c r="L400" s="4">
        <v>16</v>
      </c>
      <c r="M400" s="4">
        <v>3</v>
      </c>
      <c r="N400" s="4" t="s">
        <v>3</v>
      </c>
      <c r="O400" s="4">
        <v>2</v>
      </c>
      <c r="P400" s="4"/>
      <c r="Q400" s="4"/>
      <c r="R400" s="4"/>
      <c r="S400" s="4"/>
      <c r="T400" s="4"/>
      <c r="U400" s="4"/>
      <c r="V400" s="4"/>
      <c r="W400" s="4">
        <v>0</v>
      </c>
      <c r="X400" s="4">
        <v>1</v>
      </c>
      <c r="Y400" s="4">
        <v>0</v>
      </c>
      <c r="Z400" s="4"/>
      <c r="AA400" s="4"/>
      <c r="AB400" s="4"/>
    </row>
    <row r="401" spans="1:206" x14ac:dyDescent="0.2">
      <c r="A401" s="4">
        <v>50</v>
      </c>
      <c r="B401" s="4">
        <v>0</v>
      </c>
      <c r="C401" s="4">
        <v>0</v>
      </c>
      <c r="D401" s="4">
        <v>1</v>
      </c>
      <c r="E401" s="4">
        <v>215</v>
      </c>
      <c r="F401" s="4">
        <f>ROUND(Source!AT383,O401)</f>
        <v>0</v>
      </c>
      <c r="G401" s="4" t="s">
        <v>87</v>
      </c>
      <c r="H401" s="4" t="s">
        <v>88</v>
      </c>
      <c r="I401" s="4"/>
      <c r="J401" s="4"/>
      <c r="K401" s="4">
        <v>215</v>
      </c>
      <c r="L401" s="4">
        <v>17</v>
      </c>
      <c r="M401" s="4">
        <v>3</v>
      </c>
      <c r="N401" s="4" t="s">
        <v>3</v>
      </c>
      <c r="O401" s="4">
        <v>2</v>
      </c>
      <c r="P401" s="4"/>
      <c r="Q401" s="4"/>
      <c r="R401" s="4"/>
      <c r="S401" s="4"/>
      <c r="T401" s="4"/>
      <c r="U401" s="4"/>
      <c r="V401" s="4"/>
      <c r="W401" s="4">
        <v>0</v>
      </c>
      <c r="X401" s="4">
        <v>1</v>
      </c>
      <c r="Y401" s="4">
        <v>0</v>
      </c>
      <c r="Z401" s="4"/>
      <c r="AA401" s="4"/>
      <c r="AB401" s="4"/>
    </row>
    <row r="402" spans="1:206" x14ac:dyDescent="0.2">
      <c r="A402" s="4">
        <v>50</v>
      </c>
      <c r="B402" s="4">
        <v>0</v>
      </c>
      <c r="C402" s="4">
        <v>0</v>
      </c>
      <c r="D402" s="4">
        <v>1</v>
      </c>
      <c r="E402" s="4">
        <v>217</v>
      </c>
      <c r="F402" s="4">
        <f>ROUND(Source!AU383,O402)</f>
        <v>0</v>
      </c>
      <c r="G402" s="4" t="s">
        <v>89</v>
      </c>
      <c r="H402" s="4" t="s">
        <v>90</v>
      </c>
      <c r="I402" s="4"/>
      <c r="J402" s="4"/>
      <c r="K402" s="4">
        <v>217</v>
      </c>
      <c r="L402" s="4">
        <v>18</v>
      </c>
      <c r="M402" s="4">
        <v>3</v>
      </c>
      <c r="N402" s="4" t="s">
        <v>3</v>
      </c>
      <c r="O402" s="4">
        <v>2</v>
      </c>
      <c r="P402" s="4"/>
      <c r="Q402" s="4"/>
      <c r="R402" s="4"/>
      <c r="S402" s="4"/>
      <c r="T402" s="4"/>
      <c r="U402" s="4"/>
      <c r="V402" s="4"/>
      <c r="W402" s="4">
        <v>0</v>
      </c>
      <c r="X402" s="4">
        <v>1</v>
      </c>
      <c r="Y402" s="4">
        <v>0</v>
      </c>
      <c r="Z402" s="4"/>
      <c r="AA402" s="4"/>
      <c r="AB402" s="4"/>
    </row>
    <row r="403" spans="1:206" x14ac:dyDescent="0.2">
      <c r="A403" s="4">
        <v>50</v>
      </c>
      <c r="B403" s="4">
        <v>0</v>
      </c>
      <c r="C403" s="4">
        <v>0</v>
      </c>
      <c r="D403" s="4">
        <v>1</v>
      </c>
      <c r="E403" s="4">
        <v>230</v>
      </c>
      <c r="F403" s="4">
        <f>ROUND(Source!BA383,O403)</f>
        <v>0</v>
      </c>
      <c r="G403" s="4" t="s">
        <v>91</v>
      </c>
      <c r="H403" s="4" t="s">
        <v>92</v>
      </c>
      <c r="I403" s="4"/>
      <c r="J403" s="4"/>
      <c r="K403" s="4">
        <v>230</v>
      </c>
      <c r="L403" s="4">
        <v>19</v>
      </c>
      <c r="M403" s="4">
        <v>3</v>
      </c>
      <c r="N403" s="4" t="s">
        <v>3</v>
      </c>
      <c r="O403" s="4">
        <v>2</v>
      </c>
      <c r="P403" s="4"/>
      <c r="Q403" s="4"/>
      <c r="R403" s="4"/>
      <c r="S403" s="4"/>
      <c r="T403" s="4"/>
      <c r="U403" s="4"/>
      <c r="V403" s="4"/>
      <c r="W403" s="4">
        <v>0</v>
      </c>
      <c r="X403" s="4">
        <v>1</v>
      </c>
      <c r="Y403" s="4">
        <v>0</v>
      </c>
      <c r="Z403" s="4"/>
      <c r="AA403" s="4"/>
      <c r="AB403" s="4"/>
    </row>
    <row r="404" spans="1:206" x14ac:dyDescent="0.2">
      <c r="A404" s="4">
        <v>50</v>
      </c>
      <c r="B404" s="4">
        <v>0</v>
      </c>
      <c r="C404" s="4">
        <v>0</v>
      </c>
      <c r="D404" s="4">
        <v>1</v>
      </c>
      <c r="E404" s="4">
        <v>206</v>
      </c>
      <c r="F404" s="4">
        <f>ROUND(Source!T383,O404)</f>
        <v>0</v>
      </c>
      <c r="G404" s="4" t="s">
        <v>93</v>
      </c>
      <c r="H404" s="4" t="s">
        <v>94</v>
      </c>
      <c r="I404" s="4"/>
      <c r="J404" s="4"/>
      <c r="K404" s="4">
        <v>206</v>
      </c>
      <c r="L404" s="4">
        <v>20</v>
      </c>
      <c r="M404" s="4">
        <v>3</v>
      </c>
      <c r="N404" s="4" t="s">
        <v>3</v>
      </c>
      <c r="O404" s="4">
        <v>2</v>
      </c>
      <c r="P404" s="4"/>
      <c r="Q404" s="4"/>
      <c r="R404" s="4"/>
      <c r="S404" s="4"/>
      <c r="T404" s="4"/>
      <c r="U404" s="4"/>
      <c r="V404" s="4"/>
      <c r="W404" s="4">
        <v>0</v>
      </c>
      <c r="X404" s="4">
        <v>1</v>
      </c>
      <c r="Y404" s="4">
        <v>0</v>
      </c>
      <c r="Z404" s="4"/>
      <c r="AA404" s="4"/>
      <c r="AB404" s="4"/>
    </row>
    <row r="405" spans="1:206" x14ac:dyDescent="0.2">
      <c r="A405" s="4">
        <v>50</v>
      </c>
      <c r="B405" s="4">
        <v>0</v>
      </c>
      <c r="C405" s="4">
        <v>0</v>
      </c>
      <c r="D405" s="4">
        <v>1</v>
      </c>
      <c r="E405" s="4">
        <v>207</v>
      </c>
      <c r="F405" s="4">
        <f>ROUND(Source!U383,O405)</f>
        <v>0</v>
      </c>
      <c r="G405" s="4" t="s">
        <v>95</v>
      </c>
      <c r="H405" s="4" t="s">
        <v>96</v>
      </c>
      <c r="I405" s="4"/>
      <c r="J405" s="4"/>
      <c r="K405" s="4">
        <v>207</v>
      </c>
      <c r="L405" s="4">
        <v>21</v>
      </c>
      <c r="M405" s="4">
        <v>3</v>
      </c>
      <c r="N405" s="4" t="s">
        <v>3</v>
      </c>
      <c r="O405" s="4">
        <v>7</v>
      </c>
      <c r="P405" s="4"/>
      <c r="Q405" s="4"/>
      <c r="R405" s="4"/>
      <c r="S405" s="4"/>
      <c r="T405" s="4"/>
      <c r="U405" s="4"/>
      <c r="V405" s="4"/>
      <c r="W405" s="4">
        <v>0</v>
      </c>
      <c r="X405" s="4">
        <v>1</v>
      </c>
      <c r="Y405" s="4">
        <v>0</v>
      </c>
      <c r="Z405" s="4"/>
      <c r="AA405" s="4"/>
      <c r="AB405" s="4"/>
    </row>
    <row r="406" spans="1:206" x14ac:dyDescent="0.2">
      <c r="A406" s="4">
        <v>50</v>
      </c>
      <c r="B406" s="4">
        <v>0</v>
      </c>
      <c r="C406" s="4">
        <v>0</v>
      </c>
      <c r="D406" s="4">
        <v>1</v>
      </c>
      <c r="E406" s="4">
        <v>208</v>
      </c>
      <c r="F406" s="4">
        <f>ROUND(Source!V383,O406)</f>
        <v>0</v>
      </c>
      <c r="G406" s="4" t="s">
        <v>97</v>
      </c>
      <c r="H406" s="4" t="s">
        <v>98</v>
      </c>
      <c r="I406" s="4"/>
      <c r="J406" s="4"/>
      <c r="K406" s="4">
        <v>208</v>
      </c>
      <c r="L406" s="4">
        <v>22</v>
      </c>
      <c r="M406" s="4">
        <v>3</v>
      </c>
      <c r="N406" s="4" t="s">
        <v>3</v>
      </c>
      <c r="O406" s="4">
        <v>7</v>
      </c>
      <c r="P406" s="4"/>
      <c r="Q406" s="4"/>
      <c r="R406" s="4"/>
      <c r="S406" s="4"/>
      <c r="T406" s="4"/>
      <c r="U406" s="4"/>
      <c r="V406" s="4"/>
      <c r="W406" s="4">
        <v>0</v>
      </c>
      <c r="X406" s="4">
        <v>1</v>
      </c>
      <c r="Y406" s="4">
        <v>0</v>
      </c>
      <c r="Z406" s="4"/>
      <c r="AA406" s="4"/>
      <c r="AB406" s="4"/>
    </row>
    <row r="407" spans="1:206" x14ac:dyDescent="0.2">
      <c r="A407" s="4">
        <v>50</v>
      </c>
      <c r="B407" s="4">
        <v>0</v>
      </c>
      <c r="C407" s="4">
        <v>0</v>
      </c>
      <c r="D407" s="4">
        <v>1</v>
      </c>
      <c r="E407" s="4">
        <v>209</v>
      </c>
      <c r="F407" s="4">
        <f>ROUND(Source!W383,O407)</f>
        <v>0</v>
      </c>
      <c r="G407" s="4" t="s">
        <v>99</v>
      </c>
      <c r="H407" s="4" t="s">
        <v>100</v>
      </c>
      <c r="I407" s="4"/>
      <c r="J407" s="4"/>
      <c r="K407" s="4">
        <v>209</v>
      </c>
      <c r="L407" s="4">
        <v>23</v>
      </c>
      <c r="M407" s="4">
        <v>3</v>
      </c>
      <c r="N407" s="4" t="s">
        <v>3</v>
      </c>
      <c r="O407" s="4">
        <v>2</v>
      </c>
      <c r="P407" s="4"/>
      <c r="Q407" s="4"/>
      <c r="R407" s="4"/>
      <c r="S407" s="4"/>
      <c r="T407" s="4"/>
      <c r="U407" s="4"/>
      <c r="V407" s="4"/>
      <c r="W407" s="4">
        <v>0</v>
      </c>
      <c r="X407" s="4">
        <v>1</v>
      </c>
      <c r="Y407" s="4">
        <v>0</v>
      </c>
      <c r="Z407" s="4"/>
      <c r="AA407" s="4"/>
      <c r="AB407" s="4"/>
    </row>
    <row r="408" spans="1:206" x14ac:dyDescent="0.2">
      <c r="A408" s="4">
        <v>50</v>
      </c>
      <c r="B408" s="4">
        <v>0</v>
      </c>
      <c r="C408" s="4">
        <v>0</v>
      </c>
      <c r="D408" s="4">
        <v>1</v>
      </c>
      <c r="E408" s="4">
        <v>233</v>
      </c>
      <c r="F408" s="4">
        <f>ROUND(Source!BD383,O408)</f>
        <v>0</v>
      </c>
      <c r="G408" s="4" t="s">
        <v>101</v>
      </c>
      <c r="H408" s="4" t="s">
        <v>102</v>
      </c>
      <c r="I408" s="4"/>
      <c r="J408" s="4"/>
      <c r="K408" s="4">
        <v>233</v>
      </c>
      <c r="L408" s="4">
        <v>24</v>
      </c>
      <c r="M408" s="4">
        <v>3</v>
      </c>
      <c r="N408" s="4" t="s">
        <v>3</v>
      </c>
      <c r="O408" s="4">
        <v>2</v>
      </c>
      <c r="P408" s="4"/>
      <c r="Q408" s="4"/>
      <c r="R408" s="4"/>
      <c r="S408" s="4"/>
      <c r="T408" s="4"/>
      <c r="U408" s="4"/>
      <c r="V408" s="4"/>
      <c r="W408" s="4">
        <v>0</v>
      </c>
      <c r="X408" s="4">
        <v>1</v>
      </c>
      <c r="Y408" s="4">
        <v>0</v>
      </c>
      <c r="Z408" s="4"/>
      <c r="AA408" s="4"/>
      <c r="AB408" s="4"/>
    </row>
    <row r="409" spans="1:206" x14ac:dyDescent="0.2">
      <c r="A409" s="4">
        <v>50</v>
      </c>
      <c r="B409" s="4">
        <v>0</v>
      </c>
      <c r="C409" s="4">
        <v>0</v>
      </c>
      <c r="D409" s="4">
        <v>1</v>
      </c>
      <c r="E409" s="4">
        <v>210</v>
      </c>
      <c r="F409" s="4">
        <f>ROUND(Source!X383,O409)</f>
        <v>0</v>
      </c>
      <c r="G409" s="4" t="s">
        <v>103</v>
      </c>
      <c r="H409" s="4" t="s">
        <v>104</v>
      </c>
      <c r="I409" s="4"/>
      <c r="J409" s="4"/>
      <c r="K409" s="4">
        <v>210</v>
      </c>
      <c r="L409" s="4">
        <v>25</v>
      </c>
      <c r="M409" s="4">
        <v>3</v>
      </c>
      <c r="N409" s="4" t="s">
        <v>3</v>
      </c>
      <c r="O409" s="4">
        <v>2</v>
      </c>
      <c r="P409" s="4"/>
      <c r="Q409" s="4"/>
      <c r="R409" s="4"/>
      <c r="S409" s="4"/>
      <c r="T409" s="4"/>
      <c r="U409" s="4"/>
      <c r="V409" s="4"/>
      <c r="W409" s="4">
        <v>0</v>
      </c>
      <c r="X409" s="4">
        <v>1</v>
      </c>
      <c r="Y409" s="4">
        <v>0</v>
      </c>
      <c r="Z409" s="4"/>
      <c r="AA409" s="4"/>
      <c r="AB409" s="4"/>
    </row>
    <row r="410" spans="1:206" x14ac:dyDescent="0.2">
      <c r="A410" s="4">
        <v>50</v>
      </c>
      <c r="B410" s="4">
        <v>0</v>
      </c>
      <c r="C410" s="4">
        <v>0</v>
      </c>
      <c r="D410" s="4">
        <v>1</v>
      </c>
      <c r="E410" s="4">
        <v>211</v>
      </c>
      <c r="F410" s="4">
        <f>ROUND(Source!Y383,O410)</f>
        <v>0</v>
      </c>
      <c r="G410" s="4" t="s">
        <v>105</v>
      </c>
      <c r="H410" s="4" t="s">
        <v>106</v>
      </c>
      <c r="I410" s="4"/>
      <c r="J410" s="4"/>
      <c r="K410" s="4">
        <v>211</v>
      </c>
      <c r="L410" s="4">
        <v>26</v>
      </c>
      <c r="M410" s="4">
        <v>3</v>
      </c>
      <c r="N410" s="4" t="s">
        <v>3</v>
      </c>
      <c r="O410" s="4">
        <v>2</v>
      </c>
      <c r="P410" s="4"/>
      <c r="Q410" s="4"/>
      <c r="R410" s="4"/>
      <c r="S410" s="4"/>
      <c r="T410" s="4"/>
      <c r="U410" s="4"/>
      <c r="V410" s="4"/>
      <c r="W410" s="4">
        <v>0</v>
      </c>
      <c r="X410" s="4">
        <v>1</v>
      </c>
      <c r="Y410" s="4">
        <v>0</v>
      </c>
      <c r="Z410" s="4"/>
      <c r="AA410" s="4"/>
      <c r="AB410" s="4"/>
    </row>
    <row r="411" spans="1:206" x14ac:dyDescent="0.2">
      <c r="A411" s="4">
        <v>50</v>
      </c>
      <c r="B411" s="4">
        <v>0</v>
      </c>
      <c r="C411" s="4">
        <v>0</v>
      </c>
      <c r="D411" s="4">
        <v>1</v>
      </c>
      <c r="E411" s="4">
        <v>224</v>
      </c>
      <c r="F411" s="4">
        <f>ROUND(Source!AR383,O411)</f>
        <v>0</v>
      </c>
      <c r="G411" s="4" t="s">
        <v>107</v>
      </c>
      <c r="H411" s="4" t="s">
        <v>108</v>
      </c>
      <c r="I411" s="4"/>
      <c r="J411" s="4"/>
      <c r="K411" s="4">
        <v>224</v>
      </c>
      <c r="L411" s="4">
        <v>27</v>
      </c>
      <c r="M411" s="4">
        <v>3</v>
      </c>
      <c r="N411" s="4" t="s">
        <v>3</v>
      </c>
      <c r="O411" s="4">
        <v>2</v>
      </c>
      <c r="P411" s="4"/>
      <c r="Q411" s="4"/>
      <c r="R411" s="4"/>
      <c r="S411" s="4"/>
      <c r="T411" s="4"/>
      <c r="U411" s="4"/>
      <c r="V411" s="4"/>
      <c r="W411" s="4">
        <v>0</v>
      </c>
      <c r="X411" s="4">
        <v>1</v>
      </c>
      <c r="Y411" s="4">
        <v>0</v>
      </c>
      <c r="Z411" s="4"/>
      <c r="AA411" s="4"/>
      <c r="AB411" s="4"/>
    </row>
    <row r="413" spans="1:206" x14ac:dyDescent="0.2">
      <c r="A413" s="1">
        <v>4</v>
      </c>
      <c r="B413" s="1">
        <v>0</v>
      </c>
      <c r="C413" s="1"/>
      <c r="D413" s="1">
        <f>ROW(A426)</f>
        <v>426</v>
      </c>
      <c r="E413" s="1"/>
      <c r="F413" s="1" t="s">
        <v>3</v>
      </c>
      <c r="G413" s="1" t="s">
        <v>232</v>
      </c>
      <c r="H413" s="1" t="s">
        <v>3</v>
      </c>
      <c r="I413" s="1">
        <v>0</v>
      </c>
      <c r="J413" s="1"/>
      <c r="K413" s="1">
        <v>-1</v>
      </c>
      <c r="L413" s="1"/>
      <c r="M413" s="1" t="s">
        <v>3</v>
      </c>
      <c r="N413" s="1"/>
      <c r="O413" s="1"/>
      <c r="P413" s="1"/>
      <c r="Q413" s="1"/>
      <c r="R413" s="1"/>
      <c r="S413" s="1">
        <v>0</v>
      </c>
      <c r="T413" s="1"/>
      <c r="U413" s="1" t="s">
        <v>3</v>
      </c>
      <c r="V413" s="1">
        <v>0</v>
      </c>
      <c r="W413" s="1"/>
      <c r="X413" s="1"/>
      <c r="Y413" s="1"/>
      <c r="Z413" s="1"/>
      <c r="AA413" s="1"/>
      <c r="AB413" s="1" t="s">
        <v>3</v>
      </c>
      <c r="AC413" s="1" t="s">
        <v>3</v>
      </c>
      <c r="AD413" s="1" t="s">
        <v>3</v>
      </c>
      <c r="AE413" s="1" t="s">
        <v>3</v>
      </c>
      <c r="AF413" s="1" t="s">
        <v>3</v>
      </c>
      <c r="AG413" s="1" t="s">
        <v>3</v>
      </c>
      <c r="AH413" s="1"/>
      <c r="AI413" s="1"/>
      <c r="AJ413" s="1"/>
      <c r="AK413" s="1"/>
      <c r="AL413" s="1"/>
      <c r="AM413" s="1"/>
      <c r="AN413" s="1"/>
      <c r="AO413" s="1"/>
      <c r="AP413" s="1" t="s">
        <v>3</v>
      </c>
      <c r="AQ413" s="1" t="s">
        <v>3</v>
      </c>
      <c r="AR413" s="1" t="s">
        <v>3</v>
      </c>
      <c r="AS413" s="1"/>
      <c r="AT413" s="1"/>
      <c r="AU413" s="1"/>
      <c r="AV413" s="1"/>
      <c r="AW413" s="1"/>
      <c r="AX413" s="1"/>
      <c r="AY413" s="1"/>
      <c r="AZ413" s="1" t="s">
        <v>3</v>
      </c>
      <c r="BA413" s="1"/>
      <c r="BB413" s="1" t="s">
        <v>3</v>
      </c>
      <c r="BC413" s="1" t="s">
        <v>3</v>
      </c>
      <c r="BD413" s="1" t="s">
        <v>3</v>
      </c>
      <c r="BE413" s="1" t="s">
        <v>3</v>
      </c>
      <c r="BF413" s="1" t="s">
        <v>3</v>
      </c>
      <c r="BG413" s="1" t="s">
        <v>3</v>
      </c>
      <c r="BH413" s="1" t="s">
        <v>3</v>
      </c>
      <c r="BI413" s="1" t="s">
        <v>3</v>
      </c>
      <c r="BJ413" s="1" t="s">
        <v>3</v>
      </c>
      <c r="BK413" s="1" t="s">
        <v>3</v>
      </c>
      <c r="BL413" s="1" t="s">
        <v>3</v>
      </c>
      <c r="BM413" s="1" t="s">
        <v>3</v>
      </c>
      <c r="BN413" s="1" t="s">
        <v>3</v>
      </c>
      <c r="BO413" s="1" t="s">
        <v>3</v>
      </c>
      <c r="BP413" s="1" t="s">
        <v>3</v>
      </c>
      <c r="BQ413" s="1"/>
      <c r="BR413" s="1"/>
      <c r="BS413" s="1"/>
      <c r="BT413" s="1"/>
      <c r="BU413" s="1"/>
      <c r="BV413" s="1"/>
      <c r="BW413" s="1"/>
      <c r="BX413" s="1">
        <v>0</v>
      </c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>
        <v>0</v>
      </c>
    </row>
    <row r="415" spans="1:206" x14ac:dyDescent="0.2">
      <c r="A415" s="2">
        <v>52</v>
      </c>
      <c r="B415" s="2">
        <f t="shared" ref="B415:G415" si="233">B426</f>
        <v>0</v>
      </c>
      <c r="C415" s="2">
        <f t="shared" si="233"/>
        <v>4</v>
      </c>
      <c r="D415" s="2">
        <f t="shared" si="233"/>
        <v>413</v>
      </c>
      <c r="E415" s="2">
        <f t="shared" si="233"/>
        <v>0</v>
      </c>
      <c r="F415" s="2" t="str">
        <f t="shared" si="233"/>
        <v/>
      </c>
      <c r="G415" s="2" t="str">
        <f t="shared" si="233"/>
        <v>Помещение 19 (кабинет №225)</v>
      </c>
      <c r="H415" s="2"/>
      <c r="I415" s="2"/>
      <c r="J415" s="2"/>
      <c r="K415" s="2"/>
      <c r="L415" s="2"/>
      <c r="M415" s="2"/>
      <c r="N415" s="2"/>
      <c r="O415" s="2">
        <f t="shared" ref="O415:AT415" si="234">O426</f>
        <v>0</v>
      </c>
      <c r="P415" s="2">
        <f t="shared" si="234"/>
        <v>0</v>
      </c>
      <c r="Q415" s="2">
        <f t="shared" si="234"/>
        <v>0</v>
      </c>
      <c r="R415" s="2">
        <f t="shared" si="234"/>
        <v>0</v>
      </c>
      <c r="S415" s="2">
        <f t="shared" si="234"/>
        <v>0</v>
      </c>
      <c r="T415" s="2">
        <f t="shared" si="234"/>
        <v>0</v>
      </c>
      <c r="U415" s="2">
        <f t="shared" si="234"/>
        <v>0</v>
      </c>
      <c r="V415" s="2">
        <f t="shared" si="234"/>
        <v>0</v>
      </c>
      <c r="W415" s="2">
        <f t="shared" si="234"/>
        <v>0</v>
      </c>
      <c r="X415" s="2">
        <f t="shared" si="234"/>
        <v>0</v>
      </c>
      <c r="Y415" s="2">
        <f t="shared" si="234"/>
        <v>0</v>
      </c>
      <c r="Z415" s="2">
        <f t="shared" si="234"/>
        <v>0</v>
      </c>
      <c r="AA415" s="2">
        <f t="shared" si="234"/>
        <v>0</v>
      </c>
      <c r="AB415" s="2">
        <f t="shared" si="234"/>
        <v>0</v>
      </c>
      <c r="AC415" s="2">
        <f t="shared" si="234"/>
        <v>0</v>
      </c>
      <c r="AD415" s="2">
        <f t="shared" si="234"/>
        <v>0</v>
      </c>
      <c r="AE415" s="2">
        <f t="shared" si="234"/>
        <v>0</v>
      </c>
      <c r="AF415" s="2">
        <f t="shared" si="234"/>
        <v>0</v>
      </c>
      <c r="AG415" s="2">
        <f t="shared" si="234"/>
        <v>0</v>
      </c>
      <c r="AH415" s="2">
        <f t="shared" si="234"/>
        <v>0</v>
      </c>
      <c r="AI415" s="2">
        <f t="shared" si="234"/>
        <v>0</v>
      </c>
      <c r="AJ415" s="2">
        <f t="shared" si="234"/>
        <v>0</v>
      </c>
      <c r="AK415" s="2">
        <f t="shared" si="234"/>
        <v>0</v>
      </c>
      <c r="AL415" s="2">
        <f t="shared" si="234"/>
        <v>0</v>
      </c>
      <c r="AM415" s="2">
        <f t="shared" si="234"/>
        <v>0</v>
      </c>
      <c r="AN415" s="2">
        <f t="shared" si="234"/>
        <v>0</v>
      </c>
      <c r="AO415" s="2">
        <f t="shared" si="234"/>
        <v>0</v>
      </c>
      <c r="AP415" s="2">
        <f t="shared" si="234"/>
        <v>0</v>
      </c>
      <c r="AQ415" s="2">
        <f t="shared" si="234"/>
        <v>0</v>
      </c>
      <c r="AR415" s="2">
        <f t="shared" si="234"/>
        <v>0</v>
      </c>
      <c r="AS415" s="2">
        <f t="shared" si="234"/>
        <v>0</v>
      </c>
      <c r="AT415" s="2">
        <f t="shared" si="234"/>
        <v>0</v>
      </c>
      <c r="AU415" s="2">
        <f t="shared" ref="AU415:BZ415" si="235">AU426</f>
        <v>0</v>
      </c>
      <c r="AV415" s="2">
        <f t="shared" si="235"/>
        <v>0</v>
      </c>
      <c r="AW415" s="2">
        <f t="shared" si="235"/>
        <v>0</v>
      </c>
      <c r="AX415" s="2">
        <f t="shared" si="235"/>
        <v>0</v>
      </c>
      <c r="AY415" s="2">
        <f t="shared" si="235"/>
        <v>0</v>
      </c>
      <c r="AZ415" s="2">
        <f t="shared" si="235"/>
        <v>0</v>
      </c>
      <c r="BA415" s="2">
        <f t="shared" si="235"/>
        <v>0</v>
      </c>
      <c r="BB415" s="2">
        <f t="shared" si="235"/>
        <v>0</v>
      </c>
      <c r="BC415" s="2">
        <f t="shared" si="235"/>
        <v>0</v>
      </c>
      <c r="BD415" s="2">
        <f t="shared" si="235"/>
        <v>0</v>
      </c>
      <c r="BE415" s="2">
        <f t="shared" si="235"/>
        <v>0</v>
      </c>
      <c r="BF415" s="2">
        <f t="shared" si="235"/>
        <v>0</v>
      </c>
      <c r="BG415" s="2">
        <f t="shared" si="235"/>
        <v>0</v>
      </c>
      <c r="BH415" s="2">
        <f t="shared" si="235"/>
        <v>0</v>
      </c>
      <c r="BI415" s="2">
        <f t="shared" si="235"/>
        <v>0</v>
      </c>
      <c r="BJ415" s="2">
        <f t="shared" si="235"/>
        <v>0</v>
      </c>
      <c r="BK415" s="2">
        <f t="shared" si="235"/>
        <v>0</v>
      </c>
      <c r="BL415" s="2">
        <f t="shared" si="235"/>
        <v>0</v>
      </c>
      <c r="BM415" s="2">
        <f t="shared" si="235"/>
        <v>0</v>
      </c>
      <c r="BN415" s="2">
        <f t="shared" si="235"/>
        <v>0</v>
      </c>
      <c r="BO415" s="2">
        <f t="shared" si="235"/>
        <v>0</v>
      </c>
      <c r="BP415" s="2">
        <f t="shared" si="235"/>
        <v>0</v>
      </c>
      <c r="BQ415" s="2">
        <f t="shared" si="235"/>
        <v>0</v>
      </c>
      <c r="BR415" s="2">
        <f t="shared" si="235"/>
        <v>0</v>
      </c>
      <c r="BS415" s="2">
        <f t="shared" si="235"/>
        <v>0</v>
      </c>
      <c r="BT415" s="2">
        <f t="shared" si="235"/>
        <v>0</v>
      </c>
      <c r="BU415" s="2">
        <f t="shared" si="235"/>
        <v>0</v>
      </c>
      <c r="BV415" s="2">
        <f t="shared" si="235"/>
        <v>0</v>
      </c>
      <c r="BW415" s="2">
        <f t="shared" si="235"/>
        <v>0</v>
      </c>
      <c r="BX415" s="2">
        <f t="shared" si="235"/>
        <v>0</v>
      </c>
      <c r="BY415" s="2">
        <f t="shared" si="235"/>
        <v>0</v>
      </c>
      <c r="BZ415" s="2">
        <f t="shared" si="235"/>
        <v>0</v>
      </c>
      <c r="CA415" s="2">
        <f t="shared" ref="CA415:DF415" si="236">CA426</f>
        <v>0</v>
      </c>
      <c r="CB415" s="2">
        <f t="shared" si="236"/>
        <v>0</v>
      </c>
      <c r="CC415" s="2">
        <f t="shared" si="236"/>
        <v>0</v>
      </c>
      <c r="CD415" s="2">
        <f t="shared" si="236"/>
        <v>0</v>
      </c>
      <c r="CE415" s="2">
        <f t="shared" si="236"/>
        <v>0</v>
      </c>
      <c r="CF415" s="2">
        <f t="shared" si="236"/>
        <v>0</v>
      </c>
      <c r="CG415" s="2">
        <f t="shared" si="236"/>
        <v>0</v>
      </c>
      <c r="CH415" s="2">
        <f t="shared" si="236"/>
        <v>0</v>
      </c>
      <c r="CI415" s="2">
        <f t="shared" si="236"/>
        <v>0</v>
      </c>
      <c r="CJ415" s="2">
        <f t="shared" si="236"/>
        <v>0</v>
      </c>
      <c r="CK415" s="2">
        <f t="shared" si="236"/>
        <v>0</v>
      </c>
      <c r="CL415" s="2">
        <f t="shared" si="236"/>
        <v>0</v>
      </c>
      <c r="CM415" s="2">
        <f t="shared" si="236"/>
        <v>0</v>
      </c>
      <c r="CN415" s="2">
        <f t="shared" si="236"/>
        <v>0</v>
      </c>
      <c r="CO415" s="2">
        <f t="shared" si="236"/>
        <v>0</v>
      </c>
      <c r="CP415" s="2">
        <f t="shared" si="236"/>
        <v>0</v>
      </c>
      <c r="CQ415" s="2">
        <f t="shared" si="236"/>
        <v>0</v>
      </c>
      <c r="CR415" s="2">
        <f t="shared" si="236"/>
        <v>0</v>
      </c>
      <c r="CS415" s="2">
        <f t="shared" si="236"/>
        <v>0</v>
      </c>
      <c r="CT415" s="2">
        <f t="shared" si="236"/>
        <v>0</v>
      </c>
      <c r="CU415" s="2">
        <f t="shared" si="236"/>
        <v>0</v>
      </c>
      <c r="CV415" s="2">
        <f t="shared" si="236"/>
        <v>0</v>
      </c>
      <c r="CW415" s="2">
        <f t="shared" si="236"/>
        <v>0</v>
      </c>
      <c r="CX415" s="2">
        <f t="shared" si="236"/>
        <v>0</v>
      </c>
      <c r="CY415" s="2">
        <f t="shared" si="236"/>
        <v>0</v>
      </c>
      <c r="CZ415" s="2">
        <f t="shared" si="236"/>
        <v>0</v>
      </c>
      <c r="DA415" s="2">
        <f t="shared" si="236"/>
        <v>0</v>
      </c>
      <c r="DB415" s="2">
        <f t="shared" si="236"/>
        <v>0</v>
      </c>
      <c r="DC415" s="2">
        <f t="shared" si="236"/>
        <v>0</v>
      </c>
      <c r="DD415" s="2">
        <f t="shared" si="236"/>
        <v>0</v>
      </c>
      <c r="DE415" s="2">
        <f t="shared" si="236"/>
        <v>0</v>
      </c>
      <c r="DF415" s="2">
        <f t="shared" si="236"/>
        <v>0</v>
      </c>
      <c r="DG415" s="3">
        <f t="shared" ref="DG415:EL415" si="237">DG426</f>
        <v>0</v>
      </c>
      <c r="DH415" s="3">
        <f t="shared" si="237"/>
        <v>0</v>
      </c>
      <c r="DI415" s="3">
        <f t="shared" si="237"/>
        <v>0</v>
      </c>
      <c r="DJ415" s="3">
        <f t="shared" si="237"/>
        <v>0</v>
      </c>
      <c r="DK415" s="3">
        <f t="shared" si="237"/>
        <v>0</v>
      </c>
      <c r="DL415" s="3">
        <f t="shared" si="237"/>
        <v>0</v>
      </c>
      <c r="DM415" s="3">
        <f t="shared" si="237"/>
        <v>0</v>
      </c>
      <c r="DN415" s="3">
        <f t="shared" si="237"/>
        <v>0</v>
      </c>
      <c r="DO415" s="3">
        <f t="shared" si="237"/>
        <v>0</v>
      </c>
      <c r="DP415" s="3">
        <f t="shared" si="237"/>
        <v>0</v>
      </c>
      <c r="DQ415" s="3">
        <f t="shared" si="237"/>
        <v>0</v>
      </c>
      <c r="DR415" s="3">
        <f t="shared" si="237"/>
        <v>0</v>
      </c>
      <c r="DS415" s="3">
        <f t="shared" si="237"/>
        <v>0</v>
      </c>
      <c r="DT415" s="3">
        <f t="shared" si="237"/>
        <v>0</v>
      </c>
      <c r="DU415" s="3">
        <f t="shared" si="237"/>
        <v>0</v>
      </c>
      <c r="DV415" s="3">
        <f t="shared" si="237"/>
        <v>0</v>
      </c>
      <c r="DW415" s="3">
        <f t="shared" si="237"/>
        <v>0</v>
      </c>
      <c r="DX415" s="3">
        <f t="shared" si="237"/>
        <v>0</v>
      </c>
      <c r="DY415" s="3">
        <f t="shared" si="237"/>
        <v>0</v>
      </c>
      <c r="DZ415" s="3">
        <f t="shared" si="237"/>
        <v>0</v>
      </c>
      <c r="EA415" s="3">
        <f t="shared" si="237"/>
        <v>0</v>
      </c>
      <c r="EB415" s="3">
        <f t="shared" si="237"/>
        <v>0</v>
      </c>
      <c r="EC415" s="3">
        <f t="shared" si="237"/>
        <v>0</v>
      </c>
      <c r="ED415" s="3">
        <f t="shared" si="237"/>
        <v>0</v>
      </c>
      <c r="EE415" s="3">
        <f t="shared" si="237"/>
        <v>0</v>
      </c>
      <c r="EF415" s="3">
        <f t="shared" si="237"/>
        <v>0</v>
      </c>
      <c r="EG415" s="3">
        <f t="shared" si="237"/>
        <v>0</v>
      </c>
      <c r="EH415" s="3">
        <f t="shared" si="237"/>
        <v>0</v>
      </c>
      <c r="EI415" s="3">
        <f t="shared" si="237"/>
        <v>0</v>
      </c>
      <c r="EJ415" s="3">
        <f t="shared" si="237"/>
        <v>0</v>
      </c>
      <c r="EK415" s="3">
        <f t="shared" si="237"/>
        <v>0</v>
      </c>
      <c r="EL415" s="3">
        <f t="shared" si="237"/>
        <v>0</v>
      </c>
      <c r="EM415" s="3">
        <f t="shared" ref="EM415:FR415" si="238">EM426</f>
        <v>0</v>
      </c>
      <c r="EN415" s="3">
        <f t="shared" si="238"/>
        <v>0</v>
      </c>
      <c r="EO415" s="3">
        <f t="shared" si="238"/>
        <v>0</v>
      </c>
      <c r="EP415" s="3">
        <f t="shared" si="238"/>
        <v>0</v>
      </c>
      <c r="EQ415" s="3">
        <f t="shared" si="238"/>
        <v>0</v>
      </c>
      <c r="ER415" s="3">
        <f t="shared" si="238"/>
        <v>0</v>
      </c>
      <c r="ES415" s="3">
        <f t="shared" si="238"/>
        <v>0</v>
      </c>
      <c r="ET415" s="3">
        <f t="shared" si="238"/>
        <v>0</v>
      </c>
      <c r="EU415" s="3">
        <f t="shared" si="238"/>
        <v>0</v>
      </c>
      <c r="EV415" s="3">
        <f t="shared" si="238"/>
        <v>0</v>
      </c>
      <c r="EW415" s="3">
        <f t="shared" si="238"/>
        <v>0</v>
      </c>
      <c r="EX415" s="3">
        <f t="shared" si="238"/>
        <v>0</v>
      </c>
      <c r="EY415" s="3">
        <f t="shared" si="238"/>
        <v>0</v>
      </c>
      <c r="EZ415" s="3">
        <f t="shared" si="238"/>
        <v>0</v>
      </c>
      <c r="FA415" s="3">
        <f t="shared" si="238"/>
        <v>0</v>
      </c>
      <c r="FB415" s="3">
        <f t="shared" si="238"/>
        <v>0</v>
      </c>
      <c r="FC415" s="3">
        <f t="shared" si="238"/>
        <v>0</v>
      </c>
      <c r="FD415" s="3">
        <f t="shared" si="238"/>
        <v>0</v>
      </c>
      <c r="FE415" s="3">
        <f t="shared" si="238"/>
        <v>0</v>
      </c>
      <c r="FF415" s="3">
        <f t="shared" si="238"/>
        <v>0</v>
      </c>
      <c r="FG415" s="3">
        <f t="shared" si="238"/>
        <v>0</v>
      </c>
      <c r="FH415" s="3">
        <f t="shared" si="238"/>
        <v>0</v>
      </c>
      <c r="FI415" s="3">
        <f t="shared" si="238"/>
        <v>0</v>
      </c>
      <c r="FJ415" s="3">
        <f t="shared" si="238"/>
        <v>0</v>
      </c>
      <c r="FK415" s="3">
        <f t="shared" si="238"/>
        <v>0</v>
      </c>
      <c r="FL415" s="3">
        <f t="shared" si="238"/>
        <v>0</v>
      </c>
      <c r="FM415" s="3">
        <f t="shared" si="238"/>
        <v>0</v>
      </c>
      <c r="FN415" s="3">
        <f t="shared" si="238"/>
        <v>0</v>
      </c>
      <c r="FO415" s="3">
        <f t="shared" si="238"/>
        <v>0</v>
      </c>
      <c r="FP415" s="3">
        <f t="shared" si="238"/>
        <v>0</v>
      </c>
      <c r="FQ415" s="3">
        <f t="shared" si="238"/>
        <v>0</v>
      </c>
      <c r="FR415" s="3">
        <f t="shared" si="238"/>
        <v>0</v>
      </c>
      <c r="FS415" s="3">
        <f t="shared" ref="FS415:GX415" si="239">FS426</f>
        <v>0</v>
      </c>
      <c r="FT415" s="3">
        <f t="shared" si="239"/>
        <v>0</v>
      </c>
      <c r="FU415" s="3">
        <f t="shared" si="239"/>
        <v>0</v>
      </c>
      <c r="FV415" s="3">
        <f t="shared" si="239"/>
        <v>0</v>
      </c>
      <c r="FW415" s="3">
        <f t="shared" si="239"/>
        <v>0</v>
      </c>
      <c r="FX415" s="3">
        <f t="shared" si="239"/>
        <v>0</v>
      </c>
      <c r="FY415" s="3">
        <f t="shared" si="239"/>
        <v>0</v>
      </c>
      <c r="FZ415" s="3">
        <f t="shared" si="239"/>
        <v>0</v>
      </c>
      <c r="GA415" s="3">
        <f t="shared" si="239"/>
        <v>0</v>
      </c>
      <c r="GB415" s="3">
        <f t="shared" si="239"/>
        <v>0</v>
      </c>
      <c r="GC415" s="3">
        <f t="shared" si="239"/>
        <v>0</v>
      </c>
      <c r="GD415" s="3">
        <f t="shared" si="239"/>
        <v>0</v>
      </c>
      <c r="GE415" s="3">
        <f t="shared" si="239"/>
        <v>0</v>
      </c>
      <c r="GF415" s="3">
        <f t="shared" si="239"/>
        <v>0</v>
      </c>
      <c r="GG415" s="3">
        <f t="shared" si="239"/>
        <v>0</v>
      </c>
      <c r="GH415" s="3">
        <f t="shared" si="239"/>
        <v>0</v>
      </c>
      <c r="GI415" s="3">
        <f t="shared" si="239"/>
        <v>0</v>
      </c>
      <c r="GJ415" s="3">
        <f t="shared" si="239"/>
        <v>0</v>
      </c>
      <c r="GK415" s="3">
        <f t="shared" si="239"/>
        <v>0</v>
      </c>
      <c r="GL415" s="3">
        <f t="shared" si="239"/>
        <v>0</v>
      </c>
      <c r="GM415" s="3">
        <f t="shared" si="239"/>
        <v>0</v>
      </c>
      <c r="GN415" s="3">
        <f t="shared" si="239"/>
        <v>0</v>
      </c>
      <c r="GO415" s="3">
        <f t="shared" si="239"/>
        <v>0</v>
      </c>
      <c r="GP415" s="3">
        <f t="shared" si="239"/>
        <v>0</v>
      </c>
      <c r="GQ415" s="3">
        <f t="shared" si="239"/>
        <v>0</v>
      </c>
      <c r="GR415" s="3">
        <f t="shared" si="239"/>
        <v>0</v>
      </c>
      <c r="GS415" s="3">
        <f t="shared" si="239"/>
        <v>0</v>
      </c>
      <c r="GT415" s="3">
        <f t="shared" si="239"/>
        <v>0</v>
      </c>
      <c r="GU415" s="3">
        <f t="shared" si="239"/>
        <v>0</v>
      </c>
      <c r="GV415" s="3">
        <f t="shared" si="239"/>
        <v>0</v>
      </c>
      <c r="GW415" s="3">
        <f t="shared" si="239"/>
        <v>0</v>
      </c>
      <c r="GX415" s="3">
        <f t="shared" si="239"/>
        <v>0</v>
      </c>
    </row>
    <row r="417" spans="1:245" x14ac:dyDescent="0.2">
      <c r="A417">
        <v>17</v>
      </c>
      <c r="B417">
        <v>0</v>
      </c>
      <c r="C417">
        <f>ROW(SmtRes!A212)</f>
        <v>212</v>
      </c>
      <c r="D417">
        <f>ROW(EtalonRes!A212)</f>
        <v>212</v>
      </c>
      <c r="E417" t="s">
        <v>233</v>
      </c>
      <c r="F417" t="s">
        <v>117</v>
      </c>
      <c r="G417" t="s">
        <v>118</v>
      </c>
      <c r="H417" t="s">
        <v>119</v>
      </c>
      <c r="I417">
        <f>ROUND(1/100,7)</f>
        <v>0.01</v>
      </c>
      <c r="J417">
        <v>0</v>
      </c>
      <c r="K417">
        <f>ROUND(1/100,7)</f>
        <v>0.01</v>
      </c>
      <c r="O417">
        <f t="shared" ref="O417:O424" si="240">ROUND(CP417,2)</f>
        <v>164.27</v>
      </c>
      <c r="P417">
        <f>SUMIF(SmtRes!AQ211:'SmtRes'!AQ212,"=1",SmtRes!DF211:'SmtRes'!DF212)</f>
        <v>0</v>
      </c>
      <c r="Q417">
        <f>SUMIF(SmtRes!AQ211:'SmtRes'!AQ212,"=1",SmtRes!DG211:'SmtRes'!DG212)</f>
        <v>0</v>
      </c>
      <c r="R417">
        <f>SUMIF(SmtRes!AQ211:'SmtRes'!AQ212,"=1",SmtRes!DH211:'SmtRes'!DH212)</f>
        <v>0</v>
      </c>
      <c r="S417">
        <f>SUMIF(SmtRes!AQ211:'SmtRes'!AQ212,"=1",SmtRes!DI211:'SmtRes'!DI212)</f>
        <v>164.27</v>
      </c>
      <c r="T417">
        <f t="shared" ref="T417:T424" si="241">ROUND(CU417*I417,2)</f>
        <v>0</v>
      </c>
      <c r="U417">
        <f>SUMIF(SmtRes!AQ211:'SmtRes'!AQ212,"=1",SmtRes!CV211:'SmtRes'!CV212)</f>
        <v>0.24099999999999999</v>
      </c>
      <c r="V417">
        <f>SUMIF(SmtRes!AQ211:'SmtRes'!AQ212,"=1",SmtRes!CW211:'SmtRes'!CW212)</f>
        <v>0</v>
      </c>
      <c r="W417">
        <f t="shared" ref="W417:W424" si="242">ROUND(CX417*I417,2)</f>
        <v>0</v>
      </c>
      <c r="X417">
        <f t="shared" ref="X417:Y424" si="243">ROUND(CY417,2)</f>
        <v>149.49</v>
      </c>
      <c r="Y417">
        <f t="shared" si="243"/>
        <v>78.849999999999994</v>
      </c>
      <c r="AA417">
        <v>61549534</v>
      </c>
      <c r="AB417">
        <f t="shared" ref="AB417:AB424" si="244">ROUND((AC417+AD417+AF417),6)</f>
        <v>16427.282999999999</v>
      </c>
      <c r="AC417">
        <f>ROUND((0),6)</f>
        <v>0</v>
      </c>
      <c r="AD417">
        <f>ROUND((((0)-(0))+AE417),6)</f>
        <v>0</v>
      </c>
      <c r="AE417">
        <f>ROUND((0),6)</f>
        <v>0</v>
      </c>
      <c r="AF417">
        <f>ROUND((SUM(SmtRes!BT211:'SmtRes'!BT212)),6)</f>
        <v>16427.282999999999</v>
      </c>
      <c r="AG417">
        <f t="shared" ref="AG417:AG424" si="245">ROUND((AP417),6)</f>
        <v>0</v>
      </c>
      <c r="AH417">
        <f>(SUM(SmtRes!BU211:'SmtRes'!BU212))</f>
        <v>24.1</v>
      </c>
      <c r="AI417">
        <f>(0)</f>
        <v>0</v>
      </c>
      <c r="AJ417">
        <f t="shared" ref="AJ417:AJ424" si="246">(AS417)</f>
        <v>0</v>
      </c>
      <c r="AK417">
        <v>16427.282999999999</v>
      </c>
      <c r="AL417">
        <v>0</v>
      </c>
      <c r="AM417">
        <v>0</v>
      </c>
      <c r="AN417">
        <v>0</v>
      </c>
      <c r="AO417">
        <v>16427.282999999999</v>
      </c>
      <c r="AP417">
        <v>0</v>
      </c>
      <c r="AQ417">
        <v>24.1</v>
      </c>
      <c r="AR417">
        <v>0</v>
      </c>
      <c r="AS417">
        <v>0</v>
      </c>
      <c r="AT417">
        <v>91</v>
      </c>
      <c r="AU417">
        <v>48</v>
      </c>
      <c r="AV417">
        <v>1</v>
      </c>
      <c r="AW417">
        <v>1</v>
      </c>
      <c r="AZ417">
        <v>1</v>
      </c>
      <c r="BA417">
        <v>1</v>
      </c>
      <c r="BB417">
        <v>1</v>
      </c>
      <c r="BC417">
        <v>1</v>
      </c>
      <c r="BD417" t="s">
        <v>3</v>
      </c>
      <c r="BE417" t="s">
        <v>3</v>
      </c>
      <c r="BF417" t="s">
        <v>3</v>
      </c>
      <c r="BG417" t="s">
        <v>3</v>
      </c>
      <c r="BH417">
        <v>0</v>
      </c>
      <c r="BI417">
        <v>1</v>
      </c>
      <c r="BJ417" t="s">
        <v>120</v>
      </c>
      <c r="BM417">
        <v>67001</v>
      </c>
      <c r="BN417">
        <v>0</v>
      </c>
      <c r="BO417" t="s">
        <v>3</v>
      </c>
      <c r="BP417">
        <v>0</v>
      </c>
      <c r="BQ417">
        <v>6</v>
      </c>
      <c r="BR417">
        <v>0</v>
      </c>
      <c r="BS417">
        <v>1</v>
      </c>
      <c r="BT417">
        <v>1</v>
      </c>
      <c r="BU417">
        <v>1</v>
      </c>
      <c r="BV417">
        <v>1</v>
      </c>
      <c r="BW417">
        <v>1</v>
      </c>
      <c r="BX417">
        <v>1</v>
      </c>
      <c r="BY417" t="s">
        <v>3</v>
      </c>
      <c r="BZ417">
        <v>91</v>
      </c>
      <c r="CA417">
        <v>48</v>
      </c>
      <c r="CB417" t="s">
        <v>3</v>
      </c>
      <c r="CE417">
        <v>0</v>
      </c>
      <c r="CF417">
        <v>0</v>
      </c>
      <c r="CG417">
        <v>0</v>
      </c>
      <c r="CM417">
        <v>0</v>
      </c>
      <c r="CN417" t="s">
        <v>3</v>
      </c>
      <c r="CO417">
        <v>0</v>
      </c>
      <c r="CP417">
        <f t="shared" ref="CP417:CP424" si="247">(P417+Q417+S417+R417)</f>
        <v>164.27</v>
      </c>
      <c r="CQ417">
        <f>SUMIF(SmtRes!AQ211:'SmtRes'!AQ212,"=1",SmtRes!AA211:'SmtRes'!AA212)</f>
        <v>0</v>
      </c>
      <c r="CR417">
        <f>SUMIF(SmtRes!AQ211:'SmtRes'!AQ212,"=1",SmtRes!AB211:'SmtRes'!AB212)</f>
        <v>0</v>
      </c>
      <c r="CS417">
        <f>SUMIF(SmtRes!AQ211:'SmtRes'!AQ212,"=1",SmtRes!AC211:'SmtRes'!AC212)</f>
        <v>0</v>
      </c>
      <c r="CT417">
        <f>SUMIF(SmtRes!AQ211:'SmtRes'!AQ212,"=1",SmtRes!AD211:'SmtRes'!AD212)</f>
        <v>681.63</v>
      </c>
      <c r="CU417">
        <f t="shared" ref="CU417:CU424" si="248">AG417</f>
        <v>0</v>
      </c>
      <c r="CV417">
        <f>SUMIF(SmtRes!AQ211:'SmtRes'!AQ212,"=1",SmtRes!BU211:'SmtRes'!BU212)</f>
        <v>24.1</v>
      </c>
      <c r="CW417">
        <f>SUMIF(SmtRes!AQ211:'SmtRes'!AQ212,"=1",SmtRes!BV211:'SmtRes'!BV212)</f>
        <v>0</v>
      </c>
      <c r="CX417">
        <f t="shared" ref="CX417:CX424" si="249">AJ417</f>
        <v>0</v>
      </c>
      <c r="CY417">
        <f t="shared" ref="CY417:CY424" si="250">(((S417+R417)*AT417)/100)</f>
        <v>149.48570000000001</v>
      </c>
      <c r="CZ417">
        <f t="shared" ref="CZ417:CZ424" si="251">(((S417+R417)*AU417)/100)</f>
        <v>78.849600000000009</v>
      </c>
      <c r="DC417" t="s">
        <v>3</v>
      </c>
      <c r="DD417" t="s">
        <v>3</v>
      </c>
      <c r="DE417" t="s">
        <v>3</v>
      </c>
      <c r="DF417" t="s">
        <v>3</v>
      </c>
      <c r="DG417" t="s">
        <v>3</v>
      </c>
      <c r="DH417" t="s">
        <v>3</v>
      </c>
      <c r="DI417" t="s">
        <v>3</v>
      </c>
      <c r="DJ417" t="s">
        <v>3</v>
      </c>
      <c r="DK417" t="s">
        <v>3</v>
      </c>
      <c r="DL417" t="s">
        <v>3</v>
      </c>
      <c r="DM417" t="s">
        <v>3</v>
      </c>
      <c r="DN417">
        <v>0</v>
      </c>
      <c r="DO417">
        <v>0</v>
      </c>
      <c r="DP417">
        <v>1</v>
      </c>
      <c r="DQ417">
        <v>1</v>
      </c>
      <c r="DU417">
        <v>1013</v>
      </c>
      <c r="DV417" t="s">
        <v>119</v>
      </c>
      <c r="DW417" t="s">
        <v>119</v>
      </c>
      <c r="DX417">
        <v>1</v>
      </c>
      <c r="DZ417" t="s">
        <v>3</v>
      </c>
      <c r="EA417" t="s">
        <v>3</v>
      </c>
      <c r="EB417" t="s">
        <v>3</v>
      </c>
      <c r="EC417" t="s">
        <v>3</v>
      </c>
      <c r="EE417">
        <v>60216862</v>
      </c>
      <c r="EF417">
        <v>6</v>
      </c>
      <c r="EG417" t="s">
        <v>33</v>
      </c>
      <c r="EH417">
        <v>101</v>
      </c>
      <c r="EI417" t="s">
        <v>121</v>
      </c>
      <c r="EJ417">
        <v>1</v>
      </c>
      <c r="EK417">
        <v>67001</v>
      </c>
      <c r="EL417" t="s">
        <v>121</v>
      </c>
      <c r="EM417" t="s">
        <v>122</v>
      </c>
      <c r="EO417" t="s">
        <v>3</v>
      </c>
      <c r="EQ417">
        <v>0</v>
      </c>
      <c r="ER417">
        <v>0</v>
      </c>
      <c r="ES417">
        <v>0</v>
      </c>
      <c r="ET417">
        <v>0</v>
      </c>
      <c r="EU417">
        <v>0</v>
      </c>
      <c r="EV417">
        <v>0</v>
      </c>
      <c r="EW417">
        <v>24.1</v>
      </c>
      <c r="EX417">
        <v>0</v>
      </c>
      <c r="EY417">
        <v>0</v>
      </c>
      <c r="FQ417">
        <v>0</v>
      </c>
      <c r="FR417">
        <v>0</v>
      </c>
      <c r="FS417">
        <v>0</v>
      </c>
      <c r="FX417">
        <v>91</v>
      </c>
      <c r="FY417">
        <v>48</v>
      </c>
      <c r="GA417" t="s">
        <v>3</v>
      </c>
      <c r="GD417">
        <v>1</v>
      </c>
      <c r="GF417">
        <v>1908611330</v>
      </c>
      <c r="GG417">
        <v>2</v>
      </c>
      <c r="GH417">
        <v>1</v>
      </c>
      <c r="GI417">
        <v>-2</v>
      </c>
      <c r="GJ417">
        <v>0</v>
      </c>
      <c r="GK417">
        <v>0</v>
      </c>
      <c r="GL417">
        <f t="shared" ref="GL417:GL424" si="252">ROUND(IF(AND(BH417=3,BI417=3,FS417&lt;&gt;0),P417,0),2)</f>
        <v>0</v>
      </c>
      <c r="GM417">
        <f t="shared" ref="GM417:GM424" si="253">ROUND(O417+X417+Y417,2)+GX417</f>
        <v>392.61</v>
      </c>
      <c r="GN417">
        <f t="shared" ref="GN417:GN424" si="254">IF(OR(BI417=0,BI417=1),GM417-GX417,0)</f>
        <v>392.61</v>
      </c>
      <c r="GO417">
        <f t="shared" ref="GO417:GO424" si="255">IF(BI417=2,GM417-GX417,0)</f>
        <v>0</v>
      </c>
      <c r="GP417">
        <f t="shared" ref="GP417:GP424" si="256">IF(BI417=4,GM417-GX417,0)</f>
        <v>0</v>
      </c>
      <c r="GR417">
        <v>0</v>
      </c>
      <c r="GS417">
        <v>3</v>
      </c>
      <c r="GT417">
        <v>0</v>
      </c>
      <c r="GU417" t="s">
        <v>3</v>
      </c>
      <c r="GV417">
        <f t="shared" ref="GV417:GV424" si="257">ROUND((GT417),6)</f>
        <v>0</v>
      </c>
      <c r="GW417">
        <v>1</v>
      </c>
      <c r="GX417">
        <f t="shared" ref="GX417:GX424" si="258">ROUND(HC417*I417,2)</f>
        <v>0</v>
      </c>
      <c r="HA417">
        <v>0</v>
      </c>
      <c r="HB417">
        <v>0</v>
      </c>
      <c r="HC417">
        <f t="shared" ref="HC417:HC424" si="259">GV417*GW417</f>
        <v>0</v>
      </c>
      <c r="HE417" t="s">
        <v>3</v>
      </c>
      <c r="HF417" t="s">
        <v>3</v>
      </c>
      <c r="HM417" t="s">
        <v>3</v>
      </c>
      <c r="HN417" t="s">
        <v>123</v>
      </c>
      <c r="HO417" t="s">
        <v>124</v>
      </c>
      <c r="HP417" t="s">
        <v>121</v>
      </c>
      <c r="HQ417" t="s">
        <v>121</v>
      </c>
      <c r="HS417">
        <v>0</v>
      </c>
      <c r="IK417">
        <v>0</v>
      </c>
    </row>
    <row r="418" spans="1:245" x14ac:dyDescent="0.2">
      <c r="A418">
        <v>18</v>
      </c>
      <c r="B418">
        <v>0</v>
      </c>
      <c r="C418">
        <v>212</v>
      </c>
      <c r="E418" t="s">
        <v>234</v>
      </c>
      <c r="F418" t="s">
        <v>126</v>
      </c>
      <c r="G418" t="s">
        <v>127</v>
      </c>
      <c r="H418" t="s">
        <v>128</v>
      </c>
      <c r="I418">
        <f>I417*J418</f>
        <v>1</v>
      </c>
      <c r="J418">
        <v>100</v>
      </c>
      <c r="K418">
        <v>100</v>
      </c>
      <c r="O418">
        <f t="shared" si="240"/>
        <v>439.61</v>
      </c>
      <c r="P418">
        <f>ROUND(CQ418*I418,2)</f>
        <v>439.61</v>
      </c>
      <c r="Q418">
        <f>ROUND(CR418*I418,2)</f>
        <v>0</v>
      </c>
      <c r="R418">
        <f>ROUND(CS418*I418,2)</f>
        <v>0</v>
      </c>
      <c r="S418">
        <f>ROUND(CT418*I418,2)</f>
        <v>0</v>
      </c>
      <c r="T418">
        <f t="shared" si="241"/>
        <v>0</v>
      </c>
      <c r="U418">
        <f>ROUND(CV418*I418,7)</f>
        <v>0</v>
      </c>
      <c r="V418">
        <f>ROUND(CW418*I418,7)</f>
        <v>0</v>
      </c>
      <c r="W418">
        <f t="shared" si="242"/>
        <v>0</v>
      </c>
      <c r="X418">
        <f t="shared" si="243"/>
        <v>0</v>
      </c>
      <c r="Y418">
        <f t="shared" si="243"/>
        <v>0</v>
      </c>
      <c r="AA418">
        <v>61549534</v>
      </c>
      <c r="AB418">
        <f t="shared" si="244"/>
        <v>230.16</v>
      </c>
      <c r="AC418">
        <f>ROUND((ES418),6)</f>
        <v>230.16</v>
      </c>
      <c r="AD418">
        <f>ROUND((((ET418)-(EU418))+AE418),6)</f>
        <v>0</v>
      </c>
      <c r="AE418">
        <f>ROUND((EU418),6)</f>
        <v>0</v>
      </c>
      <c r="AF418">
        <f>ROUND((EV418),6)</f>
        <v>0</v>
      </c>
      <c r="AG418">
        <f t="shared" si="245"/>
        <v>0</v>
      </c>
      <c r="AH418">
        <f>(EW418)</f>
        <v>0</v>
      </c>
      <c r="AI418">
        <f>(EX418)</f>
        <v>0</v>
      </c>
      <c r="AJ418">
        <f t="shared" si="246"/>
        <v>0</v>
      </c>
      <c r="AK418">
        <v>230.16</v>
      </c>
      <c r="AL418">
        <v>230.16</v>
      </c>
      <c r="AM418">
        <v>0</v>
      </c>
      <c r="AN418">
        <v>0</v>
      </c>
      <c r="AO418">
        <v>0</v>
      </c>
      <c r="AP418">
        <v>0</v>
      </c>
      <c r="AQ418">
        <v>0</v>
      </c>
      <c r="AR418">
        <v>0</v>
      </c>
      <c r="AS418">
        <v>0</v>
      </c>
      <c r="AT418">
        <v>91</v>
      </c>
      <c r="AU418">
        <v>48</v>
      </c>
      <c r="AV418">
        <v>1</v>
      </c>
      <c r="AW418">
        <v>1</v>
      </c>
      <c r="AZ418">
        <v>1</v>
      </c>
      <c r="BA418">
        <v>1</v>
      </c>
      <c r="BB418">
        <v>1</v>
      </c>
      <c r="BC418">
        <v>1.91</v>
      </c>
      <c r="BD418" t="s">
        <v>3</v>
      </c>
      <c r="BE418" t="s">
        <v>3</v>
      </c>
      <c r="BF418" t="s">
        <v>3</v>
      </c>
      <c r="BG418" t="s">
        <v>3</v>
      </c>
      <c r="BH418">
        <v>3</v>
      </c>
      <c r="BI418">
        <v>1</v>
      </c>
      <c r="BJ418" t="s">
        <v>129</v>
      </c>
      <c r="BM418">
        <v>67001</v>
      </c>
      <c r="BN418">
        <v>0</v>
      </c>
      <c r="BO418" t="s">
        <v>126</v>
      </c>
      <c r="BP418">
        <v>1</v>
      </c>
      <c r="BQ418">
        <v>6</v>
      </c>
      <c r="BR418">
        <v>0</v>
      </c>
      <c r="BS418">
        <v>1</v>
      </c>
      <c r="BT418">
        <v>1</v>
      </c>
      <c r="BU418">
        <v>1</v>
      </c>
      <c r="BV418">
        <v>1</v>
      </c>
      <c r="BW418">
        <v>1</v>
      </c>
      <c r="BX418">
        <v>1</v>
      </c>
      <c r="BY418" t="s">
        <v>3</v>
      </c>
      <c r="BZ418">
        <v>91</v>
      </c>
      <c r="CA418">
        <v>48</v>
      </c>
      <c r="CB418" t="s">
        <v>3</v>
      </c>
      <c r="CE418">
        <v>0</v>
      </c>
      <c r="CF418">
        <v>0</v>
      </c>
      <c r="CG418">
        <v>0</v>
      </c>
      <c r="CM418">
        <v>0</v>
      </c>
      <c r="CN418" t="s">
        <v>3</v>
      </c>
      <c r="CO418">
        <v>0</v>
      </c>
      <c r="CP418">
        <f t="shared" si="247"/>
        <v>439.61</v>
      </c>
      <c r="CQ418">
        <f>ROUND(AL418*BC418,2)</f>
        <v>439.61</v>
      </c>
      <c r="CR418">
        <f>ROUND(AM418*BB418,2)</f>
        <v>0</v>
      </c>
      <c r="CS418">
        <f>ROUND(AN418*BS418,2)</f>
        <v>0</v>
      </c>
      <c r="CT418">
        <f>ROUND(AO418*BA418,2)</f>
        <v>0</v>
      </c>
      <c r="CU418">
        <f t="shared" si="248"/>
        <v>0</v>
      </c>
      <c r="CV418">
        <f>AH418</f>
        <v>0</v>
      </c>
      <c r="CW418">
        <f>AI418</f>
        <v>0</v>
      </c>
      <c r="CX418">
        <f t="shared" si="249"/>
        <v>0</v>
      </c>
      <c r="CY418">
        <f t="shared" si="250"/>
        <v>0</v>
      </c>
      <c r="CZ418">
        <f t="shared" si="251"/>
        <v>0</v>
      </c>
      <c r="DC418" t="s">
        <v>3</v>
      </c>
      <c r="DD418" t="s">
        <v>3</v>
      </c>
      <c r="DE418" t="s">
        <v>3</v>
      </c>
      <c r="DF418" t="s">
        <v>3</v>
      </c>
      <c r="DG418" t="s">
        <v>3</v>
      </c>
      <c r="DH418" t="s">
        <v>3</v>
      </c>
      <c r="DI418" t="s">
        <v>3</v>
      </c>
      <c r="DJ418" t="s">
        <v>3</v>
      </c>
      <c r="DK418" t="s">
        <v>3</v>
      </c>
      <c r="DL418" t="s">
        <v>3</v>
      </c>
      <c r="DM418" t="s">
        <v>3</v>
      </c>
      <c r="DN418">
        <v>0</v>
      </c>
      <c r="DO418">
        <v>0</v>
      </c>
      <c r="DP418">
        <v>1</v>
      </c>
      <c r="DQ418">
        <v>1</v>
      </c>
      <c r="DU418">
        <v>1013</v>
      </c>
      <c r="DV418" t="s">
        <v>128</v>
      </c>
      <c r="DW418" t="s">
        <v>128</v>
      </c>
      <c r="DX418">
        <v>1</v>
      </c>
      <c r="DZ418" t="s">
        <v>3</v>
      </c>
      <c r="EA418" t="s">
        <v>3</v>
      </c>
      <c r="EB418" t="s">
        <v>3</v>
      </c>
      <c r="EC418" t="s">
        <v>3</v>
      </c>
      <c r="EE418">
        <v>60216862</v>
      </c>
      <c r="EF418">
        <v>6</v>
      </c>
      <c r="EG418" t="s">
        <v>33</v>
      </c>
      <c r="EH418">
        <v>101</v>
      </c>
      <c r="EI418" t="s">
        <v>121</v>
      </c>
      <c r="EJ418">
        <v>1</v>
      </c>
      <c r="EK418">
        <v>67001</v>
      </c>
      <c r="EL418" t="s">
        <v>121</v>
      </c>
      <c r="EM418" t="s">
        <v>122</v>
      </c>
      <c r="EO418" t="s">
        <v>3</v>
      </c>
      <c r="EQ418">
        <v>0</v>
      </c>
      <c r="ER418">
        <v>230.16</v>
      </c>
      <c r="ES418">
        <v>230.16</v>
      </c>
      <c r="ET418">
        <v>0</v>
      </c>
      <c r="EU418">
        <v>0</v>
      </c>
      <c r="EV418">
        <v>0</v>
      </c>
      <c r="EW418">
        <v>0</v>
      </c>
      <c r="EX418">
        <v>0</v>
      </c>
      <c r="FQ418">
        <v>0</v>
      </c>
      <c r="FR418">
        <v>0</v>
      </c>
      <c r="FS418">
        <v>0</v>
      </c>
      <c r="FX418">
        <v>91</v>
      </c>
      <c r="FY418">
        <v>48</v>
      </c>
      <c r="GA418" t="s">
        <v>3</v>
      </c>
      <c r="GD418">
        <v>1</v>
      </c>
      <c r="GF418">
        <v>651079227</v>
      </c>
      <c r="GG418">
        <v>2</v>
      </c>
      <c r="GH418">
        <v>1</v>
      </c>
      <c r="GI418">
        <v>3</v>
      </c>
      <c r="GJ418">
        <v>0</v>
      </c>
      <c r="GK418">
        <v>0</v>
      </c>
      <c r="GL418">
        <f t="shared" si="252"/>
        <v>0</v>
      </c>
      <c r="GM418">
        <f t="shared" si="253"/>
        <v>439.61</v>
      </c>
      <c r="GN418">
        <f t="shared" si="254"/>
        <v>439.61</v>
      </c>
      <c r="GO418">
        <f t="shared" si="255"/>
        <v>0</v>
      </c>
      <c r="GP418">
        <f t="shared" si="256"/>
        <v>0</v>
      </c>
      <c r="GR418">
        <v>0</v>
      </c>
      <c r="GS418">
        <v>3</v>
      </c>
      <c r="GT418">
        <v>0</v>
      </c>
      <c r="GU418" t="s">
        <v>3</v>
      </c>
      <c r="GV418">
        <f t="shared" si="257"/>
        <v>0</v>
      </c>
      <c r="GW418">
        <v>1</v>
      </c>
      <c r="GX418">
        <f t="shared" si="258"/>
        <v>0</v>
      </c>
      <c r="HA418">
        <v>0</v>
      </c>
      <c r="HB418">
        <v>0</v>
      </c>
      <c r="HC418">
        <f t="shared" si="259"/>
        <v>0</v>
      </c>
      <c r="HE418" t="s">
        <v>3</v>
      </c>
      <c r="HF418" t="s">
        <v>3</v>
      </c>
      <c r="HM418" t="s">
        <v>3</v>
      </c>
      <c r="HN418" t="s">
        <v>123</v>
      </c>
      <c r="HO418" t="s">
        <v>124</v>
      </c>
      <c r="HP418" t="s">
        <v>121</v>
      </c>
      <c r="HQ418" t="s">
        <v>121</v>
      </c>
      <c r="HS418">
        <v>0</v>
      </c>
      <c r="IK418">
        <v>0</v>
      </c>
    </row>
    <row r="419" spans="1:245" x14ac:dyDescent="0.2">
      <c r="A419">
        <v>17</v>
      </c>
      <c r="B419">
        <v>0</v>
      </c>
      <c r="C419">
        <f>ROW(SmtRes!A214)</f>
        <v>214</v>
      </c>
      <c r="D419">
        <f>ROW(EtalonRes!A214)</f>
        <v>214</v>
      </c>
      <c r="E419" t="s">
        <v>235</v>
      </c>
      <c r="F419" t="s">
        <v>117</v>
      </c>
      <c r="G419" t="s">
        <v>170</v>
      </c>
      <c r="H419" t="s">
        <v>119</v>
      </c>
      <c r="I419">
        <f>ROUND(1/100,7)</f>
        <v>0.01</v>
      </c>
      <c r="J419">
        <v>0</v>
      </c>
      <c r="K419">
        <f>ROUND(1/100,7)</f>
        <v>0.01</v>
      </c>
      <c r="O419">
        <f t="shared" si="240"/>
        <v>164.27</v>
      </c>
      <c r="P419">
        <f>SUMIF(SmtRes!AQ213:'SmtRes'!AQ214,"=1",SmtRes!DF213:'SmtRes'!DF214)</f>
        <v>0</v>
      </c>
      <c r="Q419">
        <f>SUMIF(SmtRes!AQ213:'SmtRes'!AQ214,"=1",SmtRes!DG213:'SmtRes'!DG214)</f>
        <v>0</v>
      </c>
      <c r="R419">
        <f>SUMIF(SmtRes!AQ213:'SmtRes'!AQ214,"=1",SmtRes!DH213:'SmtRes'!DH214)</f>
        <v>0</v>
      </c>
      <c r="S419">
        <f>SUMIF(SmtRes!AQ213:'SmtRes'!AQ214,"=1",SmtRes!DI213:'SmtRes'!DI214)</f>
        <v>164.27</v>
      </c>
      <c r="T419">
        <f t="shared" si="241"/>
        <v>0</v>
      </c>
      <c r="U419">
        <f>SUMIF(SmtRes!AQ213:'SmtRes'!AQ214,"=1",SmtRes!CV213:'SmtRes'!CV214)</f>
        <v>0.24099999999999999</v>
      </c>
      <c r="V419">
        <f>SUMIF(SmtRes!AQ213:'SmtRes'!AQ214,"=1",SmtRes!CW213:'SmtRes'!CW214)</f>
        <v>0</v>
      </c>
      <c r="W419">
        <f t="shared" si="242"/>
        <v>0</v>
      </c>
      <c r="X419">
        <f t="shared" si="243"/>
        <v>149.49</v>
      </c>
      <c r="Y419">
        <f t="shared" si="243"/>
        <v>78.849999999999994</v>
      </c>
      <c r="AA419">
        <v>61549534</v>
      </c>
      <c r="AB419">
        <f t="shared" si="244"/>
        <v>16427.282999999999</v>
      </c>
      <c r="AC419">
        <f>ROUND((0),6)</f>
        <v>0</v>
      </c>
      <c r="AD419">
        <f>ROUND((((0)-(0))+AE419),6)</f>
        <v>0</v>
      </c>
      <c r="AE419">
        <f>ROUND((0),6)</f>
        <v>0</v>
      </c>
      <c r="AF419">
        <f>ROUND((SUM(SmtRes!BT213:'SmtRes'!BT214)),6)</f>
        <v>16427.282999999999</v>
      </c>
      <c r="AG419">
        <f t="shared" si="245"/>
        <v>0</v>
      </c>
      <c r="AH419">
        <f>(SUM(SmtRes!BU213:'SmtRes'!BU214))</f>
        <v>24.1</v>
      </c>
      <c r="AI419">
        <f>(0)</f>
        <v>0</v>
      </c>
      <c r="AJ419">
        <f t="shared" si="246"/>
        <v>0</v>
      </c>
      <c r="AK419">
        <v>16427.282999999999</v>
      </c>
      <c r="AL419">
        <v>0</v>
      </c>
      <c r="AM419">
        <v>0</v>
      </c>
      <c r="AN419">
        <v>0</v>
      </c>
      <c r="AO419">
        <v>16427.282999999999</v>
      </c>
      <c r="AP419">
        <v>0</v>
      </c>
      <c r="AQ419">
        <v>24.1</v>
      </c>
      <c r="AR419">
        <v>0</v>
      </c>
      <c r="AS419">
        <v>0</v>
      </c>
      <c r="AT419">
        <v>91</v>
      </c>
      <c r="AU419">
        <v>48</v>
      </c>
      <c r="AV419">
        <v>1</v>
      </c>
      <c r="AW419">
        <v>1</v>
      </c>
      <c r="AZ419">
        <v>1</v>
      </c>
      <c r="BA419">
        <v>1</v>
      </c>
      <c r="BB419">
        <v>1</v>
      </c>
      <c r="BC419">
        <v>1</v>
      </c>
      <c r="BD419" t="s">
        <v>3</v>
      </c>
      <c r="BE419" t="s">
        <v>3</v>
      </c>
      <c r="BF419" t="s">
        <v>3</v>
      </c>
      <c r="BG419" t="s">
        <v>3</v>
      </c>
      <c r="BH419">
        <v>0</v>
      </c>
      <c r="BI419">
        <v>1</v>
      </c>
      <c r="BJ419" t="s">
        <v>120</v>
      </c>
      <c r="BM419">
        <v>67001</v>
      </c>
      <c r="BN419">
        <v>0</v>
      </c>
      <c r="BO419" t="s">
        <v>3</v>
      </c>
      <c r="BP419">
        <v>0</v>
      </c>
      <c r="BQ419">
        <v>6</v>
      </c>
      <c r="BR419">
        <v>0</v>
      </c>
      <c r="BS419">
        <v>1</v>
      </c>
      <c r="BT419">
        <v>1</v>
      </c>
      <c r="BU419">
        <v>1</v>
      </c>
      <c r="BV419">
        <v>1</v>
      </c>
      <c r="BW419">
        <v>1</v>
      </c>
      <c r="BX419">
        <v>1</v>
      </c>
      <c r="BY419" t="s">
        <v>3</v>
      </c>
      <c r="BZ419">
        <v>91</v>
      </c>
      <c r="CA419">
        <v>48</v>
      </c>
      <c r="CB419" t="s">
        <v>3</v>
      </c>
      <c r="CE419">
        <v>0</v>
      </c>
      <c r="CF419">
        <v>0</v>
      </c>
      <c r="CG419">
        <v>0</v>
      </c>
      <c r="CM419">
        <v>0</v>
      </c>
      <c r="CN419" t="s">
        <v>3</v>
      </c>
      <c r="CO419">
        <v>0</v>
      </c>
      <c r="CP419">
        <f t="shared" si="247"/>
        <v>164.27</v>
      </c>
      <c r="CQ419">
        <f>SUMIF(SmtRes!AQ213:'SmtRes'!AQ214,"=1",SmtRes!AA213:'SmtRes'!AA214)</f>
        <v>0</v>
      </c>
      <c r="CR419">
        <f>SUMIF(SmtRes!AQ213:'SmtRes'!AQ214,"=1",SmtRes!AB213:'SmtRes'!AB214)</f>
        <v>0</v>
      </c>
      <c r="CS419">
        <f>SUMIF(SmtRes!AQ213:'SmtRes'!AQ214,"=1",SmtRes!AC213:'SmtRes'!AC214)</f>
        <v>0</v>
      </c>
      <c r="CT419">
        <f>SUMIF(SmtRes!AQ213:'SmtRes'!AQ214,"=1",SmtRes!AD213:'SmtRes'!AD214)</f>
        <v>681.63</v>
      </c>
      <c r="CU419">
        <f t="shared" si="248"/>
        <v>0</v>
      </c>
      <c r="CV419">
        <f>SUMIF(SmtRes!AQ213:'SmtRes'!AQ214,"=1",SmtRes!BU213:'SmtRes'!BU214)</f>
        <v>24.1</v>
      </c>
      <c r="CW419">
        <f>SUMIF(SmtRes!AQ213:'SmtRes'!AQ214,"=1",SmtRes!BV213:'SmtRes'!BV214)</f>
        <v>0</v>
      </c>
      <c r="CX419">
        <f t="shared" si="249"/>
        <v>0</v>
      </c>
      <c r="CY419">
        <f t="shared" si="250"/>
        <v>149.48570000000001</v>
      </c>
      <c r="CZ419">
        <f t="shared" si="251"/>
        <v>78.849600000000009</v>
      </c>
      <c r="DC419" t="s">
        <v>3</v>
      </c>
      <c r="DD419" t="s">
        <v>3</v>
      </c>
      <c r="DE419" t="s">
        <v>3</v>
      </c>
      <c r="DF419" t="s">
        <v>3</v>
      </c>
      <c r="DG419" t="s">
        <v>3</v>
      </c>
      <c r="DH419" t="s">
        <v>3</v>
      </c>
      <c r="DI419" t="s">
        <v>3</v>
      </c>
      <c r="DJ419" t="s">
        <v>3</v>
      </c>
      <c r="DK419" t="s">
        <v>3</v>
      </c>
      <c r="DL419" t="s">
        <v>3</v>
      </c>
      <c r="DM419" t="s">
        <v>3</v>
      </c>
      <c r="DN419">
        <v>0</v>
      </c>
      <c r="DO419">
        <v>0</v>
      </c>
      <c r="DP419">
        <v>1</v>
      </c>
      <c r="DQ419">
        <v>1</v>
      </c>
      <c r="DU419">
        <v>1013</v>
      </c>
      <c r="DV419" t="s">
        <v>119</v>
      </c>
      <c r="DW419" t="s">
        <v>119</v>
      </c>
      <c r="DX419">
        <v>1</v>
      </c>
      <c r="DZ419" t="s">
        <v>3</v>
      </c>
      <c r="EA419" t="s">
        <v>3</v>
      </c>
      <c r="EB419" t="s">
        <v>3</v>
      </c>
      <c r="EC419" t="s">
        <v>3</v>
      </c>
      <c r="EE419">
        <v>60216862</v>
      </c>
      <c r="EF419">
        <v>6</v>
      </c>
      <c r="EG419" t="s">
        <v>33</v>
      </c>
      <c r="EH419">
        <v>101</v>
      </c>
      <c r="EI419" t="s">
        <v>121</v>
      </c>
      <c r="EJ419">
        <v>1</v>
      </c>
      <c r="EK419">
        <v>67001</v>
      </c>
      <c r="EL419" t="s">
        <v>121</v>
      </c>
      <c r="EM419" t="s">
        <v>122</v>
      </c>
      <c r="EO419" t="s">
        <v>3</v>
      </c>
      <c r="EQ419">
        <v>0</v>
      </c>
      <c r="ER419">
        <v>0</v>
      </c>
      <c r="ES419">
        <v>0</v>
      </c>
      <c r="ET419">
        <v>0</v>
      </c>
      <c r="EU419">
        <v>0</v>
      </c>
      <c r="EV419">
        <v>0</v>
      </c>
      <c r="EW419">
        <v>24.1</v>
      </c>
      <c r="EX419">
        <v>0</v>
      </c>
      <c r="EY419">
        <v>0</v>
      </c>
      <c r="FQ419">
        <v>0</v>
      </c>
      <c r="FR419">
        <v>0</v>
      </c>
      <c r="FS419">
        <v>0</v>
      </c>
      <c r="FX419">
        <v>91</v>
      </c>
      <c r="FY419">
        <v>48</v>
      </c>
      <c r="GA419" t="s">
        <v>3</v>
      </c>
      <c r="GD419">
        <v>1</v>
      </c>
      <c r="GF419">
        <v>1304068834</v>
      </c>
      <c r="GG419">
        <v>2</v>
      </c>
      <c r="GH419">
        <v>1</v>
      </c>
      <c r="GI419">
        <v>-2</v>
      </c>
      <c r="GJ419">
        <v>0</v>
      </c>
      <c r="GK419">
        <v>0</v>
      </c>
      <c r="GL419">
        <f t="shared" si="252"/>
        <v>0</v>
      </c>
      <c r="GM419">
        <f t="shared" si="253"/>
        <v>392.61</v>
      </c>
      <c r="GN419">
        <f t="shared" si="254"/>
        <v>392.61</v>
      </c>
      <c r="GO419">
        <f t="shared" si="255"/>
        <v>0</v>
      </c>
      <c r="GP419">
        <f t="shared" si="256"/>
        <v>0</v>
      </c>
      <c r="GR419">
        <v>0</v>
      </c>
      <c r="GS419">
        <v>3</v>
      </c>
      <c r="GT419">
        <v>0</v>
      </c>
      <c r="GU419" t="s">
        <v>3</v>
      </c>
      <c r="GV419">
        <f t="shared" si="257"/>
        <v>0</v>
      </c>
      <c r="GW419">
        <v>1</v>
      </c>
      <c r="GX419">
        <f t="shared" si="258"/>
        <v>0</v>
      </c>
      <c r="HA419">
        <v>0</v>
      </c>
      <c r="HB419">
        <v>0</v>
      </c>
      <c r="HC419">
        <f t="shared" si="259"/>
        <v>0</v>
      </c>
      <c r="HE419" t="s">
        <v>3</v>
      </c>
      <c r="HF419" t="s">
        <v>3</v>
      </c>
      <c r="HM419" t="s">
        <v>3</v>
      </c>
      <c r="HN419" t="s">
        <v>123</v>
      </c>
      <c r="HO419" t="s">
        <v>124</v>
      </c>
      <c r="HP419" t="s">
        <v>121</v>
      </c>
      <c r="HQ419" t="s">
        <v>121</v>
      </c>
      <c r="HS419">
        <v>0</v>
      </c>
      <c r="IK419">
        <v>0</v>
      </c>
    </row>
    <row r="420" spans="1:245" x14ac:dyDescent="0.2">
      <c r="A420">
        <v>18</v>
      </c>
      <c r="B420">
        <v>0</v>
      </c>
      <c r="C420">
        <v>214</v>
      </c>
      <c r="E420" t="s">
        <v>236</v>
      </c>
      <c r="F420" t="s">
        <v>126</v>
      </c>
      <c r="G420" t="s">
        <v>127</v>
      </c>
      <c r="H420" t="s">
        <v>128</v>
      </c>
      <c r="I420">
        <f>I419*J420</f>
        <v>1</v>
      </c>
      <c r="J420">
        <v>100</v>
      </c>
      <c r="K420">
        <v>100</v>
      </c>
      <c r="O420">
        <f t="shared" si="240"/>
        <v>439.61</v>
      </c>
      <c r="P420">
        <f>ROUND(CQ420*I420,2)</f>
        <v>439.61</v>
      </c>
      <c r="Q420">
        <f>ROUND(CR420*I420,2)</f>
        <v>0</v>
      </c>
      <c r="R420">
        <f>ROUND(CS420*I420,2)</f>
        <v>0</v>
      </c>
      <c r="S420">
        <f>ROUND(CT420*I420,2)</f>
        <v>0</v>
      </c>
      <c r="T420">
        <f t="shared" si="241"/>
        <v>0</v>
      </c>
      <c r="U420">
        <f>ROUND(CV420*I420,7)</f>
        <v>0</v>
      </c>
      <c r="V420">
        <f>ROUND(CW420*I420,7)</f>
        <v>0</v>
      </c>
      <c r="W420">
        <f t="shared" si="242"/>
        <v>0</v>
      </c>
      <c r="X420">
        <f t="shared" si="243"/>
        <v>0</v>
      </c>
      <c r="Y420">
        <f t="shared" si="243"/>
        <v>0</v>
      </c>
      <c r="AA420">
        <v>61549534</v>
      </c>
      <c r="AB420">
        <f t="shared" si="244"/>
        <v>230.16</v>
      </c>
      <c r="AC420">
        <f>ROUND((ES420),6)</f>
        <v>230.16</v>
      </c>
      <c r="AD420">
        <f>ROUND((((ET420)-(EU420))+AE420),6)</f>
        <v>0</v>
      </c>
      <c r="AE420">
        <f>ROUND((EU420),6)</f>
        <v>0</v>
      </c>
      <c r="AF420">
        <f>ROUND((EV420),6)</f>
        <v>0</v>
      </c>
      <c r="AG420">
        <f t="shared" si="245"/>
        <v>0</v>
      </c>
      <c r="AH420">
        <f>(EW420)</f>
        <v>0</v>
      </c>
      <c r="AI420">
        <f>(EX420)</f>
        <v>0</v>
      </c>
      <c r="AJ420">
        <f t="shared" si="246"/>
        <v>0</v>
      </c>
      <c r="AK420">
        <v>230.16</v>
      </c>
      <c r="AL420">
        <v>230.16</v>
      </c>
      <c r="AM420">
        <v>0</v>
      </c>
      <c r="AN420">
        <v>0</v>
      </c>
      <c r="AO420">
        <v>0</v>
      </c>
      <c r="AP420">
        <v>0</v>
      </c>
      <c r="AQ420">
        <v>0</v>
      </c>
      <c r="AR420">
        <v>0</v>
      </c>
      <c r="AS420">
        <v>0</v>
      </c>
      <c r="AT420">
        <v>91</v>
      </c>
      <c r="AU420">
        <v>48</v>
      </c>
      <c r="AV420">
        <v>1</v>
      </c>
      <c r="AW420">
        <v>1</v>
      </c>
      <c r="AZ420">
        <v>1</v>
      </c>
      <c r="BA420">
        <v>1</v>
      </c>
      <c r="BB420">
        <v>1</v>
      </c>
      <c r="BC420">
        <v>1.91</v>
      </c>
      <c r="BD420" t="s">
        <v>3</v>
      </c>
      <c r="BE420" t="s">
        <v>3</v>
      </c>
      <c r="BF420" t="s">
        <v>3</v>
      </c>
      <c r="BG420" t="s">
        <v>3</v>
      </c>
      <c r="BH420">
        <v>3</v>
      </c>
      <c r="BI420">
        <v>1</v>
      </c>
      <c r="BJ420" t="s">
        <v>129</v>
      </c>
      <c r="BM420">
        <v>67001</v>
      </c>
      <c r="BN420">
        <v>0</v>
      </c>
      <c r="BO420" t="s">
        <v>126</v>
      </c>
      <c r="BP420">
        <v>1</v>
      </c>
      <c r="BQ420">
        <v>6</v>
      </c>
      <c r="BR420">
        <v>0</v>
      </c>
      <c r="BS420">
        <v>1</v>
      </c>
      <c r="BT420">
        <v>1</v>
      </c>
      <c r="BU420">
        <v>1</v>
      </c>
      <c r="BV420">
        <v>1</v>
      </c>
      <c r="BW420">
        <v>1</v>
      </c>
      <c r="BX420">
        <v>1</v>
      </c>
      <c r="BY420" t="s">
        <v>3</v>
      </c>
      <c r="BZ420">
        <v>91</v>
      </c>
      <c r="CA420">
        <v>48</v>
      </c>
      <c r="CB420" t="s">
        <v>3</v>
      </c>
      <c r="CE420">
        <v>0</v>
      </c>
      <c r="CF420">
        <v>0</v>
      </c>
      <c r="CG420">
        <v>0</v>
      </c>
      <c r="CM420">
        <v>0</v>
      </c>
      <c r="CN420" t="s">
        <v>3</v>
      </c>
      <c r="CO420">
        <v>0</v>
      </c>
      <c r="CP420">
        <f t="shared" si="247"/>
        <v>439.61</v>
      </c>
      <c r="CQ420">
        <f>ROUND(AL420*BC420,2)</f>
        <v>439.61</v>
      </c>
      <c r="CR420">
        <f>ROUND(AM420*BB420,2)</f>
        <v>0</v>
      </c>
      <c r="CS420">
        <f>ROUND(AN420*BS420,2)</f>
        <v>0</v>
      </c>
      <c r="CT420">
        <f>ROUND(AO420*BA420,2)</f>
        <v>0</v>
      </c>
      <c r="CU420">
        <f t="shared" si="248"/>
        <v>0</v>
      </c>
      <c r="CV420">
        <f>AH420</f>
        <v>0</v>
      </c>
      <c r="CW420">
        <f>AI420</f>
        <v>0</v>
      </c>
      <c r="CX420">
        <f t="shared" si="249"/>
        <v>0</v>
      </c>
      <c r="CY420">
        <f t="shared" si="250"/>
        <v>0</v>
      </c>
      <c r="CZ420">
        <f t="shared" si="251"/>
        <v>0</v>
      </c>
      <c r="DC420" t="s">
        <v>3</v>
      </c>
      <c r="DD420" t="s">
        <v>3</v>
      </c>
      <c r="DE420" t="s">
        <v>3</v>
      </c>
      <c r="DF420" t="s">
        <v>3</v>
      </c>
      <c r="DG420" t="s">
        <v>3</v>
      </c>
      <c r="DH420" t="s">
        <v>3</v>
      </c>
      <c r="DI420" t="s">
        <v>3</v>
      </c>
      <c r="DJ420" t="s">
        <v>3</v>
      </c>
      <c r="DK420" t="s">
        <v>3</v>
      </c>
      <c r="DL420" t="s">
        <v>3</v>
      </c>
      <c r="DM420" t="s">
        <v>3</v>
      </c>
      <c r="DN420">
        <v>0</v>
      </c>
      <c r="DO420">
        <v>0</v>
      </c>
      <c r="DP420">
        <v>1</v>
      </c>
      <c r="DQ420">
        <v>1</v>
      </c>
      <c r="DU420">
        <v>1013</v>
      </c>
      <c r="DV420" t="s">
        <v>128</v>
      </c>
      <c r="DW420" t="s">
        <v>128</v>
      </c>
      <c r="DX420">
        <v>1</v>
      </c>
      <c r="DZ420" t="s">
        <v>3</v>
      </c>
      <c r="EA420" t="s">
        <v>3</v>
      </c>
      <c r="EB420" t="s">
        <v>3</v>
      </c>
      <c r="EC420" t="s">
        <v>3</v>
      </c>
      <c r="EE420">
        <v>60216862</v>
      </c>
      <c r="EF420">
        <v>6</v>
      </c>
      <c r="EG420" t="s">
        <v>33</v>
      </c>
      <c r="EH420">
        <v>101</v>
      </c>
      <c r="EI420" t="s">
        <v>121</v>
      </c>
      <c r="EJ420">
        <v>1</v>
      </c>
      <c r="EK420">
        <v>67001</v>
      </c>
      <c r="EL420" t="s">
        <v>121</v>
      </c>
      <c r="EM420" t="s">
        <v>122</v>
      </c>
      <c r="EO420" t="s">
        <v>3</v>
      </c>
      <c r="EQ420">
        <v>0</v>
      </c>
      <c r="ER420">
        <v>230.16</v>
      </c>
      <c r="ES420">
        <v>230.16</v>
      </c>
      <c r="ET420">
        <v>0</v>
      </c>
      <c r="EU420">
        <v>0</v>
      </c>
      <c r="EV420">
        <v>0</v>
      </c>
      <c r="EW420">
        <v>0</v>
      </c>
      <c r="EX420">
        <v>0</v>
      </c>
      <c r="FQ420">
        <v>0</v>
      </c>
      <c r="FR420">
        <v>0</v>
      </c>
      <c r="FS420">
        <v>0</v>
      </c>
      <c r="FX420">
        <v>91</v>
      </c>
      <c r="FY420">
        <v>48</v>
      </c>
      <c r="GA420" t="s">
        <v>3</v>
      </c>
      <c r="GD420">
        <v>1</v>
      </c>
      <c r="GF420">
        <v>651079227</v>
      </c>
      <c r="GG420">
        <v>2</v>
      </c>
      <c r="GH420">
        <v>1</v>
      </c>
      <c r="GI420">
        <v>3</v>
      </c>
      <c r="GJ420">
        <v>0</v>
      </c>
      <c r="GK420">
        <v>0</v>
      </c>
      <c r="GL420">
        <f t="shared" si="252"/>
        <v>0</v>
      </c>
      <c r="GM420">
        <f t="shared" si="253"/>
        <v>439.61</v>
      </c>
      <c r="GN420">
        <f t="shared" si="254"/>
        <v>439.61</v>
      </c>
      <c r="GO420">
        <f t="shared" si="255"/>
        <v>0</v>
      </c>
      <c r="GP420">
        <f t="shared" si="256"/>
        <v>0</v>
      </c>
      <c r="GR420">
        <v>0</v>
      </c>
      <c r="GS420">
        <v>3</v>
      </c>
      <c r="GT420">
        <v>0</v>
      </c>
      <c r="GU420" t="s">
        <v>3</v>
      </c>
      <c r="GV420">
        <f t="shared" si="257"/>
        <v>0</v>
      </c>
      <c r="GW420">
        <v>1</v>
      </c>
      <c r="GX420">
        <f t="shared" si="258"/>
        <v>0</v>
      </c>
      <c r="HA420">
        <v>0</v>
      </c>
      <c r="HB420">
        <v>0</v>
      </c>
      <c r="HC420">
        <f t="shared" si="259"/>
        <v>0</v>
      </c>
      <c r="HE420" t="s">
        <v>3</v>
      </c>
      <c r="HF420" t="s">
        <v>3</v>
      </c>
      <c r="HM420" t="s">
        <v>3</v>
      </c>
      <c r="HN420" t="s">
        <v>123</v>
      </c>
      <c r="HO420" t="s">
        <v>124</v>
      </c>
      <c r="HP420" t="s">
        <v>121</v>
      </c>
      <c r="HQ420" t="s">
        <v>121</v>
      </c>
      <c r="HS420">
        <v>0</v>
      </c>
      <c r="IK420">
        <v>0</v>
      </c>
    </row>
    <row r="421" spans="1:245" x14ac:dyDescent="0.2">
      <c r="A421">
        <v>17</v>
      </c>
      <c r="B421">
        <v>0</v>
      </c>
      <c r="C421">
        <f>ROW(SmtRes!A225)</f>
        <v>225</v>
      </c>
      <c r="D421">
        <f>ROW(EtalonRes!A225)</f>
        <v>225</v>
      </c>
      <c r="E421" t="s">
        <v>237</v>
      </c>
      <c r="F421" t="s">
        <v>145</v>
      </c>
      <c r="G421" t="s">
        <v>146</v>
      </c>
      <c r="H421" t="s">
        <v>133</v>
      </c>
      <c r="I421">
        <f>ROUND(16/100,7)</f>
        <v>0.16</v>
      </c>
      <c r="J421">
        <v>0</v>
      </c>
      <c r="K421">
        <f>ROUND(16/100,7)</f>
        <v>0.16</v>
      </c>
      <c r="O421">
        <f t="shared" si="240"/>
        <v>1517.63</v>
      </c>
      <c r="P421">
        <f>SUMIF(SmtRes!AQ215:'SmtRes'!AQ225,"=1",SmtRes!DF215:'SmtRes'!DF225)</f>
        <v>60.649999999999991</v>
      </c>
      <c r="Q421">
        <f>SUMIF(SmtRes!AQ215:'SmtRes'!AQ225,"=1",SmtRes!DG215:'SmtRes'!DG225)</f>
        <v>47.51</v>
      </c>
      <c r="R421">
        <f>SUMIF(SmtRes!AQ215:'SmtRes'!AQ225,"=1",SmtRes!DH215:'SmtRes'!DH225)</f>
        <v>27.07</v>
      </c>
      <c r="S421">
        <f>SUMIF(SmtRes!AQ215:'SmtRes'!AQ225,"=1",SmtRes!DI215:'SmtRes'!DI225)</f>
        <v>1382.4</v>
      </c>
      <c r="T421">
        <f t="shared" si="241"/>
        <v>0</v>
      </c>
      <c r="U421">
        <f>SUMIF(SmtRes!AQ215:'SmtRes'!AQ225,"=1",SmtRes!CV215:'SmtRes'!CV225)</f>
        <v>1.9583999999999999</v>
      </c>
      <c r="V421">
        <f>SUMIF(SmtRes!AQ215:'SmtRes'!AQ225,"=1",SmtRes!CW215:'SmtRes'!CW225)</f>
        <v>3.2000000000000001E-2</v>
      </c>
      <c r="W421">
        <f t="shared" si="242"/>
        <v>0</v>
      </c>
      <c r="X421">
        <f t="shared" si="243"/>
        <v>1367.19</v>
      </c>
      <c r="Y421">
        <f t="shared" si="243"/>
        <v>718.83</v>
      </c>
      <c r="AA421">
        <v>61549534</v>
      </c>
      <c r="AB421">
        <f t="shared" si="244"/>
        <v>9366.5674479999998</v>
      </c>
      <c r="AC421">
        <f>ROUND((SUM(SmtRes!BQ215:'SmtRes'!BQ225)),6)</f>
        <v>429.63064800000001</v>
      </c>
      <c r="AD421">
        <f>ROUND((((SUM(SmtRes!BR215:'SmtRes'!BR225))-(SUM(SmtRes!BS215:'SmtRes'!BS225)))+AE421),6)</f>
        <v>296.96559999999999</v>
      </c>
      <c r="AE421">
        <f>ROUND((SUM(SmtRes!BS215:'SmtRes'!BS225)),6)</f>
        <v>169.196</v>
      </c>
      <c r="AF421">
        <f>ROUND((SUM(SmtRes!BT215:'SmtRes'!BT225)),6)</f>
        <v>8639.9712</v>
      </c>
      <c r="AG421">
        <f t="shared" si="245"/>
        <v>0</v>
      </c>
      <c r="AH421">
        <f>(SUM(SmtRes!BU215:'SmtRes'!BU225))</f>
        <v>12.24</v>
      </c>
      <c r="AI421">
        <f>(SUM(SmtRes!BV215:'SmtRes'!BV225))</f>
        <v>0.2</v>
      </c>
      <c r="AJ421">
        <f t="shared" si="246"/>
        <v>0</v>
      </c>
      <c r="AK421">
        <v>9535.7634479999997</v>
      </c>
      <c r="AL421">
        <v>429.63064800000001</v>
      </c>
      <c r="AM421">
        <v>296.96559999999999</v>
      </c>
      <c r="AN421">
        <v>169.196</v>
      </c>
      <c r="AO421">
        <v>8639.9712</v>
      </c>
      <c r="AP421">
        <v>0</v>
      </c>
      <c r="AQ421">
        <v>12.24</v>
      </c>
      <c r="AR421">
        <v>0.2</v>
      </c>
      <c r="AS421">
        <v>0</v>
      </c>
      <c r="AT421">
        <v>97</v>
      </c>
      <c r="AU421">
        <v>51</v>
      </c>
      <c r="AV421">
        <v>1</v>
      </c>
      <c r="AW421">
        <v>1</v>
      </c>
      <c r="AZ421">
        <v>1</v>
      </c>
      <c r="BA421">
        <v>1</v>
      </c>
      <c r="BB421">
        <v>1</v>
      </c>
      <c r="BC421">
        <v>1</v>
      </c>
      <c r="BD421" t="s">
        <v>3</v>
      </c>
      <c r="BE421" t="s">
        <v>3</v>
      </c>
      <c r="BF421" t="s">
        <v>3</v>
      </c>
      <c r="BG421" t="s">
        <v>3</v>
      </c>
      <c r="BH421">
        <v>0</v>
      </c>
      <c r="BI421">
        <v>2</v>
      </c>
      <c r="BJ421" t="s">
        <v>147</v>
      </c>
      <c r="BM421">
        <v>108001</v>
      </c>
      <c r="BN421">
        <v>0</v>
      </c>
      <c r="BO421" t="s">
        <v>3</v>
      </c>
      <c r="BP421">
        <v>0</v>
      </c>
      <c r="BQ421">
        <v>3</v>
      </c>
      <c r="BR421">
        <v>0</v>
      </c>
      <c r="BS421">
        <v>1</v>
      </c>
      <c r="BT421">
        <v>1</v>
      </c>
      <c r="BU421">
        <v>1</v>
      </c>
      <c r="BV421">
        <v>1</v>
      </c>
      <c r="BW421">
        <v>1</v>
      </c>
      <c r="BX421">
        <v>1</v>
      </c>
      <c r="BY421" t="s">
        <v>3</v>
      </c>
      <c r="BZ421">
        <v>97</v>
      </c>
      <c r="CA421">
        <v>51</v>
      </c>
      <c r="CB421" t="s">
        <v>3</v>
      </c>
      <c r="CE421">
        <v>0</v>
      </c>
      <c r="CF421">
        <v>0</v>
      </c>
      <c r="CG421">
        <v>0</v>
      </c>
      <c r="CM421">
        <v>0</v>
      </c>
      <c r="CN421" t="s">
        <v>3</v>
      </c>
      <c r="CO421">
        <v>0</v>
      </c>
      <c r="CP421">
        <f t="shared" si="247"/>
        <v>1517.63</v>
      </c>
      <c r="CQ421">
        <f>SUMIF(SmtRes!AQ215:'SmtRes'!AQ225,"=1",SmtRes!AA215:'SmtRes'!AA225)</f>
        <v>302.87</v>
      </c>
      <c r="CR421">
        <f>SUMIF(SmtRes!AQ215:'SmtRes'!AQ225,"=1",SmtRes!AB215:'SmtRes'!AB225)</f>
        <v>2305.1000000000004</v>
      </c>
      <c r="CS421">
        <f>SUMIF(SmtRes!AQ215:'SmtRes'!AQ225,"=1",SmtRes!AC215:'SmtRes'!AC225)</f>
        <v>1691.96</v>
      </c>
      <c r="CT421">
        <f>SUMIF(SmtRes!AQ215:'SmtRes'!AQ225,"=1",SmtRes!AD215:'SmtRes'!AD225)</f>
        <v>705.88</v>
      </c>
      <c r="CU421">
        <f t="shared" si="248"/>
        <v>0</v>
      </c>
      <c r="CV421">
        <f>SUMIF(SmtRes!AQ215:'SmtRes'!AQ225,"=1",SmtRes!BU215:'SmtRes'!BU225)</f>
        <v>12.24</v>
      </c>
      <c r="CW421">
        <f>SUMIF(SmtRes!AQ215:'SmtRes'!AQ225,"=1",SmtRes!BV215:'SmtRes'!BV225)</f>
        <v>0.2</v>
      </c>
      <c r="CX421">
        <f t="shared" si="249"/>
        <v>0</v>
      </c>
      <c r="CY421">
        <f t="shared" si="250"/>
        <v>1367.1858999999999</v>
      </c>
      <c r="CZ421">
        <f t="shared" si="251"/>
        <v>718.8297</v>
      </c>
      <c r="DC421" t="s">
        <v>3</v>
      </c>
      <c r="DD421" t="s">
        <v>3</v>
      </c>
      <c r="DE421" t="s">
        <v>3</v>
      </c>
      <c r="DF421" t="s">
        <v>3</v>
      </c>
      <c r="DG421" t="s">
        <v>3</v>
      </c>
      <c r="DH421" t="s">
        <v>3</v>
      </c>
      <c r="DI421" t="s">
        <v>3</v>
      </c>
      <c r="DJ421" t="s">
        <v>3</v>
      </c>
      <c r="DK421" t="s">
        <v>3</v>
      </c>
      <c r="DL421" t="s">
        <v>3</v>
      </c>
      <c r="DM421" t="s">
        <v>3</v>
      </c>
      <c r="DN421">
        <v>0</v>
      </c>
      <c r="DO421">
        <v>0</v>
      </c>
      <c r="DP421">
        <v>1</v>
      </c>
      <c r="DQ421">
        <v>1</v>
      </c>
      <c r="DU421">
        <v>1003</v>
      </c>
      <c r="DV421" t="s">
        <v>133</v>
      </c>
      <c r="DW421" t="s">
        <v>133</v>
      </c>
      <c r="DX421">
        <v>100</v>
      </c>
      <c r="DZ421" t="s">
        <v>3</v>
      </c>
      <c r="EA421" t="s">
        <v>3</v>
      </c>
      <c r="EB421" t="s">
        <v>3</v>
      </c>
      <c r="EC421" t="s">
        <v>3</v>
      </c>
      <c r="EE421">
        <v>60216615</v>
      </c>
      <c r="EF421">
        <v>3</v>
      </c>
      <c r="EG421" t="s">
        <v>135</v>
      </c>
      <c r="EH421">
        <v>0</v>
      </c>
      <c r="EI421" t="s">
        <v>3</v>
      </c>
      <c r="EJ421">
        <v>2</v>
      </c>
      <c r="EK421">
        <v>108001</v>
      </c>
      <c r="EL421" t="s">
        <v>136</v>
      </c>
      <c r="EM421" t="s">
        <v>137</v>
      </c>
      <c r="EO421" t="s">
        <v>3</v>
      </c>
      <c r="EQ421">
        <v>0</v>
      </c>
      <c r="ER421">
        <v>0</v>
      </c>
      <c r="ES421">
        <v>0</v>
      </c>
      <c r="ET421">
        <v>0</v>
      </c>
      <c r="EU421">
        <v>0</v>
      </c>
      <c r="EV421">
        <v>0</v>
      </c>
      <c r="EW421">
        <v>12.24</v>
      </c>
      <c r="EX421">
        <v>0.2</v>
      </c>
      <c r="EY421">
        <v>0</v>
      </c>
      <c r="FQ421">
        <v>0</v>
      </c>
      <c r="FR421">
        <v>0</v>
      </c>
      <c r="FS421">
        <v>0</v>
      </c>
      <c r="FX421">
        <v>97</v>
      </c>
      <c r="FY421">
        <v>51</v>
      </c>
      <c r="GA421" t="s">
        <v>3</v>
      </c>
      <c r="GD421">
        <v>1</v>
      </c>
      <c r="GF421">
        <v>448129612</v>
      </c>
      <c r="GG421">
        <v>2</v>
      </c>
      <c r="GH421">
        <v>1</v>
      </c>
      <c r="GI421">
        <v>-2</v>
      </c>
      <c r="GJ421">
        <v>0</v>
      </c>
      <c r="GK421">
        <v>0</v>
      </c>
      <c r="GL421">
        <f t="shared" si="252"/>
        <v>0</v>
      </c>
      <c r="GM421">
        <f t="shared" si="253"/>
        <v>3603.65</v>
      </c>
      <c r="GN421">
        <f t="shared" si="254"/>
        <v>0</v>
      </c>
      <c r="GO421">
        <f t="shared" si="255"/>
        <v>3603.65</v>
      </c>
      <c r="GP421">
        <f t="shared" si="256"/>
        <v>0</v>
      </c>
      <c r="GR421">
        <v>0</v>
      </c>
      <c r="GS421">
        <v>3</v>
      </c>
      <c r="GT421">
        <v>0</v>
      </c>
      <c r="GU421" t="s">
        <v>3</v>
      </c>
      <c r="GV421">
        <f t="shared" si="257"/>
        <v>0</v>
      </c>
      <c r="GW421">
        <v>1</v>
      </c>
      <c r="GX421">
        <f t="shared" si="258"/>
        <v>0</v>
      </c>
      <c r="HA421">
        <v>0</v>
      </c>
      <c r="HB421">
        <v>0</v>
      </c>
      <c r="HC421">
        <f t="shared" si="259"/>
        <v>0</v>
      </c>
      <c r="HE421" t="s">
        <v>3</v>
      </c>
      <c r="HF421" t="s">
        <v>3</v>
      </c>
      <c r="HM421" t="s">
        <v>3</v>
      </c>
      <c r="HN421" t="s">
        <v>138</v>
      </c>
      <c r="HO421" t="s">
        <v>139</v>
      </c>
      <c r="HP421" t="s">
        <v>136</v>
      </c>
      <c r="HQ421" t="s">
        <v>136</v>
      </c>
      <c r="HS421">
        <v>0</v>
      </c>
      <c r="IK421">
        <v>0</v>
      </c>
    </row>
    <row r="422" spans="1:245" x14ac:dyDescent="0.2">
      <c r="A422">
        <v>18</v>
      </c>
      <c r="B422">
        <v>0</v>
      </c>
      <c r="C422">
        <v>225</v>
      </c>
      <c r="E422" t="s">
        <v>238</v>
      </c>
      <c r="F422" t="s">
        <v>149</v>
      </c>
      <c r="G422" t="s">
        <v>150</v>
      </c>
      <c r="H422" t="s">
        <v>151</v>
      </c>
      <c r="I422">
        <f>I421*J422</f>
        <v>1.6799999999999999E-2</v>
      </c>
      <c r="J422">
        <v>0.105</v>
      </c>
      <c r="K422">
        <v>0.105</v>
      </c>
      <c r="O422">
        <f t="shared" si="240"/>
        <v>1656.98</v>
      </c>
      <c r="P422">
        <f>ROUND(CQ422*I422,2)</f>
        <v>1656.98</v>
      </c>
      <c r="Q422">
        <f>ROUND(CR422*I422,2)</f>
        <v>0</v>
      </c>
      <c r="R422">
        <f>ROUND(CS422*I422,2)</f>
        <v>0</v>
      </c>
      <c r="S422">
        <f>ROUND(CT422*I422,2)</f>
        <v>0</v>
      </c>
      <c r="T422">
        <f t="shared" si="241"/>
        <v>0</v>
      </c>
      <c r="U422">
        <f>ROUND(CV422*I422,7)</f>
        <v>0</v>
      </c>
      <c r="V422">
        <f>ROUND(CW422*I422,7)</f>
        <v>0</v>
      </c>
      <c r="W422">
        <f t="shared" si="242"/>
        <v>0</v>
      </c>
      <c r="X422">
        <f t="shared" si="243"/>
        <v>0</v>
      </c>
      <c r="Y422">
        <f t="shared" si="243"/>
        <v>0</v>
      </c>
      <c r="AA422">
        <v>61549534</v>
      </c>
      <c r="AB422">
        <f t="shared" si="244"/>
        <v>70449.91</v>
      </c>
      <c r="AC422">
        <f>ROUND((ES422),6)</f>
        <v>70449.91</v>
      </c>
      <c r="AD422">
        <f>ROUND((((ET422)-(EU422))+AE422),6)</f>
        <v>0</v>
      </c>
      <c r="AE422">
        <f>ROUND((EU422),6)</f>
        <v>0</v>
      </c>
      <c r="AF422">
        <f>ROUND((EV422),6)</f>
        <v>0</v>
      </c>
      <c r="AG422">
        <f t="shared" si="245"/>
        <v>0</v>
      </c>
      <c r="AH422">
        <f>(EW422)</f>
        <v>0</v>
      </c>
      <c r="AI422">
        <f>(EX422)</f>
        <v>0</v>
      </c>
      <c r="AJ422">
        <f t="shared" si="246"/>
        <v>0</v>
      </c>
      <c r="AK422">
        <v>70449.91</v>
      </c>
      <c r="AL422">
        <v>70449.91</v>
      </c>
      <c r="AM422">
        <v>0</v>
      </c>
      <c r="AN422">
        <v>0</v>
      </c>
      <c r="AO422">
        <v>0</v>
      </c>
      <c r="AP422">
        <v>0</v>
      </c>
      <c r="AQ422">
        <v>0</v>
      </c>
      <c r="AR422">
        <v>0</v>
      </c>
      <c r="AS422">
        <v>0</v>
      </c>
      <c r="AT422">
        <v>97</v>
      </c>
      <c r="AU422">
        <v>51</v>
      </c>
      <c r="AV422">
        <v>1</v>
      </c>
      <c r="AW422">
        <v>1</v>
      </c>
      <c r="AZ422">
        <v>1</v>
      </c>
      <c r="BA422">
        <v>1</v>
      </c>
      <c r="BB422">
        <v>1</v>
      </c>
      <c r="BC422">
        <v>1.4</v>
      </c>
      <c r="BD422" t="s">
        <v>3</v>
      </c>
      <c r="BE422" t="s">
        <v>3</v>
      </c>
      <c r="BF422" t="s">
        <v>3</v>
      </c>
      <c r="BG422" t="s">
        <v>3</v>
      </c>
      <c r="BH422">
        <v>3</v>
      </c>
      <c r="BI422">
        <v>2</v>
      </c>
      <c r="BJ422" t="s">
        <v>152</v>
      </c>
      <c r="BM422">
        <v>108001</v>
      </c>
      <c r="BN422">
        <v>0</v>
      </c>
      <c r="BO422" t="s">
        <v>3</v>
      </c>
      <c r="BP422">
        <v>0</v>
      </c>
      <c r="BQ422">
        <v>3</v>
      </c>
      <c r="BR422">
        <v>0</v>
      </c>
      <c r="BS422">
        <v>1</v>
      </c>
      <c r="BT422">
        <v>1</v>
      </c>
      <c r="BU422">
        <v>1</v>
      </c>
      <c r="BV422">
        <v>1</v>
      </c>
      <c r="BW422">
        <v>1</v>
      </c>
      <c r="BX422">
        <v>1</v>
      </c>
      <c r="BY422" t="s">
        <v>3</v>
      </c>
      <c r="BZ422">
        <v>97</v>
      </c>
      <c r="CA422">
        <v>51</v>
      </c>
      <c r="CB422" t="s">
        <v>3</v>
      </c>
      <c r="CE422">
        <v>0</v>
      </c>
      <c r="CF422">
        <v>0</v>
      </c>
      <c r="CG422">
        <v>0</v>
      </c>
      <c r="CM422">
        <v>0</v>
      </c>
      <c r="CN422" t="s">
        <v>3</v>
      </c>
      <c r="CO422">
        <v>0</v>
      </c>
      <c r="CP422">
        <f t="shared" si="247"/>
        <v>1656.98</v>
      </c>
      <c r="CQ422">
        <f>ROUND(AL422*BC422,2)</f>
        <v>98629.87</v>
      </c>
      <c r="CR422">
        <f>ROUND(AM422*BB422,2)</f>
        <v>0</v>
      </c>
      <c r="CS422">
        <f>ROUND(AN422*BS422,2)</f>
        <v>0</v>
      </c>
      <c r="CT422">
        <f>ROUND(AO422*BA422,2)</f>
        <v>0</v>
      </c>
      <c r="CU422">
        <f t="shared" si="248"/>
        <v>0</v>
      </c>
      <c r="CV422">
        <f>AH422</f>
        <v>0</v>
      </c>
      <c r="CW422">
        <f>AI422</f>
        <v>0</v>
      </c>
      <c r="CX422">
        <f t="shared" si="249"/>
        <v>0</v>
      </c>
      <c r="CY422">
        <f t="shared" si="250"/>
        <v>0</v>
      </c>
      <c r="CZ422">
        <f t="shared" si="251"/>
        <v>0</v>
      </c>
      <c r="DC422" t="s">
        <v>3</v>
      </c>
      <c r="DD422" t="s">
        <v>3</v>
      </c>
      <c r="DE422" t="s">
        <v>3</v>
      </c>
      <c r="DF422" t="s">
        <v>3</v>
      </c>
      <c r="DG422" t="s">
        <v>3</v>
      </c>
      <c r="DH422" t="s">
        <v>3</v>
      </c>
      <c r="DI422" t="s">
        <v>3</v>
      </c>
      <c r="DJ422" t="s">
        <v>3</v>
      </c>
      <c r="DK422" t="s">
        <v>3</v>
      </c>
      <c r="DL422" t="s">
        <v>3</v>
      </c>
      <c r="DM422" t="s">
        <v>3</v>
      </c>
      <c r="DN422">
        <v>0</v>
      </c>
      <c r="DO422">
        <v>0</v>
      </c>
      <c r="DP422">
        <v>1</v>
      </c>
      <c r="DQ422">
        <v>1</v>
      </c>
      <c r="DU422">
        <v>1013</v>
      </c>
      <c r="DV422" t="s">
        <v>151</v>
      </c>
      <c r="DW422" t="s">
        <v>153</v>
      </c>
      <c r="DX422">
        <v>1</v>
      </c>
      <c r="DZ422" t="s">
        <v>3</v>
      </c>
      <c r="EA422" t="s">
        <v>3</v>
      </c>
      <c r="EB422" t="s">
        <v>3</v>
      </c>
      <c r="EC422" t="s">
        <v>3</v>
      </c>
      <c r="EE422">
        <v>60216615</v>
      </c>
      <c r="EF422">
        <v>3</v>
      </c>
      <c r="EG422" t="s">
        <v>135</v>
      </c>
      <c r="EH422">
        <v>0</v>
      </c>
      <c r="EI422" t="s">
        <v>3</v>
      </c>
      <c r="EJ422">
        <v>2</v>
      </c>
      <c r="EK422">
        <v>108001</v>
      </c>
      <c r="EL422" t="s">
        <v>136</v>
      </c>
      <c r="EM422" t="s">
        <v>137</v>
      </c>
      <c r="EO422" t="s">
        <v>3</v>
      </c>
      <c r="EQ422">
        <v>0</v>
      </c>
      <c r="ER422">
        <v>70449.91</v>
      </c>
      <c r="ES422">
        <v>70449.91</v>
      </c>
      <c r="ET422">
        <v>0</v>
      </c>
      <c r="EU422">
        <v>0</v>
      </c>
      <c r="EV422">
        <v>0</v>
      </c>
      <c r="EW422">
        <v>0</v>
      </c>
      <c r="EX422">
        <v>0</v>
      </c>
      <c r="EZ422">
        <v>5</v>
      </c>
      <c r="FC422">
        <v>0</v>
      </c>
      <c r="FD422">
        <v>18</v>
      </c>
      <c r="FF422">
        <v>70449.91</v>
      </c>
      <c r="FQ422">
        <v>0</v>
      </c>
      <c r="FR422">
        <v>0</v>
      </c>
      <c r="FS422">
        <v>0</v>
      </c>
      <c r="FX422">
        <v>97</v>
      </c>
      <c r="FY422">
        <v>51</v>
      </c>
      <c r="GA422" t="s">
        <v>154</v>
      </c>
      <c r="GD422">
        <v>1</v>
      </c>
      <c r="GE422">
        <v>72551.44</v>
      </c>
      <c r="GF422">
        <v>1901007357</v>
      </c>
      <c r="GG422">
        <v>2</v>
      </c>
      <c r="GH422">
        <v>3</v>
      </c>
      <c r="GI422">
        <v>3</v>
      </c>
      <c r="GJ422">
        <v>0</v>
      </c>
      <c r="GK422">
        <v>0</v>
      </c>
      <c r="GL422">
        <f t="shared" si="252"/>
        <v>0</v>
      </c>
      <c r="GM422">
        <f t="shared" si="253"/>
        <v>1656.98</v>
      </c>
      <c r="GN422">
        <f t="shared" si="254"/>
        <v>0</v>
      </c>
      <c r="GO422">
        <f t="shared" si="255"/>
        <v>1656.98</v>
      </c>
      <c r="GP422">
        <f t="shared" si="256"/>
        <v>0</v>
      </c>
      <c r="GR422">
        <v>3</v>
      </c>
      <c r="GS422">
        <v>1</v>
      </c>
      <c r="GT422">
        <v>0</v>
      </c>
      <c r="GU422" t="s">
        <v>3</v>
      </c>
      <c r="GV422">
        <f t="shared" si="257"/>
        <v>0</v>
      </c>
      <c r="GW422">
        <v>1</v>
      </c>
      <c r="GX422">
        <f t="shared" si="258"/>
        <v>0</v>
      </c>
      <c r="HA422">
        <v>0</v>
      </c>
      <c r="HB422">
        <v>0</v>
      </c>
      <c r="HC422">
        <f t="shared" si="259"/>
        <v>0</v>
      </c>
      <c r="HE422" t="s">
        <v>155</v>
      </c>
      <c r="HF422" t="s">
        <v>155</v>
      </c>
      <c r="HM422" t="s">
        <v>3</v>
      </c>
      <c r="HN422" t="s">
        <v>138</v>
      </c>
      <c r="HO422" t="s">
        <v>139</v>
      </c>
      <c r="HP422" t="s">
        <v>136</v>
      </c>
      <c r="HQ422" t="s">
        <v>136</v>
      </c>
      <c r="HS422">
        <v>0</v>
      </c>
      <c r="IK422">
        <v>0</v>
      </c>
    </row>
    <row r="423" spans="1:245" x14ac:dyDescent="0.2">
      <c r="A423">
        <v>17</v>
      </c>
      <c r="B423">
        <v>0</v>
      </c>
      <c r="C423">
        <f>ROW(SmtRes!A233)</f>
        <v>233</v>
      </c>
      <c r="D423">
        <f>ROW(EtalonRes!A233)</f>
        <v>233</v>
      </c>
      <c r="E423" t="s">
        <v>239</v>
      </c>
      <c r="F423" t="s">
        <v>157</v>
      </c>
      <c r="G423" t="s">
        <v>158</v>
      </c>
      <c r="H423" t="s">
        <v>133</v>
      </c>
      <c r="I423">
        <f>ROUND(6/100,7)</f>
        <v>0.06</v>
      </c>
      <c r="J423">
        <v>0</v>
      </c>
      <c r="K423">
        <f>ROUND(6/100,7)</f>
        <v>0.06</v>
      </c>
      <c r="O423">
        <f t="shared" si="240"/>
        <v>634.29999999999995</v>
      </c>
      <c r="P423">
        <f>SUMIF(SmtRes!AQ226:'SmtRes'!AQ233,"=1",SmtRes!DF226:'SmtRes'!DF233)</f>
        <v>9.9400000000000013</v>
      </c>
      <c r="Q423">
        <f>SUMIF(SmtRes!AQ226:'SmtRes'!AQ233,"=1",SmtRes!DG226:'SmtRes'!DG233)</f>
        <v>0.39</v>
      </c>
      <c r="R423">
        <f>SUMIF(SmtRes!AQ226:'SmtRes'!AQ233,"=1",SmtRes!DH226:'SmtRes'!DH233)</f>
        <v>0.43</v>
      </c>
      <c r="S423">
        <f>SUMIF(SmtRes!AQ226:'SmtRes'!AQ233,"=1",SmtRes!DI226:'SmtRes'!DI233)</f>
        <v>623.54</v>
      </c>
      <c r="T423">
        <f t="shared" si="241"/>
        <v>0</v>
      </c>
      <c r="U423">
        <f>SUMIF(SmtRes!AQ226:'SmtRes'!AQ233,"=1",SmtRes!CV226:'SmtRes'!CV233)</f>
        <v>0.93599999999999994</v>
      </c>
      <c r="V423">
        <f>SUMIF(SmtRes!AQ226:'SmtRes'!AQ233,"=1",SmtRes!CW226:'SmtRes'!CW233)</f>
        <v>5.9999999999999995E-4</v>
      </c>
      <c r="W423">
        <f t="shared" si="242"/>
        <v>0</v>
      </c>
      <c r="X423">
        <f t="shared" si="243"/>
        <v>605.25</v>
      </c>
      <c r="Y423">
        <f t="shared" si="243"/>
        <v>318.22000000000003</v>
      </c>
      <c r="AA423">
        <v>61549534</v>
      </c>
      <c r="AB423">
        <f t="shared" si="244"/>
        <v>10538.154399999999</v>
      </c>
      <c r="AC423">
        <f>ROUND((SUM(SmtRes!BQ226:'SmtRes'!BQ233)),6)</f>
        <v>139.35820000000001</v>
      </c>
      <c r="AD423">
        <f>ROUND((((SUM(SmtRes!BR226:'SmtRes'!BR233))-(SUM(SmtRes!BS226:'SmtRes'!BS233)))+AE423),6)</f>
        <v>6.4329000000000001</v>
      </c>
      <c r="AE423">
        <f>ROUND((SUM(SmtRes!BS226:'SmtRes'!BS233)),6)</f>
        <v>7.2205000000000004</v>
      </c>
      <c r="AF423">
        <f>ROUND((SUM(SmtRes!BT226:'SmtRes'!BT233)),6)</f>
        <v>10392.363300000001</v>
      </c>
      <c r="AG423">
        <f t="shared" si="245"/>
        <v>0</v>
      </c>
      <c r="AH423">
        <f>(SUM(SmtRes!BU226:'SmtRes'!BU233))</f>
        <v>15.6</v>
      </c>
      <c r="AI423">
        <f>(SUM(SmtRes!BV226:'SmtRes'!BV233))</f>
        <v>0.01</v>
      </c>
      <c r="AJ423">
        <f t="shared" si="246"/>
        <v>0</v>
      </c>
      <c r="AK423">
        <v>10545.374900000001</v>
      </c>
      <c r="AL423">
        <v>139.35820000000001</v>
      </c>
      <c r="AM423">
        <v>6.4329000000000001</v>
      </c>
      <c r="AN423">
        <v>7.2204999999999995</v>
      </c>
      <c r="AO423">
        <v>10392.363300000001</v>
      </c>
      <c r="AP423">
        <v>0</v>
      </c>
      <c r="AQ423">
        <v>15.6</v>
      </c>
      <c r="AR423">
        <v>0.01</v>
      </c>
      <c r="AS423">
        <v>0</v>
      </c>
      <c r="AT423">
        <v>97</v>
      </c>
      <c r="AU423">
        <v>51</v>
      </c>
      <c r="AV423">
        <v>1</v>
      </c>
      <c r="AW423">
        <v>1</v>
      </c>
      <c r="AZ423">
        <v>1</v>
      </c>
      <c r="BA423">
        <v>1</v>
      </c>
      <c r="BB423">
        <v>1</v>
      </c>
      <c r="BC423">
        <v>1</v>
      </c>
      <c r="BD423" t="s">
        <v>3</v>
      </c>
      <c r="BE423" t="s">
        <v>3</v>
      </c>
      <c r="BF423" t="s">
        <v>3</v>
      </c>
      <c r="BG423" t="s">
        <v>3</v>
      </c>
      <c r="BH423">
        <v>0</v>
      </c>
      <c r="BI423">
        <v>2</v>
      </c>
      <c r="BJ423" t="s">
        <v>159</v>
      </c>
      <c r="BM423">
        <v>108001</v>
      </c>
      <c r="BN423">
        <v>0</v>
      </c>
      <c r="BO423" t="s">
        <v>3</v>
      </c>
      <c r="BP423">
        <v>0</v>
      </c>
      <c r="BQ423">
        <v>3</v>
      </c>
      <c r="BR423">
        <v>0</v>
      </c>
      <c r="BS423">
        <v>1</v>
      </c>
      <c r="BT423">
        <v>1</v>
      </c>
      <c r="BU423">
        <v>1</v>
      </c>
      <c r="BV423">
        <v>1</v>
      </c>
      <c r="BW423">
        <v>1</v>
      </c>
      <c r="BX423">
        <v>1</v>
      </c>
      <c r="BY423" t="s">
        <v>3</v>
      </c>
      <c r="BZ423">
        <v>97</v>
      </c>
      <c r="CA423">
        <v>51</v>
      </c>
      <c r="CB423" t="s">
        <v>3</v>
      </c>
      <c r="CE423">
        <v>0</v>
      </c>
      <c r="CF423">
        <v>0</v>
      </c>
      <c r="CG423">
        <v>0</v>
      </c>
      <c r="CM423">
        <v>0</v>
      </c>
      <c r="CN423" t="s">
        <v>3</v>
      </c>
      <c r="CO423">
        <v>0</v>
      </c>
      <c r="CP423">
        <f t="shared" si="247"/>
        <v>634.29999999999995</v>
      </c>
      <c r="CQ423">
        <f>SUMIF(SmtRes!AQ226:'SmtRes'!AQ233,"=1",SmtRes!AA226:'SmtRes'!AA233)</f>
        <v>71.680000000000007</v>
      </c>
      <c r="CR423">
        <f>SUMIF(SmtRes!AQ226:'SmtRes'!AQ233,"=1",SmtRes!AB226:'SmtRes'!AB233)</f>
        <v>643.29</v>
      </c>
      <c r="CS423">
        <f>SUMIF(SmtRes!AQ226:'SmtRes'!AQ233,"=1",SmtRes!AC226:'SmtRes'!AC233)</f>
        <v>722.05</v>
      </c>
      <c r="CT423">
        <f>SUMIF(SmtRes!AQ226:'SmtRes'!AQ233,"=1",SmtRes!AD226:'SmtRes'!AD233)</f>
        <v>1950.61</v>
      </c>
      <c r="CU423">
        <f t="shared" si="248"/>
        <v>0</v>
      </c>
      <c r="CV423">
        <f>SUMIF(SmtRes!AQ226:'SmtRes'!AQ233,"=1",SmtRes!BU226:'SmtRes'!BU233)</f>
        <v>15.6</v>
      </c>
      <c r="CW423">
        <f>SUMIF(SmtRes!AQ226:'SmtRes'!AQ233,"=1",SmtRes!BV226:'SmtRes'!BV233)</f>
        <v>0.01</v>
      </c>
      <c r="CX423">
        <f t="shared" si="249"/>
        <v>0</v>
      </c>
      <c r="CY423">
        <f t="shared" si="250"/>
        <v>605.25089999999989</v>
      </c>
      <c r="CZ423">
        <f t="shared" si="251"/>
        <v>318.22469999999993</v>
      </c>
      <c r="DC423" t="s">
        <v>3</v>
      </c>
      <c r="DD423" t="s">
        <v>3</v>
      </c>
      <c r="DE423" t="s">
        <v>3</v>
      </c>
      <c r="DF423" t="s">
        <v>3</v>
      </c>
      <c r="DG423" t="s">
        <v>3</v>
      </c>
      <c r="DH423" t="s">
        <v>3</v>
      </c>
      <c r="DI423" t="s">
        <v>3</v>
      </c>
      <c r="DJ423" t="s">
        <v>3</v>
      </c>
      <c r="DK423" t="s">
        <v>3</v>
      </c>
      <c r="DL423" t="s">
        <v>3</v>
      </c>
      <c r="DM423" t="s">
        <v>3</v>
      </c>
      <c r="DN423">
        <v>0</v>
      </c>
      <c r="DO423">
        <v>0</v>
      </c>
      <c r="DP423">
        <v>1</v>
      </c>
      <c r="DQ423">
        <v>1</v>
      </c>
      <c r="DU423">
        <v>1003</v>
      </c>
      <c r="DV423" t="s">
        <v>133</v>
      </c>
      <c r="DW423" t="s">
        <v>133</v>
      </c>
      <c r="DX423">
        <v>100</v>
      </c>
      <c r="DZ423" t="s">
        <v>3</v>
      </c>
      <c r="EA423" t="s">
        <v>3</v>
      </c>
      <c r="EB423" t="s">
        <v>3</v>
      </c>
      <c r="EC423" t="s">
        <v>3</v>
      </c>
      <c r="EE423">
        <v>60216615</v>
      </c>
      <c r="EF423">
        <v>3</v>
      </c>
      <c r="EG423" t="s">
        <v>135</v>
      </c>
      <c r="EH423">
        <v>0</v>
      </c>
      <c r="EI423" t="s">
        <v>3</v>
      </c>
      <c r="EJ423">
        <v>2</v>
      </c>
      <c r="EK423">
        <v>108001</v>
      </c>
      <c r="EL423" t="s">
        <v>136</v>
      </c>
      <c r="EM423" t="s">
        <v>137</v>
      </c>
      <c r="EO423" t="s">
        <v>3</v>
      </c>
      <c r="EQ423">
        <v>0</v>
      </c>
      <c r="ER423">
        <v>0</v>
      </c>
      <c r="ES423">
        <v>0</v>
      </c>
      <c r="ET423">
        <v>0</v>
      </c>
      <c r="EU423">
        <v>0</v>
      </c>
      <c r="EV423">
        <v>0</v>
      </c>
      <c r="EW423">
        <v>15.6</v>
      </c>
      <c r="EX423">
        <v>0.01</v>
      </c>
      <c r="EY423">
        <v>0</v>
      </c>
      <c r="FQ423">
        <v>0</v>
      </c>
      <c r="FR423">
        <v>0</v>
      </c>
      <c r="FS423">
        <v>0</v>
      </c>
      <c r="FX423">
        <v>97</v>
      </c>
      <c r="FY423">
        <v>51</v>
      </c>
      <c r="GA423" t="s">
        <v>3</v>
      </c>
      <c r="GD423">
        <v>1</v>
      </c>
      <c r="GF423">
        <v>2026347101</v>
      </c>
      <c r="GG423">
        <v>2</v>
      </c>
      <c r="GH423">
        <v>1</v>
      </c>
      <c r="GI423">
        <v>-2</v>
      </c>
      <c r="GJ423">
        <v>0</v>
      </c>
      <c r="GK423">
        <v>0</v>
      </c>
      <c r="GL423">
        <f t="shared" si="252"/>
        <v>0</v>
      </c>
      <c r="GM423">
        <f t="shared" si="253"/>
        <v>1557.77</v>
      </c>
      <c r="GN423">
        <f t="shared" si="254"/>
        <v>0</v>
      </c>
      <c r="GO423">
        <f t="shared" si="255"/>
        <v>1557.77</v>
      </c>
      <c r="GP423">
        <f t="shared" si="256"/>
        <v>0</v>
      </c>
      <c r="GR423">
        <v>0</v>
      </c>
      <c r="GS423">
        <v>3</v>
      </c>
      <c r="GT423">
        <v>0</v>
      </c>
      <c r="GU423" t="s">
        <v>3</v>
      </c>
      <c r="GV423">
        <f t="shared" si="257"/>
        <v>0</v>
      </c>
      <c r="GW423">
        <v>1</v>
      </c>
      <c r="GX423">
        <f t="shared" si="258"/>
        <v>0</v>
      </c>
      <c r="HA423">
        <v>0</v>
      </c>
      <c r="HB423">
        <v>0</v>
      </c>
      <c r="HC423">
        <f t="shared" si="259"/>
        <v>0</v>
      </c>
      <c r="HE423" t="s">
        <v>3</v>
      </c>
      <c r="HF423" t="s">
        <v>3</v>
      </c>
      <c r="HM423" t="s">
        <v>3</v>
      </c>
      <c r="HN423" t="s">
        <v>138</v>
      </c>
      <c r="HO423" t="s">
        <v>139</v>
      </c>
      <c r="HP423" t="s">
        <v>136</v>
      </c>
      <c r="HQ423" t="s">
        <v>136</v>
      </c>
      <c r="HS423">
        <v>0</v>
      </c>
      <c r="IK423">
        <v>0</v>
      </c>
    </row>
    <row r="424" spans="1:245" x14ac:dyDescent="0.2">
      <c r="A424">
        <v>18</v>
      </c>
      <c r="B424">
        <v>0</v>
      </c>
      <c r="C424">
        <v>233</v>
      </c>
      <c r="E424" t="s">
        <v>240</v>
      </c>
      <c r="F424" t="s">
        <v>161</v>
      </c>
      <c r="G424" t="s">
        <v>162</v>
      </c>
      <c r="H424" t="s">
        <v>163</v>
      </c>
      <c r="I424">
        <f>I423*J424</f>
        <v>6.3</v>
      </c>
      <c r="J424">
        <v>105</v>
      </c>
      <c r="K424">
        <v>105</v>
      </c>
      <c r="O424">
        <f t="shared" si="240"/>
        <v>104.01</v>
      </c>
      <c r="P424">
        <f>ROUND(CQ424*I424,2)</f>
        <v>104.01</v>
      </c>
      <c r="Q424">
        <f>ROUND(CR424*I424,2)</f>
        <v>0</v>
      </c>
      <c r="R424">
        <f>ROUND(CS424*I424,2)</f>
        <v>0</v>
      </c>
      <c r="S424">
        <f>ROUND(CT424*I424,2)</f>
        <v>0</v>
      </c>
      <c r="T424">
        <f t="shared" si="241"/>
        <v>0</v>
      </c>
      <c r="U424">
        <f>ROUND(CV424*I424,7)</f>
        <v>0</v>
      </c>
      <c r="V424">
        <f>ROUND(CW424*I424,7)</f>
        <v>0</v>
      </c>
      <c r="W424">
        <f t="shared" si="242"/>
        <v>0</v>
      </c>
      <c r="X424">
        <f t="shared" si="243"/>
        <v>0</v>
      </c>
      <c r="Y424">
        <f t="shared" si="243"/>
        <v>0</v>
      </c>
      <c r="AA424">
        <v>61549534</v>
      </c>
      <c r="AB424">
        <f t="shared" si="244"/>
        <v>11.79</v>
      </c>
      <c r="AC424">
        <f>ROUND((ES424),6)</f>
        <v>11.79</v>
      </c>
      <c r="AD424">
        <f>ROUND((((ET424)-(EU424))+AE424),6)</f>
        <v>0</v>
      </c>
      <c r="AE424">
        <f>ROUND((EU424),6)</f>
        <v>0</v>
      </c>
      <c r="AF424">
        <f>ROUND((EV424),6)</f>
        <v>0</v>
      </c>
      <c r="AG424">
        <f t="shared" si="245"/>
        <v>0</v>
      </c>
      <c r="AH424">
        <f>(EW424)</f>
        <v>0</v>
      </c>
      <c r="AI424">
        <f>(EX424)</f>
        <v>0</v>
      </c>
      <c r="AJ424">
        <f t="shared" si="246"/>
        <v>0</v>
      </c>
      <c r="AK424">
        <v>11.79</v>
      </c>
      <c r="AL424">
        <v>11.79</v>
      </c>
      <c r="AM424">
        <v>0</v>
      </c>
      <c r="AN424">
        <v>0</v>
      </c>
      <c r="AO424">
        <v>0</v>
      </c>
      <c r="AP424">
        <v>0</v>
      </c>
      <c r="AQ424">
        <v>0</v>
      </c>
      <c r="AR424">
        <v>0</v>
      </c>
      <c r="AS424">
        <v>0</v>
      </c>
      <c r="AT424">
        <v>97</v>
      </c>
      <c r="AU424">
        <v>51</v>
      </c>
      <c r="AV424">
        <v>1</v>
      </c>
      <c r="AW424">
        <v>1</v>
      </c>
      <c r="AZ424">
        <v>1</v>
      </c>
      <c r="BA424">
        <v>1</v>
      </c>
      <c r="BB424">
        <v>1</v>
      </c>
      <c r="BC424">
        <v>1.4</v>
      </c>
      <c r="BD424" t="s">
        <v>3</v>
      </c>
      <c r="BE424" t="s">
        <v>3</v>
      </c>
      <c r="BF424" t="s">
        <v>3</v>
      </c>
      <c r="BG424" t="s">
        <v>3</v>
      </c>
      <c r="BH424">
        <v>3</v>
      </c>
      <c r="BI424">
        <v>2</v>
      </c>
      <c r="BJ424" t="s">
        <v>164</v>
      </c>
      <c r="BM424">
        <v>108001</v>
      </c>
      <c r="BN424">
        <v>0</v>
      </c>
      <c r="BO424" t="s">
        <v>3</v>
      </c>
      <c r="BP424">
        <v>0</v>
      </c>
      <c r="BQ424">
        <v>3</v>
      </c>
      <c r="BR424">
        <v>0</v>
      </c>
      <c r="BS424">
        <v>1</v>
      </c>
      <c r="BT424">
        <v>1</v>
      </c>
      <c r="BU424">
        <v>1</v>
      </c>
      <c r="BV424">
        <v>1</v>
      </c>
      <c r="BW424">
        <v>1</v>
      </c>
      <c r="BX424">
        <v>1</v>
      </c>
      <c r="BY424" t="s">
        <v>3</v>
      </c>
      <c r="BZ424">
        <v>97</v>
      </c>
      <c r="CA424">
        <v>51</v>
      </c>
      <c r="CB424" t="s">
        <v>3</v>
      </c>
      <c r="CE424">
        <v>0</v>
      </c>
      <c r="CF424">
        <v>0</v>
      </c>
      <c r="CG424">
        <v>0</v>
      </c>
      <c r="CM424">
        <v>0</v>
      </c>
      <c r="CN424" t="s">
        <v>3</v>
      </c>
      <c r="CO424">
        <v>0</v>
      </c>
      <c r="CP424">
        <f t="shared" si="247"/>
        <v>104.01</v>
      </c>
      <c r="CQ424">
        <f>ROUND(AL424*BC424,2)</f>
        <v>16.510000000000002</v>
      </c>
      <c r="CR424">
        <f>ROUND(AM424*BB424,2)</f>
        <v>0</v>
      </c>
      <c r="CS424">
        <f>ROUND(AN424*BS424,2)</f>
        <v>0</v>
      </c>
      <c r="CT424">
        <f>ROUND(AO424*BA424,2)</f>
        <v>0</v>
      </c>
      <c r="CU424">
        <f t="shared" si="248"/>
        <v>0</v>
      </c>
      <c r="CV424">
        <f>AH424</f>
        <v>0</v>
      </c>
      <c r="CW424">
        <f>AI424</f>
        <v>0</v>
      </c>
      <c r="CX424">
        <f t="shared" si="249"/>
        <v>0</v>
      </c>
      <c r="CY424">
        <f t="shared" si="250"/>
        <v>0</v>
      </c>
      <c r="CZ424">
        <f t="shared" si="251"/>
        <v>0</v>
      </c>
      <c r="DC424" t="s">
        <v>3</v>
      </c>
      <c r="DD424" t="s">
        <v>3</v>
      </c>
      <c r="DE424" t="s">
        <v>3</v>
      </c>
      <c r="DF424" t="s">
        <v>3</v>
      </c>
      <c r="DG424" t="s">
        <v>3</v>
      </c>
      <c r="DH424" t="s">
        <v>3</v>
      </c>
      <c r="DI424" t="s">
        <v>3</v>
      </c>
      <c r="DJ424" t="s">
        <v>3</v>
      </c>
      <c r="DK424" t="s">
        <v>3</v>
      </c>
      <c r="DL424" t="s">
        <v>3</v>
      </c>
      <c r="DM424" t="s">
        <v>3</v>
      </c>
      <c r="DN424">
        <v>0</v>
      </c>
      <c r="DO424">
        <v>0</v>
      </c>
      <c r="DP424">
        <v>1</v>
      </c>
      <c r="DQ424">
        <v>1</v>
      </c>
      <c r="DU424">
        <v>1003</v>
      </c>
      <c r="DV424" t="s">
        <v>163</v>
      </c>
      <c r="DW424" t="s">
        <v>163</v>
      </c>
      <c r="DX424">
        <v>1</v>
      </c>
      <c r="DZ424" t="s">
        <v>3</v>
      </c>
      <c r="EA424" t="s">
        <v>3</v>
      </c>
      <c r="EB424" t="s">
        <v>3</v>
      </c>
      <c r="EC424" t="s">
        <v>3</v>
      </c>
      <c r="EE424">
        <v>60216615</v>
      </c>
      <c r="EF424">
        <v>3</v>
      </c>
      <c r="EG424" t="s">
        <v>135</v>
      </c>
      <c r="EH424">
        <v>0</v>
      </c>
      <c r="EI424" t="s">
        <v>3</v>
      </c>
      <c r="EJ424">
        <v>2</v>
      </c>
      <c r="EK424">
        <v>108001</v>
      </c>
      <c r="EL424" t="s">
        <v>136</v>
      </c>
      <c r="EM424" t="s">
        <v>137</v>
      </c>
      <c r="EO424" t="s">
        <v>3</v>
      </c>
      <c r="EQ424">
        <v>0</v>
      </c>
      <c r="ER424">
        <v>11.79</v>
      </c>
      <c r="ES424">
        <v>11.79</v>
      </c>
      <c r="ET424">
        <v>0</v>
      </c>
      <c r="EU424">
        <v>0</v>
      </c>
      <c r="EV424">
        <v>0</v>
      </c>
      <c r="EW424">
        <v>0</v>
      </c>
      <c r="EX424">
        <v>0</v>
      </c>
      <c r="EZ424">
        <v>5</v>
      </c>
      <c r="FC424">
        <v>0</v>
      </c>
      <c r="FD424">
        <v>18</v>
      </c>
      <c r="FF424">
        <v>11.79</v>
      </c>
      <c r="FQ424">
        <v>0</v>
      </c>
      <c r="FR424">
        <v>0</v>
      </c>
      <c r="FS424">
        <v>0</v>
      </c>
      <c r="FX424">
        <v>97</v>
      </c>
      <c r="FY424">
        <v>51</v>
      </c>
      <c r="GA424" t="s">
        <v>165</v>
      </c>
      <c r="GD424">
        <v>1</v>
      </c>
      <c r="GE424">
        <v>12.11</v>
      </c>
      <c r="GF424">
        <v>613818176</v>
      </c>
      <c r="GG424">
        <v>2</v>
      </c>
      <c r="GH424">
        <v>3</v>
      </c>
      <c r="GI424">
        <v>3</v>
      </c>
      <c r="GJ424">
        <v>0</v>
      </c>
      <c r="GK424">
        <v>0</v>
      </c>
      <c r="GL424">
        <f t="shared" si="252"/>
        <v>0</v>
      </c>
      <c r="GM424">
        <f t="shared" si="253"/>
        <v>104.01</v>
      </c>
      <c r="GN424">
        <f t="shared" si="254"/>
        <v>0</v>
      </c>
      <c r="GO424">
        <f t="shared" si="255"/>
        <v>104.01</v>
      </c>
      <c r="GP424">
        <f t="shared" si="256"/>
        <v>0</v>
      </c>
      <c r="GR424">
        <v>3</v>
      </c>
      <c r="GS424">
        <v>1</v>
      </c>
      <c r="GT424">
        <v>0</v>
      </c>
      <c r="GU424" t="s">
        <v>3</v>
      </c>
      <c r="GV424">
        <f t="shared" si="257"/>
        <v>0</v>
      </c>
      <c r="GW424">
        <v>1</v>
      </c>
      <c r="GX424">
        <f t="shared" si="258"/>
        <v>0</v>
      </c>
      <c r="HA424">
        <v>0</v>
      </c>
      <c r="HB424">
        <v>0</v>
      </c>
      <c r="HC424">
        <f t="shared" si="259"/>
        <v>0</v>
      </c>
      <c r="HE424" t="s">
        <v>155</v>
      </c>
      <c r="HF424" t="s">
        <v>155</v>
      </c>
      <c r="HM424" t="s">
        <v>3</v>
      </c>
      <c r="HN424" t="s">
        <v>138</v>
      </c>
      <c r="HO424" t="s">
        <v>139</v>
      </c>
      <c r="HP424" t="s">
        <v>136</v>
      </c>
      <c r="HQ424" t="s">
        <v>136</v>
      </c>
      <c r="HS424">
        <v>0</v>
      </c>
      <c r="IK424">
        <v>0</v>
      </c>
    </row>
    <row r="426" spans="1:245" x14ac:dyDescent="0.2">
      <c r="A426" s="2">
        <v>51</v>
      </c>
      <c r="B426" s="2">
        <f>B413</f>
        <v>0</v>
      </c>
      <c r="C426" s="2">
        <f>A413</f>
        <v>4</v>
      </c>
      <c r="D426" s="2">
        <f>ROW(A413)</f>
        <v>413</v>
      </c>
      <c r="E426" s="2"/>
      <c r="F426" s="2" t="str">
        <f>IF(F413&lt;&gt;"",F413,"")</f>
        <v/>
      </c>
      <c r="G426" s="2" t="str">
        <f>IF(G413&lt;&gt;"",G413,"")</f>
        <v>Помещение 19 (кабинет №225)</v>
      </c>
      <c r="H426" s="2">
        <v>0</v>
      </c>
      <c r="I426" s="2"/>
      <c r="J426" s="2"/>
      <c r="K426" s="2"/>
      <c r="L426" s="2"/>
      <c r="M426" s="2"/>
      <c r="N426" s="2"/>
      <c r="O426" s="2">
        <v>0</v>
      </c>
      <c r="P426" s="2">
        <v>0</v>
      </c>
      <c r="Q426" s="2">
        <v>0</v>
      </c>
      <c r="R426" s="2">
        <v>0</v>
      </c>
      <c r="S426" s="2">
        <v>0</v>
      </c>
      <c r="T426" s="2">
        <v>0</v>
      </c>
      <c r="U426" s="2">
        <v>0</v>
      </c>
      <c r="V426" s="2">
        <v>0</v>
      </c>
      <c r="W426" s="2">
        <v>0</v>
      </c>
      <c r="X426" s="2">
        <v>0</v>
      </c>
      <c r="Y426" s="2">
        <v>0</v>
      </c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>
        <f t="shared" ref="AO426:BD426" si="260">ROUND(BX426,2)</f>
        <v>0</v>
      </c>
      <c r="AP426" s="2">
        <f t="shared" si="260"/>
        <v>0</v>
      </c>
      <c r="AQ426" s="2">
        <f t="shared" si="260"/>
        <v>0</v>
      </c>
      <c r="AR426" s="2">
        <f t="shared" si="260"/>
        <v>0</v>
      </c>
      <c r="AS426" s="2">
        <f t="shared" si="260"/>
        <v>0</v>
      </c>
      <c r="AT426" s="2">
        <f t="shared" si="260"/>
        <v>0</v>
      </c>
      <c r="AU426" s="2">
        <f t="shared" si="260"/>
        <v>0</v>
      </c>
      <c r="AV426" s="2">
        <f t="shared" si="260"/>
        <v>0</v>
      </c>
      <c r="AW426" s="2">
        <f t="shared" si="260"/>
        <v>0</v>
      </c>
      <c r="AX426" s="2">
        <f t="shared" si="260"/>
        <v>0</v>
      </c>
      <c r="AY426" s="2">
        <f t="shared" si="260"/>
        <v>0</v>
      </c>
      <c r="AZ426" s="2">
        <f t="shared" si="260"/>
        <v>0</v>
      </c>
      <c r="BA426" s="2">
        <f t="shared" si="260"/>
        <v>0</v>
      </c>
      <c r="BB426" s="2">
        <f t="shared" si="260"/>
        <v>0</v>
      </c>
      <c r="BC426" s="2">
        <f t="shared" si="260"/>
        <v>0</v>
      </c>
      <c r="BD426" s="2">
        <f t="shared" si="260"/>
        <v>0</v>
      </c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3"/>
      <c r="DH426" s="3"/>
      <c r="DI426" s="3"/>
      <c r="DJ426" s="3"/>
      <c r="DK426" s="3"/>
      <c r="DL426" s="3"/>
      <c r="DM426" s="3"/>
      <c r="DN426" s="3"/>
      <c r="DO426" s="3"/>
      <c r="DP426" s="3"/>
      <c r="DQ426" s="3"/>
      <c r="DR426" s="3"/>
      <c r="DS426" s="3"/>
      <c r="DT426" s="3"/>
      <c r="DU426" s="3"/>
      <c r="DV426" s="3"/>
      <c r="DW426" s="3"/>
      <c r="DX426" s="3"/>
      <c r="DY426" s="3"/>
      <c r="DZ426" s="3"/>
      <c r="EA426" s="3"/>
      <c r="EB426" s="3"/>
      <c r="EC426" s="3"/>
      <c r="ED426" s="3"/>
      <c r="EE426" s="3"/>
      <c r="EF426" s="3"/>
      <c r="EG426" s="3"/>
      <c r="EH426" s="3"/>
      <c r="EI426" s="3"/>
      <c r="EJ426" s="3"/>
      <c r="EK426" s="3"/>
      <c r="EL426" s="3"/>
      <c r="EM426" s="3"/>
      <c r="EN426" s="3"/>
      <c r="EO426" s="3"/>
      <c r="EP426" s="3"/>
      <c r="EQ426" s="3"/>
      <c r="ER426" s="3"/>
      <c r="ES426" s="3"/>
      <c r="ET426" s="3"/>
      <c r="EU426" s="3"/>
      <c r="EV426" s="3"/>
      <c r="EW426" s="3"/>
      <c r="EX426" s="3"/>
      <c r="EY426" s="3"/>
      <c r="EZ426" s="3"/>
      <c r="FA426" s="3"/>
      <c r="FB426" s="3"/>
      <c r="FC426" s="3"/>
      <c r="FD426" s="3"/>
      <c r="FE426" s="3"/>
      <c r="FF426" s="3"/>
      <c r="FG426" s="3"/>
      <c r="FH426" s="3"/>
      <c r="FI426" s="3"/>
      <c r="FJ426" s="3"/>
      <c r="FK426" s="3"/>
      <c r="FL426" s="3"/>
      <c r="FM426" s="3"/>
      <c r="FN426" s="3"/>
      <c r="FO426" s="3"/>
      <c r="FP426" s="3"/>
      <c r="FQ426" s="3"/>
      <c r="FR426" s="3"/>
      <c r="FS426" s="3"/>
      <c r="FT426" s="3"/>
      <c r="FU426" s="3"/>
      <c r="FV426" s="3"/>
      <c r="FW426" s="3"/>
      <c r="FX426" s="3"/>
      <c r="FY426" s="3"/>
      <c r="FZ426" s="3"/>
      <c r="GA426" s="3"/>
      <c r="GB426" s="3"/>
      <c r="GC426" s="3"/>
      <c r="GD426" s="3"/>
      <c r="GE426" s="3"/>
      <c r="GF426" s="3"/>
      <c r="GG426" s="3"/>
      <c r="GH426" s="3"/>
      <c r="GI426" s="3"/>
      <c r="GJ426" s="3"/>
      <c r="GK426" s="3"/>
      <c r="GL426" s="3"/>
      <c r="GM426" s="3"/>
      <c r="GN426" s="3"/>
      <c r="GO426" s="3"/>
      <c r="GP426" s="3"/>
      <c r="GQ426" s="3"/>
      <c r="GR426" s="3"/>
      <c r="GS426" s="3"/>
      <c r="GT426" s="3"/>
      <c r="GU426" s="3"/>
      <c r="GV426" s="3"/>
      <c r="GW426" s="3"/>
      <c r="GX426" s="3">
        <v>0</v>
      </c>
    </row>
    <row r="428" spans="1:245" x14ac:dyDescent="0.2">
      <c r="A428" s="4">
        <v>50</v>
      </c>
      <c r="B428" s="4">
        <v>0</v>
      </c>
      <c r="C428" s="4">
        <v>0</v>
      </c>
      <c r="D428" s="4">
        <v>1</v>
      </c>
      <c r="E428" s="4">
        <v>201</v>
      </c>
      <c r="F428" s="4">
        <f>ROUND(Source!O426,O428)</f>
        <v>0</v>
      </c>
      <c r="G428" s="4" t="s">
        <v>55</v>
      </c>
      <c r="H428" s="4" t="s">
        <v>56</v>
      </c>
      <c r="I428" s="4"/>
      <c r="J428" s="4"/>
      <c r="K428" s="4">
        <v>201</v>
      </c>
      <c r="L428" s="4">
        <v>1</v>
      </c>
      <c r="M428" s="4">
        <v>3</v>
      </c>
      <c r="N428" s="4" t="s">
        <v>3</v>
      </c>
      <c r="O428" s="4">
        <v>2</v>
      </c>
      <c r="P428" s="4"/>
      <c r="Q428" s="4"/>
      <c r="R428" s="4"/>
      <c r="S428" s="4"/>
      <c r="T428" s="4"/>
      <c r="U428" s="4"/>
      <c r="V428" s="4"/>
      <c r="W428" s="4">
        <v>0</v>
      </c>
      <c r="X428" s="4">
        <v>1</v>
      </c>
      <c r="Y428" s="4">
        <v>0</v>
      </c>
      <c r="Z428" s="4"/>
      <c r="AA428" s="4"/>
      <c r="AB428" s="4"/>
    </row>
    <row r="429" spans="1:245" x14ac:dyDescent="0.2">
      <c r="A429" s="4">
        <v>50</v>
      </c>
      <c r="B429" s="4">
        <v>0</v>
      </c>
      <c r="C429" s="4">
        <v>0</v>
      </c>
      <c r="D429" s="4">
        <v>1</v>
      </c>
      <c r="E429" s="4">
        <v>202</v>
      </c>
      <c r="F429" s="4">
        <f>ROUND(Source!P426,O429)</f>
        <v>0</v>
      </c>
      <c r="G429" s="4" t="s">
        <v>57</v>
      </c>
      <c r="H429" s="4" t="s">
        <v>58</v>
      </c>
      <c r="I429" s="4"/>
      <c r="J429" s="4"/>
      <c r="K429" s="4">
        <v>202</v>
      </c>
      <c r="L429" s="4">
        <v>2</v>
      </c>
      <c r="M429" s="4">
        <v>3</v>
      </c>
      <c r="N429" s="4" t="s">
        <v>3</v>
      </c>
      <c r="O429" s="4">
        <v>2</v>
      </c>
      <c r="P429" s="4"/>
      <c r="Q429" s="4"/>
      <c r="R429" s="4"/>
      <c r="S429" s="4"/>
      <c r="T429" s="4"/>
      <c r="U429" s="4"/>
      <c r="V429" s="4"/>
      <c r="W429" s="4">
        <v>0</v>
      </c>
      <c r="X429" s="4">
        <v>1</v>
      </c>
      <c r="Y429" s="4">
        <v>0</v>
      </c>
      <c r="Z429" s="4"/>
      <c r="AA429" s="4"/>
      <c r="AB429" s="4"/>
    </row>
    <row r="430" spans="1:245" x14ac:dyDescent="0.2">
      <c r="A430" s="4">
        <v>50</v>
      </c>
      <c r="B430" s="4">
        <v>0</v>
      </c>
      <c r="C430" s="4">
        <v>0</v>
      </c>
      <c r="D430" s="4">
        <v>1</v>
      </c>
      <c r="E430" s="4">
        <v>222</v>
      </c>
      <c r="F430" s="4">
        <f>ROUND(Source!AO426,O430)</f>
        <v>0</v>
      </c>
      <c r="G430" s="4" t="s">
        <v>59</v>
      </c>
      <c r="H430" s="4" t="s">
        <v>60</v>
      </c>
      <c r="I430" s="4"/>
      <c r="J430" s="4"/>
      <c r="K430" s="4">
        <v>222</v>
      </c>
      <c r="L430" s="4">
        <v>3</v>
      </c>
      <c r="M430" s="4">
        <v>3</v>
      </c>
      <c r="N430" s="4" t="s">
        <v>3</v>
      </c>
      <c r="O430" s="4">
        <v>2</v>
      </c>
      <c r="P430" s="4"/>
      <c r="Q430" s="4"/>
      <c r="R430" s="4"/>
      <c r="S430" s="4"/>
      <c r="T430" s="4"/>
      <c r="U430" s="4"/>
      <c r="V430" s="4"/>
      <c r="W430" s="4">
        <v>0</v>
      </c>
      <c r="X430" s="4">
        <v>1</v>
      </c>
      <c r="Y430" s="4">
        <v>0</v>
      </c>
      <c r="Z430" s="4"/>
      <c r="AA430" s="4"/>
      <c r="AB430" s="4"/>
    </row>
    <row r="431" spans="1:245" x14ac:dyDescent="0.2">
      <c r="A431" s="4">
        <v>50</v>
      </c>
      <c r="B431" s="4">
        <v>0</v>
      </c>
      <c r="C431" s="4">
        <v>0</v>
      </c>
      <c r="D431" s="4">
        <v>1</v>
      </c>
      <c r="E431" s="4">
        <v>225</v>
      </c>
      <c r="F431" s="4">
        <f>ROUND(Source!AV426,O431)</f>
        <v>0</v>
      </c>
      <c r="G431" s="4" t="s">
        <v>61</v>
      </c>
      <c r="H431" s="4" t="s">
        <v>62</v>
      </c>
      <c r="I431" s="4"/>
      <c r="J431" s="4"/>
      <c r="K431" s="4">
        <v>225</v>
      </c>
      <c r="L431" s="4">
        <v>4</v>
      </c>
      <c r="M431" s="4">
        <v>3</v>
      </c>
      <c r="N431" s="4" t="s">
        <v>3</v>
      </c>
      <c r="O431" s="4">
        <v>2</v>
      </c>
      <c r="P431" s="4"/>
      <c r="Q431" s="4"/>
      <c r="R431" s="4"/>
      <c r="S431" s="4"/>
      <c r="T431" s="4"/>
      <c r="U431" s="4"/>
      <c r="V431" s="4"/>
      <c r="W431" s="4">
        <v>0</v>
      </c>
      <c r="X431" s="4">
        <v>1</v>
      </c>
      <c r="Y431" s="4">
        <v>0</v>
      </c>
      <c r="Z431" s="4"/>
      <c r="AA431" s="4"/>
      <c r="AB431" s="4"/>
    </row>
    <row r="432" spans="1:245" x14ac:dyDescent="0.2">
      <c r="A432" s="4">
        <v>50</v>
      </c>
      <c r="B432" s="4">
        <v>0</v>
      </c>
      <c r="C432" s="4">
        <v>0</v>
      </c>
      <c r="D432" s="4">
        <v>1</v>
      </c>
      <c r="E432" s="4">
        <v>226</v>
      </c>
      <c r="F432" s="4">
        <f>ROUND(Source!AW426,O432)</f>
        <v>0</v>
      </c>
      <c r="G432" s="4" t="s">
        <v>63</v>
      </c>
      <c r="H432" s="4" t="s">
        <v>64</v>
      </c>
      <c r="I432" s="4"/>
      <c r="J432" s="4"/>
      <c r="K432" s="4">
        <v>226</v>
      </c>
      <c r="L432" s="4">
        <v>5</v>
      </c>
      <c r="M432" s="4">
        <v>3</v>
      </c>
      <c r="N432" s="4" t="s">
        <v>3</v>
      </c>
      <c r="O432" s="4">
        <v>2</v>
      </c>
      <c r="P432" s="4"/>
      <c r="Q432" s="4"/>
      <c r="R432" s="4"/>
      <c r="S432" s="4"/>
      <c r="T432" s="4"/>
      <c r="U432" s="4"/>
      <c r="V432" s="4"/>
      <c r="W432" s="4">
        <v>0</v>
      </c>
      <c r="X432" s="4">
        <v>1</v>
      </c>
      <c r="Y432" s="4">
        <v>0</v>
      </c>
      <c r="Z432" s="4"/>
      <c r="AA432" s="4"/>
      <c r="AB432" s="4"/>
    </row>
    <row r="433" spans="1:28" x14ac:dyDescent="0.2">
      <c r="A433" s="4">
        <v>50</v>
      </c>
      <c r="B433" s="4">
        <v>0</v>
      </c>
      <c r="C433" s="4">
        <v>0</v>
      </c>
      <c r="D433" s="4">
        <v>1</v>
      </c>
      <c r="E433" s="4">
        <v>227</v>
      </c>
      <c r="F433" s="4">
        <f>ROUND(Source!AX426,O433)</f>
        <v>0</v>
      </c>
      <c r="G433" s="4" t="s">
        <v>65</v>
      </c>
      <c r="H433" s="4" t="s">
        <v>66</v>
      </c>
      <c r="I433" s="4"/>
      <c r="J433" s="4"/>
      <c r="K433" s="4">
        <v>227</v>
      </c>
      <c r="L433" s="4">
        <v>6</v>
      </c>
      <c r="M433" s="4">
        <v>3</v>
      </c>
      <c r="N433" s="4" t="s">
        <v>3</v>
      </c>
      <c r="O433" s="4">
        <v>2</v>
      </c>
      <c r="P433" s="4"/>
      <c r="Q433" s="4"/>
      <c r="R433" s="4"/>
      <c r="S433" s="4"/>
      <c r="T433" s="4"/>
      <c r="U433" s="4"/>
      <c r="V433" s="4"/>
      <c r="W433" s="4">
        <v>0</v>
      </c>
      <c r="X433" s="4">
        <v>1</v>
      </c>
      <c r="Y433" s="4">
        <v>0</v>
      </c>
      <c r="Z433" s="4"/>
      <c r="AA433" s="4"/>
      <c r="AB433" s="4"/>
    </row>
    <row r="434" spans="1:28" x14ac:dyDescent="0.2">
      <c r="A434" s="4">
        <v>50</v>
      </c>
      <c r="B434" s="4">
        <v>0</v>
      </c>
      <c r="C434" s="4">
        <v>0</v>
      </c>
      <c r="D434" s="4">
        <v>1</v>
      </c>
      <c r="E434" s="4">
        <v>228</v>
      </c>
      <c r="F434" s="4">
        <f>ROUND(Source!AY426,O434)</f>
        <v>0</v>
      </c>
      <c r="G434" s="4" t="s">
        <v>67</v>
      </c>
      <c r="H434" s="4" t="s">
        <v>68</v>
      </c>
      <c r="I434" s="4"/>
      <c r="J434" s="4"/>
      <c r="K434" s="4">
        <v>228</v>
      </c>
      <c r="L434" s="4">
        <v>7</v>
      </c>
      <c r="M434" s="4">
        <v>3</v>
      </c>
      <c r="N434" s="4" t="s">
        <v>3</v>
      </c>
      <c r="O434" s="4">
        <v>2</v>
      </c>
      <c r="P434" s="4"/>
      <c r="Q434" s="4"/>
      <c r="R434" s="4"/>
      <c r="S434" s="4"/>
      <c r="T434" s="4"/>
      <c r="U434" s="4"/>
      <c r="V434" s="4"/>
      <c r="W434" s="4">
        <v>0</v>
      </c>
      <c r="X434" s="4">
        <v>1</v>
      </c>
      <c r="Y434" s="4">
        <v>0</v>
      </c>
      <c r="Z434" s="4"/>
      <c r="AA434" s="4"/>
      <c r="AB434" s="4"/>
    </row>
    <row r="435" spans="1:28" x14ac:dyDescent="0.2">
      <c r="A435" s="4">
        <v>50</v>
      </c>
      <c r="B435" s="4">
        <v>0</v>
      </c>
      <c r="C435" s="4">
        <v>0</v>
      </c>
      <c r="D435" s="4">
        <v>1</v>
      </c>
      <c r="E435" s="4">
        <v>216</v>
      </c>
      <c r="F435" s="4">
        <f>ROUND(Source!AP426,O435)</f>
        <v>0</v>
      </c>
      <c r="G435" s="4" t="s">
        <v>69</v>
      </c>
      <c r="H435" s="4" t="s">
        <v>70</v>
      </c>
      <c r="I435" s="4"/>
      <c r="J435" s="4"/>
      <c r="K435" s="4">
        <v>216</v>
      </c>
      <c r="L435" s="4">
        <v>8</v>
      </c>
      <c r="M435" s="4">
        <v>3</v>
      </c>
      <c r="N435" s="4" t="s">
        <v>3</v>
      </c>
      <c r="O435" s="4">
        <v>2</v>
      </c>
      <c r="P435" s="4"/>
      <c r="Q435" s="4"/>
      <c r="R435" s="4"/>
      <c r="S435" s="4"/>
      <c r="T435" s="4"/>
      <c r="U435" s="4"/>
      <c r="V435" s="4"/>
      <c r="W435" s="4">
        <v>0</v>
      </c>
      <c r="X435" s="4">
        <v>1</v>
      </c>
      <c r="Y435" s="4">
        <v>0</v>
      </c>
      <c r="Z435" s="4"/>
      <c r="AA435" s="4"/>
      <c r="AB435" s="4"/>
    </row>
    <row r="436" spans="1:28" x14ac:dyDescent="0.2">
      <c r="A436" s="4">
        <v>50</v>
      </c>
      <c r="B436" s="4">
        <v>0</v>
      </c>
      <c r="C436" s="4">
        <v>0</v>
      </c>
      <c r="D436" s="4">
        <v>1</v>
      </c>
      <c r="E436" s="4">
        <v>223</v>
      </c>
      <c r="F436" s="4">
        <f>ROUND(Source!AQ426,O436)</f>
        <v>0</v>
      </c>
      <c r="G436" s="4" t="s">
        <v>71</v>
      </c>
      <c r="H436" s="4" t="s">
        <v>72</v>
      </c>
      <c r="I436" s="4"/>
      <c r="J436" s="4"/>
      <c r="K436" s="4">
        <v>223</v>
      </c>
      <c r="L436" s="4">
        <v>9</v>
      </c>
      <c r="M436" s="4">
        <v>3</v>
      </c>
      <c r="N436" s="4" t="s">
        <v>3</v>
      </c>
      <c r="O436" s="4">
        <v>2</v>
      </c>
      <c r="P436" s="4"/>
      <c r="Q436" s="4"/>
      <c r="R436" s="4"/>
      <c r="S436" s="4"/>
      <c r="T436" s="4"/>
      <c r="U436" s="4"/>
      <c r="V436" s="4"/>
      <c r="W436" s="4">
        <v>0</v>
      </c>
      <c r="X436" s="4">
        <v>1</v>
      </c>
      <c r="Y436" s="4">
        <v>0</v>
      </c>
      <c r="Z436" s="4"/>
      <c r="AA436" s="4"/>
      <c r="AB436" s="4"/>
    </row>
    <row r="437" spans="1:28" x14ac:dyDescent="0.2">
      <c r="A437" s="4">
        <v>50</v>
      </c>
      <c r="B437" s="4">
        <v>0</v>
      </c>
      <c r="C437" s="4">
        <v>0</v>
      </c>
      <c r="D437" s="4">
        <v>1</v>
      </c>
      <c r="E437" s="4">
        <v>229</v>
      </c>
      <c r="F437" s="4">
        <f>ROUND(Source!AZ426,O437)</f>
        <v>0</v>
      </c>
      <c r="G437" s="4" t="s">
        <v>73</v>
      </c>
      <c r="H437" s="4" t="s">
        <v>74</v>
      </c>
      <c r="I437" s="4"/>
      <c r="J437" s="4"/>
      <c r="K437" s="4">
        <v>229</v>
      </c>
      <c r="L437" s="4">
        <v>10</v>
      </c>
      <c r="M437" s="4">
        <v>3</v>
      </c>
      <c r="N437" s="4" t="s">
        <v>3</v>
      </c>
      <c r="O437" s="4">
        <v>2</v>
      </c>
      <c r="P437" s="4"/>
      <c r="Q437" s="4"/>
      <c r="R437" s="4"/>
      <c r="S437" s="4"/>
      <c r="T437" s="4"/>
      <c r="U437" s="4"/>
      <c r="V437" s="4"/>
      <c r="W437" s="4">
        <v>0</v>
      </c>
      <c r="X437" s="4">
        <v>1</v>
      </c>
      <c r="Y437" s="4">
        <v>0</v>
      </c>
      <c r="Z437" s="4"/>
      <c r="AA437" s="4"/>
      <c r="AB437" s="4"/>
    </row>
    <row r="438" spans="1:28" x14ac:dyDescent="0.2">
      <c r="A438" s="4">
        <v>50</v>
      </c>
      <c r="B438" s="4">
        <v>0</v>
      </c>
      <c r="C438" s="4">
        <v>0</v>
      </c>
      <c r="D438" s="4">
        <v>1</v>
      </c>
      <c r="E438" s="4">
        <v>203</v>
      </c>
      <c r="F438" s="4">
        <f>ROUND(Source!Q426,O438)</f>
        <v>0</v>
      </c>
      <c r="G438" s="4" t="s">
        <v>75</v>
      </c>
      <c r="H438" s="4" t="s">
        <v>76</v>
      </c>
      <c r="I438" s="4"/>
      <c r="J438" s="4"/>
      <c r="K438" s="4">
        <v>203</v>
      </c>
      <c r="L438" s="4">
        <v>11</v>
      </c>
      <c r="M438" s="4">
        <v>3</v>
      </c>
      <c r="N438" s="4" t="s">
        <v>3</v>
      </c>
      <c r="O438" s="4">
        <v>2</v>
      </c>
      <c r="P438" s="4"/>
      <c r="Q438" s="4"/>
      <c r="R438" s="4"/>
      <c r="S438" s="4"/>
      <c r="T438" s="4"/>
      <c r="U438" s="4"/>
      <c r="V438" s="4"/>
      <c r="W438" s="4">
        <v>0</v>
      </c>
      <c r="X438" s="4">
        <v>1</v>
      </c>
      <c r="Y438" s="4">
        <v>0</v>
      </c>
      <c r="Z438" s="4"/>
      <c r="AA438" s="4"/>
      <c r="AB438" s="4"/>
    </row>
    <row r="439" spans="1:28" x14ac:dyDescent="0.2">
      <c r="A439" s="4">
        <v>50</v>
      </c>
      <c r="B439" s="4">
        <v>0</v>
      </c>
      <c r="C439" s="4">
        <v>0</v>
      </c>
      <c r="D439" s="4">
        <v>1</v>
      </c>
      <c r="E439" s="4">
        <v>231</v>
      </c>
      <c r="F439" s="4">
        <f>ROUND(Source!BB426,O439)</f>
        <v>0</v>
      </c>
      <c r="G439" s="4" t="s">
        <v>77</v>
      </c>
      <c r="H439" s="4" t="s">
        <v>78</v>
      </c>
      <c r="I439" s="4"/>
      <c r="J439" s="4"/>
      <c r="K439" s="4">
        <v>231</v>
      </c>
      <c r="L439" s="4">
        <v>12</v>
      </c>
      <c r="M439" s="4">
        <v>3</v>
      </c>
      <c r="N439" s="4" t="s">
        <v>3</v>
      </c>
      <c r="O439" s="4">
        <v>2</v>
      </c>
      <c r="P439" s="4"/>
      <c r="Q439" s="4"/>
      <c r="R439" s="4"/>
      <c r="S439" s="4"/>
      <c r="T439" s="4"/>
      <c r="U439" s="4"/>
      <c r="V439" s="4"/>
      <c r="W439" s="4">
        <v>0</v>
      </c>
      <c r="X439" s="4">
        <v>1</v>
      </c>
      <c r="Y439" s="4">
        <v>0</v>
      </c>
      <c r="Z439" s="4"/>
      <c r="AA439" s="4"/>
      <c r="AB439" s="4"/>
    </row>
    <row r="440" spans="1:28" x14ac:dyDescent="0.2">
      <c r="A440" s="4">
        <v>50</v>
      </c>
      <c r="B440" s="4">
        <v>0</v>
      </c>
      <c r="C440" s="4">
        <v>0</v>
      </c>
      <c r="D440" s="4">
        <v>1</v>
      </c>
      <c r="E440" s="4">
        <v>204</v>
      </c>
      <c r="F440" s="4">
        <f>ROUND(Source!R426,O440)</f>
        <v>0</v>
      </c>
      <c r="G440" s="4" t="s">
        <v>79</v>
      </c>
      <c r="H440" s="4" t="s">
        <v>80</v>
      </c>
      <c r="I440" s="4"/>
      <c r="J440" s="4"/>
      <c r="K440" s="4">
        <v>204</v>
      </c>
      <c r="L440" s="4">
        <v>13</v>
      </c>
      <c r="M440" s="4">
        <v>3</v>
      </c>
      <c r="N440" s="4" t="s">
        <v>3</v>
      </c>
      <c r="O440" s="4">
        <v>2</v>
      </c>
      <c r="P440" s="4"/>
      <c r="Q440" s="4"/>
      <c r="R440" s="4"/>
      <c r="S440" s="4"/>
      <c r="T440" s="4"/>
      <c r="U440" s="4"/>
      <c r="V440" s="4"/>
      <c r="W440" s="4">
        <v>0</v>
      </c>
      <c r="X440" s="4">
        <v>1</v>
      </c>
      <c r="Y440" s="4">
        <v>0</v>
      </c>
      <c r="Z440" s="4"/>
      <c r="AA440" s="4"/>
      <c r="AB440" s="4"/>
    </row>
    <row r="441" spans="1:28" x14ac:dyDescent="0.2">
      <c r="A441" s="4">
        <v>50</v>
      </c>
      <c r="B441" s="4">
        <v>0</v>
      </c>
      <c r="C441" s="4">
        <v>0</v>
      </c>
      <c r="D441" s="4">
        <v>1</v>
      </c>
      <c r="E441" s="4">
        <v>205</v>
      </c>
      <c r="F441" s="4">
        <f>ROUND(Source!S426,O441)</f>
        <v>0</v>
      </c>
      <c r="G441" s="4" t="s">
        <v>81</v>
      </c>
      <c r="H441" s="4" t="s">
        <v>82</v>
      </c>
      <c r="I441" s="4"/>
      <c r="J441" s="4"/>
      <c r="K441" s="4">
        <v>205</v>
      </c>
      <c r="L441" s="4">
        <v>14</v>
      </c>
      <c r="M441" s="4">
        <v>3</v>
      </c>
      <c r="N441" s="4" t="s">
        <v>3</v>
      </c>
      <c r="O441" s="4">
        <v>2</v>
      </c>
      <c r="P441" s="4"/>
      <c r="Q441" s="4"/>
      <c r="R441" s="4"/>
      <c r="S441" s="4"/>
      <c r="T441" s="4"/>
      <c r="U441" s="4"/>
      <c r="V441" s="4"/>
      <c r="W441" s="4">
        <v>0</v>
      </c>
      <c r="X441" s="4">
        <v>1</v>
      </c>
      <c r="Y441" s="4">
        <v>0</v>
      </c>
      <c r="Z441" s="4"/>
      <c r="AA441" s="4"/>
      <c r="AB441" s="4"/>
    </row>
    <row r="442" spans="1:28" x14ac:dyDescent="0.2">
      <c r="A442" s="4">
        <v>50</v>
      </c>
      <c r="B442" s="4">
        <v>0</v>
      </c>
      <c r="C442" s="4">
        <v>0</v>
      </c>
      <c r="D442" s="4">
        <v>1</v>
      </c>
      <c r="E442" s="4">
        <v>232</v>
      </c>
      <c r="F442" s="4">
        <f>ROUND(Source!BC426,O442)</f>
        <v>0</v>
      </c>
      <c r="G442" s="4" t="s">
        <v>83</v>
      </c>
      <c r="H442" s="4" t="s">
        <v>84</v>
      </c>
      <c r="I442" s="4"/>
      <c r="J442" s="4"/>
      <c r="K442" s="4">
        <v>232</v>
      </c>
      <c r="L442" s="4">
        <v>15</v>
      </c>
      <c r="M442" s="4">
        <v>3</v>
      </c>
      <c r="N442" s="4" t="s">
        <v>3</v>
      </c>
      <c r="O442" s="4">
        <v>2</v>
      </c>
      <c r="P442" s="4"/>
      <c r="Q442" s="4"/>
      <c r="R442" s="4"/>
      <c r="S442" s="4"/>
      <c r="T442" s="4"/>
      <c r="U442" s="4"/>
      <c r="V442" s="4"/>
      <c r="W442" s="4">
        <v>0</v>
      </c>
      <c r="X442" s="4">
        <v>1</v>
      </c>
      <c r="Y442" s="4">
        <v>0</v>
      </c>
      <c r="Z442" s="4"/>
      <c r="AA442" s="4"/>
      <c r="AB442" s="4"/>
    </row>
    <row r="443" spans="1:28" x14ac:dyDescent="0.2">
      <c r="A443" s="4">
        <v>50</v>
      </c>
      <c r="B443" s="4">
        <v>0</v>
      </c>
      <c r="C443" s="4">
        <v>0</v>
      </c>
      <c r="D443" s="4">
        <v>1</v>
      </c>
      <c r="E443" s="4">
        <v>214</v>
      </c>
      <c r="F443" s="4">
        <f>ROUND(Source!AS426,O443)</f>
        <v>0</v>
      </c>
      <c r="G443" s="4" t="s">
        <v>85</v>
      </c>
      <c r="H443" s="4" t="s">
        <v>86</v>
      </c>
      <c r="I443" s="4"/>
      <c r="J443" s="4"/>
      <c r="K443" s="4">
        <v>214</v>
      </c>
      <c r="L443" s="4">
        <v>16</v>
      </c>
      <c r="M443" s="4">
        <v>3</v>
      </c>
      <c r="N443" s="4" t="s">
        <v>3</v>
      </c>
      <c r="O443" s="4">
        <v>2</v>
      </c>
      <c r="P443" s="4"/>
      <c r="Q443" s="4"/>
      <c r="R443" s="4"/>
      <c r="S443" s="4"/>
      <c r="T443" s="4"/>
      <c r="U443" s="4"/>
      <c r="V443" s="4"/>
      <c r="W443" s="4">
        <v>0</v>
      </c>
      <c r="X443" s="4">
        <v>1</v>
      </c>
      <c r="Y443" s="4">
        <v>0</v>
      </c>
      <c r="Z443" s="4"/>
      <c r="AA443" s="4"/>
      <c r="AB443" s="4"/>
    </row>
    <row r="444" spans="1:28" x14ac:dyDescent="0.2">
      <c r="A444" s="4">
        <v>50</v>
      </c>
      <c r="B444" s="4">
        <v>0</v>
      </c>
      <c r="C444" s="4">
        <v>0</v>
      </c>
      <c r="D444" s="4">
        <v>1</v>
      </c>
      <c r="E444" s="4">
        <v>215</v>
      </c>
      <c r="F444" s="4">
        <f>ROUND(Source!AT426,O444)</f>
        <v>0</v>
      </c>
      <c r="G444" s="4" t="s">
        <v>87</v>
      </c>
      <c r="H444" s="4" t="s">
        <v>88</v>
      </c>
      <c r="I444" s="4"/>
      <c r="J444" s="4"/>
      <c r="K444" s="4">
        <v>215</v>
      </c>
      <c r="L444" s="4">
        <v>17</v>
      </c>
      <c r="M444" s="4">
        <v>3</v>
      </c>
      <c r="N444" s="4" t="s">
        <v>3</v>
      </c>
      <c r="O444" s="4">
        <v>2</v>
      </c>
      <c r="P444" s="4"/>
      <c r="Q444" s="4"/>
      <c r="R444" s="4"/>
      <c r="S444" s="4"/>
      <c r="T444" s="4"/>
      <c r="U444" s="4"/>
      <c r="V444" s="4"/>
      <c r="W444" s="4">
        <v>0</v>
      </c>
      <c r="X444" s="4">
        <v>1</v>
      </c>
      <c r="Y444" s="4">
        <v>0</v>
      </c>
      <c r="Z444" s="4"/>
      <c r="AA444" s="4"/>
      <c r="AB444" s="4"/>
    </row>
    <row r="445" spans="1:28" x14ac:dyDescent="0.2">
      <c r="A445" s="4">
        <v>50</v>
      </c>
      <c r="B445" s="4">
        <v>0</v>
      </c>
      <c r="C445" s="4">
        <v>0</v>
      </c>
      <c r="D445" s="4">
        <v>1</v>
      </c>
      <c r="E445" s="4">
        <v>217</v>
      </c>
      <c r="F445" s="4">
        <f>ROUND(Source!AU426,O445)</f>
        <v>0</v>
      </c>
      <c r="G445" s="4" t="s">
        <v>89</v>
      </c>
      <c r="H445" s="4" t="s">
        <v>90</v>
      </c>
      <c r="I445" s="4"/>
      <c r="J445" s="4"/>
      <c r="K445" s="4">
        <v>217</v>
      </c>
      <c r="L445" s="4">
        <v>18</v>
      </c>
      <c r="M445" s="4">
        <v>3</v>
      </c>
      <c r="N445" s="4" t="s">
        <v>3</v>
      </c>
      <c r="O445" s="4">
        <v>2</v>
      </c>
      <c r="P445" s="4"/>
      <c r="Q445" s="4"/>
      <c r="R445" s="4"/>
      <c r="S445" s="4"/>
      <c r="T445" s="4"/>
      <c r="U445" s="4"/>
      <c r="V445" s="4"/>
      <c r="W445" s="4">
        <v>0</v>
      </c>
      <c r="X445" s="4">
        <v>1</v>
      </c>
      <c r="Y445" s="4">
        <v>0</v>
      </c>
      <c r="Z445" s="4"/>
      <c r="AA445" s="4"/>
      <c r="AB445" s="4"/>
    </row>
    <row r="446" spans="1:28" x14ac:dyDescent="0.2">
      <c r="A446" s="4">
        <v>50</v>
      </c>
      <c r="B446" s="4">
        <v>0</v>
      </c>
      <c r="C446" s="4">
        <v>0</v>
      </c>
      <c r="D446" s="4">
        <v>1</v>
      </c>
      <c r="E446" s="4">
        <v>230</v>
      </c>
      <c r="F446" s="4">
        <f>ROUND(Source!BA426,O446)</f>
        <v>0</v>
      </c>
      <c r="G446" s="4" t="s">
        <v>91</v>
      </c>
      <c r="H446" s="4" t="s">
        <v>92</v>
      </c>
      <c r="I446" s="4"/>
      <c r="J446" s="4"/>
      <c r="K446" s="4">
        <v>230</v>
      </c>
      <c r="L446" s="4">
        <v>19</v>
      </c>
      <c r="M446" s="4">
        <v>3</v>
      </c>
      <c r="N446" s="4" t="s">
        <v>3</v>
      </c>
      <c r="O446" s="4">
        <v>2</v>
      </c>
      <c r="P446" s="4"/>
      <c r="Q446" s="4"/>
      <c r="R446" s="4"/>
      <c r="S446" s="4"/>
      <c r="T446" s="4"/>
      <c r="U446" s="4"/>
      <c r="V446" s="4"/>
      <c r="W446" s="4">
        <v>0</v>
      </c>
      <c r="X446" s="4">
        <v>1</v>
      </c>
      <c r="Y446" s="4">
        <v>0</v>
      </c>
      <c r="Z446" s="4"/>
      <c r="AA446" s="4"/>
      <c r="AB446" s="4"/>
    </row>
    <row r="447" spans="1:28" x14ac:dyDescent="0.2">
      <c r="A447" s="4">
        <v>50</v>
      </c>
      <c r="B447" s="4">
        <v>0</v>
      </c>
      <c r="C447" s="4">
        <v>0</v>
      </c>
      <c r="D447" s="4">
        <v>1</v>
      </c>
      <c r="E447" s="4">
        <v>206</v>
      </c>
      <c r="F447" s="4">
        <f>ROUND(Source!T426,O447)</f>
        <v>0</v>
      </c>
      <c r="G447" s="4" t="s">
        <v>93</v>
      </c>
      <c r="H447" s="4" t="s">
        <v>94</v>
      </c>
      <c r="I447" s="4"/>
      <c r="J447" s="4"/>
      <c r="K447" s="4">
        <v>206</v>
      </c>
      <c r="L447" s="4">
        <v>20</v>
      </c>
      <c r="M447" s="4">
        <v>3</v>
      </c>
      <c r="N447" s="4" t="s">
        <v>3</v>
      </c>
      <c r="O447" s="4">
        <v>2</v>
      </c>
      <c r="P447" s="4"/>
      <c r="Q447" s="4"/>
      <c r="R447" s="4"/>
      <c r="S447" s="4"/>
      <c r="T447" s="4"/>
      <c r="U447" s="4"/>
      <c r="V447" s="4"/>
      <c r="W447" s="4">
        <v>0</v>
      </c>
      <c r="X447" s="4">
        <v>1</v>
      </c>
      <c r="Y447" s="4">
        <v>0</v>
      </c>
      <c r="Z447" s="4"/>
      <c r="AA447" s="4"/>
      <c r="AB447" s="4"/>
    </row>
    <row r="448" spans="1:28" x14ac:dyDescent="0.2">
      <c r="A448" s="4">
        <v>50</v>
      </c>
      <c r="B448" s="4">
        <v>0</v>
      </c>
      <c r="C448" s="4">
        <v>0</v>
      </c>
      <c r="D448" s="4">
        <v>1</v>
      </c>
      <c r="E448" s="4">
        <v>207</v>
      </c>
      <c r="F448" s="4">
        <f>ROUND(Source!U426,O448)</f>
        <v>0</v>
      </c>
      <c r="G448" s="4" t="s">
        <v>95</v>
      </c>
      <c r="H448" s="4" t="s">
        <v>96</v>
      </c>
      <c r="I448" s="4"/>
      <c r="J448" s="4"/>
      <c r="K448" s="4">
        <v>207</v>
      </c>
      <c r="L448" s="4">
        <v>21</v>
      </c>
      <c r="M448" s="4">
        <v>3</v>
      </c>
      <c r="N448" s="4" t="s">
        <v>3</v>
      </c>
      <c r="O448" s="4">
        <v>7</v>
      </c>
      <c r="P448" s="4"/>
      <c r="Q448" s="4"/>
      <c r="R448" s="4"/>
      <c r="S448" s="4"/>
      <c r="T448" s="4"/>
      <c r="U448" s="4"/>
      <c r="V448" s="4"/>
      <c r="W448" s="4">
        <v>0</v>
      </c>
      <c r="X448" s="4">
        <v>1</v>
      </c>
      <c r="Y448" s="4">
        <v>0</v>
      </c>
      <c r="Z448" s="4"/>
      <c r="AA448" s="4"/>
      <c r="AB448" s="4"/>
    </row>
    <row r="449" spans="1:245" x14ac:dyDescent="0.2">
      <c r="A449" s="4">
        <v>50</v>
      </c>
      <c r="B449" s="4">
        <v>0</v>
      </c>
      <c r="C449" s="4">
        <v>0</v>
      </c>
      <c r="D449" s="4">
        <v>1</v>
      </c>
      <c r="E449" s="4">
        <v>208</v>
      </c>
      <c r="F449" s="4">
        <f>ROUND(Source!V426,O449)</f>
        <v>0</v>
      </c>
      <c r="G449" s="4" t="s">
        <v>97</v>
      </c>
      <c r="H449" s="4" t="s">
        <v>98</v>
      </c>
      <c r="I449" s="4"/>
      <c r="J449" s="4"/>
      <c r="K449" s="4">
        <v>208</v>
      </c>
      <c r="L449" s="4">
        <v>22</v>
      </c>
      <c r="M449" s="4">
        <v>3</v>
      </c>
      <c r="N449" s="4" t="s">
        <v>3</v>
      </c>
      <c r="O449" s="4">
        <v>7</v>
      </c>
      <c r="P449" s="4"/>
      <c r="Q449" s="4"/>
      <c r="R449" s="4"/>
      <c r="S449" s="4"/>
      <c r="T449" s="4"/>
      <c r="U449" s="4"/>
      <c r="V449" s="4"/>
      <c r="W449" s="4">
        <v>0</v>
      </c>
      <c r="X449" s="4">
        <v>1</v>
      </c>
      <c r="Y449" s="4">
        <v>0</v>
      </c>
      <c r="Z449" s="4"/>
      <c r="AA449" s="4"/>
      <c r="AB449" s="4"/>
    </row>
    <row r="450" spans="1:245" x14ac:dyDescent="0.2">
      <c r="A450" s="4">
        <v>50</v>
      </c>
      <c r="B450" s="4">
        <v>0</v>
      </c>
      <c r="C450" s="4">
        <v>0</v>
      </c>
      <c r="D450" s="4">
        <v>1</v>
      </c>
      <c r="E450" s="4">
        <v>209</v>
      </c>
      <c r="F450" s="4">
        <f>ROUND(Source!W426,O450)</f>
        <v>0</v>
      </c>
      <c r="G450" s="4" t="s">
        <v>99</v>
      </c>
      <c r="H450" s="4" t="s">
        <v>100</v>
      </c>
      <c r="I450" s="4"/>
      <c r="J450" s="4"/>
      <c r="K450" s="4">
        <v>209</v>
      </c>
      <c r="L450" s="4">
        <v>23</v>
      </c>
      <c r="M450" s="4">
        <v>3</v>
      </c>
      <c r="N450" s="4" t="s">
        <v>3</v>
      </c>
      <c r="O450" s="4">
        <v>2</v>
      </c>
      <c r="P450" s="4"/>
      <c r="Q450" s="4"/>
      <c r="R450" s="4"/>
      <c r="S450" s="4"/>
      <c r="T450" s="4"/>
      <c r="U450" s="4"/>
      <c r="V450" s="4"/>
      <c r="W450" s="4">
        <v>0</v>
      </c>
      <c r="X450" s="4">
        <v>1</v>
      </c>
      <c r="Y450" s="4">
        <v>0</v>
      </c>
      <c r="Z450" s="4"/>
      <c r="AA450" s="4"/>
      <c r="AB450" s="4"/>
    </row>
    <row r="451" spans="1:245" x14ac:dyDescent="0.2">
      <c r="A451" s="4">
        <v>50</v>
      </c>
      <c r="B451" s="4">
        <v>0</v>
      </c>
      <c r="C451" s="4">
        <v>0</v>
      </c>
      <c r="D451" s="4">
        <v>1</v>
      </c>
      <c r="E451" s="4">
        <v>233</v>
      </c>
      <c r="F451" s="4">
        <f>ROUND(Source!BD426,O451)</f>
        <v>0</v>
      </c>
      <c r="G451" s="4" t="s">
        <v>101</v>
      </c>
      <c r="H451" s="4" t="s">
        <v>102</v>
      </c>
      <c r="I451" s="4"/>
      <c r="J451" s="4"/>
      <c r="K451" s="4">
        <v>233</v>
      </c>
      <c r="L451" s="4">
        <v>24</v>
      </c>
      <c r="M451" s="4">
        <v>3</v>
      </c>
      <c r="N451" s="4" t="s">
        <v>3</v>
      </c>
      <c r="O451" s="4">
        <v>2</v>
      </c>
      <c r="P451" s="4"/>
      <c r="Q451" s="4"/>
      <c r="R451" s="4"/>
      <c r="S451" s="4"/>
      <c r="T451" s="4"/>
      <c r="U451" s="4"/>
      <c r="V451" s="4"/>
      <c r="W451" s="4">
        <v>0</v>
      </c>
      <c r="X451" s="4">
        <v>1</v>
      </c>
      <c r="Y451" s="4">
        <v>0</v>
      </c>
      <c r="Z451" s="4"/>
      <c r="AA451" s="4"/>
      <c r="AB451" s="4"/>
    </row>
    <row r="452" spans="1:245" x14ac:dyDescent="0.2">
      <c r="A452" s="4">
        <v>50</v>
      </c>
      <c r="B452" s="4">
        <v>0</v>
      </c>
      <c r="C452" s="4">
        <v>0</v>
      </c>
      <c r="D452" s="4">
        <v>1</v>
      </c>
      <c r="E452" s="4">
        <v>210</v>
      </c>
      <c r="F452" s="4">
        <f>ROUND(Source!X426,O452)</f>
        <v>0</v>
      </c>
      <c r="G452" s="4" t="s">
        <v>103</v>
      </c>
      <c r="H452" s="4" t="s">
        <v>104</v>
      </c>
      <c r="I452" s="4"/>
      <c r="J452" s="4"/>
      <c r="K452" s="4">
        <v>210</v>
      </c>
      <c r="L452" s="4">
        <v>25</v>
      </c>
      <c r="M452" s="4">
        <v>3</v>
      </c>
      <c r="N452" s="4" t="s">
        <v>3</v>
      </c>
      <c r="O452" s="4">
        <v>2</v>
      </c>
      <c r="P452" s="4"/>
      <c r="Q452" s="4"/>
      <c r="R452" s="4"/>
      <c r="S452" s="4"/>
      <c r="T452" s="4"/>
      <c r="U452" s="4"/>
      <c r="V452" s="4"/>
      <c r="W452" s="4">
        <v>0</v>
      </c>
      <c r="X452" s="4">
        <v>1</v>
      </c>
      <c r="Y452" s="4">
        <v>0</v>
      </c>
      <c r="Z452" s="4"/>
      <c r="AA452" s="4"/>
      <c r="AB452" s="4"/>
    </row>
    <row r="453" spans="1:245" x14ac:dyDescent="0.2">
      <c r="A453" s="4">
        <v>50</v>
      </c>
      <c r="B453" s="4">
        <v>0</v>
      </c>
      <c r="C453" s="4">
        <v>0</v>
      </c>
      <c r="D453" s="4">
        <v>1</v>
      </c>
      <c r="E453" s="4">
        <v>211</v>
      </c>
      <c r="F453" s="4">
        <f>ROUND(Source!Y426,O453)</f>
        <v>0</v>
      </c>
      <c r="G453" s="4" t="s">
        <v>105</v>
      </c>
      <c r="H453" s="4" t="s">
        <v>106</v>
      </c>
      <c r="I453" s="4"/>
      <c r="J453" s="4"/>
      <c r="K453" s="4">
        <v>211</v>
      </c>
      <c r="L453" s="4">
        <v>26</v>
      </c>
      <c r="M453" s="4">
        <v>3</v>
      </c>
      <c r="N453" s="4" t="s">
        <v>3</v>
      </c>
      <c r="O453" s="4">
        <v>2</v>
      </c>
      <c r="P453" s="4"/>
      <c r="Q453" s="4"/>
      <c r="R453" s="4"/>
      <c r="S453" s="4"/>
      <c r="T453" s="4"/>
      <c r="U453" s="4"/>
      <c r="V453" s="4"/>
      <c r="W453" s="4">
        <v>0</v>
      </c>
      <c r="X453" s="4">
        <v>1</v>
      </c>
      <c r="Y453" s="4">
        <v>0</v>
      </c>
      <c r="Z453" s="4"/>
      <c r="AA453" s="4"/>
      <c r="AB453" s="4"/>
    </row>
    <row r="454" spans="1:245" x14ac:dyDescent="0.2">
      <c r="A454" s="4">
        <v>50</v>
      </c>
      <c r="B454" s="4">
        <v>0</v>
      </c>
      <c r="C454" s="4">
        <v>0</v>
      </c>
      <c r="D454" s="4">
        <v>1</v>
      </c>
      <c r="E454" s="4">
        <v>224</v>
      </c>
      <c r="F454" s="4">
        <f>ROUND(Source!AR426,O454)</f>
        <v>0</v>
      </c>
      <c r="G454" s="4" t="s">
        <v>107</v>
      </c>
      <c r="H454" s="4" t="s">
        <v>108</v>
      </c>
      <c r="I454" s="4"/>
      <c r="J454" s="4"/>
      <c r="K454" s="4">
        <v>224</v>
      </c>
      <c r="L454" s="4">
        <v>27</v>
      </c>
      <c r="M454" s="4">
        <v>3</v>
      </c>
      <c r="N454" s="4" t="s">
        <v>3</v>
      </c>
      <c r="O454" s="4">
        <v>2</v>
      </c>
      <c r="P454" s="4"/>
      <c r="Q454" s="4"/>
      <c r="R454" s="4"/>
      <c r="S454" s="4"/>
      <c r="T454" s="4"/>
      <c r="U454" s="4"/>
      <c r="V454" s="4"/>
      <c r="W454" s="4">
        <v>0</v>
      </c>
      <c r="X454" s="4">
        <v>1</v>
      </c>
      <c r="Y454" s="4">
        <v>0</v>
      </c>
      <c r="Z454" s="4"/>
      <c r="AA454" s="4"/>
      <c r="AB454" s="4"/>
    </row>
    <row r="456" spans="1:245" x14ac:dyDescent="0.2">
      <c r="A456" s="1">
        <v>4</v>
      </c>
      <c r="B456" s="1">
        <v>0</v>
      </c>
      <c r="C456" s="1"/>
      <c r="D456" s="1">
        <f>ROW(A469)</f>
        <v>469</v>
      </c>
      <c r="E456" s="1"/>
      <c r="F456" s="1" t="s">
        <v>3</v>
      </c>
      <c r="G456" s="1" t="s">
        <v>241</v>
      </c>
      <c r="H456" s="1" t="s">
        <v>3</v>
      </c>
      <c r="I456" s="1">
        <v>0</v>
      </c>
      <c r="J456" s="1"/>
      <c r="K456" s="1">
        <v>-1</v>
      </c>
      <c r="L456" s="1"/>
      <c r="M456" s="1" t="s">
        <v>3</v>
      </c>
      <c r="N456" s="1"/>
      <c r="O456" s="1"/>
      <c r="P456" s="1"/>
      <c r="Q456" s="1"/>
      <c r="R456" s="1"/>
      <c r="S456" s="1">
        <v>0</v>
      </c>
      <c r="T456" s="1"/>
      <c r="U456" s="1" t="s">
        <v>3</v>
      </c>
      <c r="V456" s="1">
        <v>0</v>
      </c>
      <c r="W456" s="1"/>
      <c r="X456" s="1"/>
      <c r="Y456" s="1"/>
      <c r="Z456" s="1"/>
      <c r="AA456" s="1"/>
      <c r="AB456" s="1" t="s">
        <v>3</v>
      </c>
      <c r="AC456" s="1" t="s">
        <v>3</v>
      </c>
      <c r="AD456" s="1" t="s">
        <v>3</v>
      </c>
      <c r="AE456" s="1" t="s">
        <v>3</v>
      </c>
      <c r="AF456" s="1" t="s">
        <v>3</v>
      </c>
      <c r="AG456" s="1" t="s">
        <v>3</v>
      </c>
      <c r="AH456" s="1"/>
      <c r="AI456" s="1"/>
      <c r="AJ456" s="1"/>
      <c r="AK456" s="1"/>
      <c r="AL456" s="1"/>
      <c r="AM456" s="1"/>
      <c r="AN456" s="1"/>
      <c r="AO456" s="1"/>
      <c r="AP456" s="1" t="s">
        <v>3</v>
      </c>
      <c r="AQ456" s="1" t="s">
        <v>3</v>
      </c>
      <c r="AR456" s="1" t="s">
        <v>3</v>
      </c>
      <c r="AS456" s="1"/>
      <c r="AT456" s="1"/>
      <c r="AU456" s="1"/>
      <c r="AV456" s="1"/>
      <c r="AW456" s="1"/>
      <c r="AX456" s="1"/>
      <c r="AY456" s="1"/>
      <c r="AZ456" s="1" t="s">
        <v>3</v>
      </c>
      <c r="BA456" s="1"/>
      <c r="BB456" s="1" t="s">
        <v>3</v>
      </c>
      <c r="BC456" s="1" t="s">
        <v>3</v>
      </c>
      <c r="BD456" s="1" t="s">
        <v>3</v>
      </c>
      <c r="BE456" s="1" t="s">
        <v>3</v>
      </c>
      <c r="BF456" s="1" t="s">
        <v>3</v>
      </c>
      <c r="BG456" s="1" t="s">
        <v>3</v>
      </c>
      <c r="BH456" s="1" t="s">
        <v>3</v>
      </c>
      <c r="BI456" s="1" t="s">
        <v>3</v>
      </c>
      <c r="BJ456" s="1" t="s">
        <v>3</v>
      </c>
      <c r="BK456" s="1" t="s">
        <v>3</v>
      </c>
      <c r="BL456" s="1" t="s">
        <v>3</v>
      </c>
      <c r="BM456" s="1" t="s">
        <v>3</v>
      </c>
      <c r="BN456" s="1" t="s">
        <v>3</v>
      </c>
      <c r="BO456" s="1" t="s">
        <v>3</v>
      </c>
      <c r="BP456" s="1" t="s">
        <v>3</v>
      </c>
      <c r="BQ456" s="1"/>
      <c r="BR456" s="1"/>
      <c r="BS456" s="1"/>
      <c r="BT456" s="1"/>
      <c r="BU456" s="1"/>
      <c r="BV456" s="1"/>
      <c r="BW456" s="1"/>
      <c r="BX456" s="1">
        <v>0</v>
      </c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>
        <v>0</v>
      </c>
    </row>
    <row r="458" spans="1:245" x14ac:dyDescent="0.2">
      <c r="A458" s="2">
        <v>52</v>
      </c>
      <c r="B458" s="2">
        <f t="shared" ref="B458:G458" si="261">B469</f>
        <v>0</v>
      </c>
      <c r="C458" s="2">
        <f t="shared" si="261"/>
        <v>4</v>
      </c>
      <c r="D458" s="2">
        <f t="shared" si="261"/>
        <v>456</v>
      </c>
      <c r="E458" s="2">
        <f t="shared" si="261"/>
        <v>0</v>
      </c>
      <c r="F458" s="2" t="str">
        <f t="shared" si="261"/>
        <v/>
      </c>
      <c r="G458" s="2" t="str">
        <f t="shared" si="261"/>
        <v>Помещение 7 (кабинет №226)</v>
      </c>
      <c r="H458" s="2"/>
      <c r="I458" s="2"/>
      <c r="J458" s="2"/>
      <c r="K458" s="2"/>
      <c r="L458" s="2"/>
      <c r="M458" s="2"/>
      <c r="N458" s="2"/>
      <c r="O458" s="2">
        <f t="shared" ref="O458:AT458" si="262">O469</f>
        <v>0</v>
      </c>
      <c r="P458" s="2">
        <f t="shared" si="262"/>
        <v>0</v>
      </c>
      <c r="Q458" s="2">
        <f t="shared" si="262"/>
        <v>0</v>
      </c>
      <c r="R458" s="2">
        <f t="shared" si="262"/>
        <v>0</v>
      </c>
      <c r="S458" s="2">
        <f t="shared" si="262"/>
        <v>0</v>
      </c>
      <c r="T458" s="2">
        <f t="shared" si="262"/>
        <v>0</v>
      </c>
      <c r="U458" s="2">
        <f t="shared" si="262"/>
        <v>0</v>
      </c>
      <c r="V458" s="2">
        <f t="shared" si="262"/>
        <v>0</v>
      </c>
      <c r="W458" s="2">
        <f t="shared" si="262"/>
        <v>0</v>
      </c>
      <c r="X458" s="2">
        <f t="shared" si="262"/>
        <v>0</v>
      </c>
      <c r="Y458" s="2">
        <f t="shared" si="262"/>
        <v>0</v>
      </c>
      <c r="Z458" s="2">
        <f t="shared" si="262"/>
        <v>0</v>
      </c>
      <c r="AA458" s="2">
        <f t="shared" si="262"/>
        <v>0</v>
      </c>
      <c r="AB458" s="2">
        <f t="shared" si="262"/>
        <v>0</v>
      </c>
      <c r="AC458" s="2">
        <f t="shared" si="262"/>
        <v>0</v>
      </c>
      <c r="AD458" s="2">
        <f t="shared" si="262"/>
        <v>0</v>
      </c>
      <c r="AE458" s="2">
        <f t="shared" si="262"/>
        <v>0</v>
      </c>
      <c r="AF458" s="2">
        <f t="shared" si="262"/>
        <v>0</v>
      </c>
      <c r="AG458" s="2">
        <f t="shared" si="262"/>
        <v>0</v>
      </c>
      <c r="AH458" s="2">
        <f t="shared" si="262"/>
        <v>0</v>
      </c>
      <c r="AI458" s="2">
        <f t="shared" si="262"/>
        <v>0</v>
      </c>
      <c r="AJ458" s="2">
        <f t="shared" si="262"/>
        <v>0</v>
      </c>
      <c r="AK458" s="2">
        <f t="shared" si="262"/>
        <v>0</v>
      </c>
      <c r="AL458" s="2">
        <f t="shared" si="262"/>
        <v>0</v>
      </c>
      <c r="AM458" s="2">
        <f t="shared" si="262"/>
        <v>0</v>
      </c>
      <c r="AN458" s="2">
        <f t="shared" si="262"/>
        <v>0</v>
      </c>
      <c r="AO458" s="2">
        <f t="shared" si="262"/>
        <v>0</v>
      </c>
      <c r="AP458" s="2">
        <f t="shared" si="262"/>
        <v>0</v>
      </c>
      <c r="AQ458" s="2">
        <f t="shared" si="262"/>
        <v>0</v>
      </c>
      <c r="AR458" s="2">
        <f t="shared" si="262"/>
        <v>0</v>
      </c>
      <c r="AS458" s="2">
        <f t="shared" si="262"/>
        <v>0</v>
      </c>
      <c r="AT458" s="2">
        <f t="shared" si="262"/>
        <v>0</v>
      </c>
      <c r="AU458" s="2">
        <f t="shared" ref="AU458:BZ458" si="263">AU469</f>
        <v>0</v>
      </c>
      <c r="AV458" s="2">
        <f t="shared" si="263"/>
        <v>0</v>
      </c>
      <c r="AW458" s="2">
        <f t="shared" si="263"/>
        <v>0</v>
      </c>
      <c r="AX458" s="2">
        <f t="shared" si="263"/>
        <v>0</v>
      </c>
      <c r="AY458" s="2">
        <f t="shared" si="263"/>
        <v>0</v>
      </c>
      <c r="AZ458" s="2">
        <f t="shared" si="263"/>
        <v>0</v>
      </c>
      <c r="BA458" s="2">
        <f t="shared" si="263"/>
        <v>0</v>
      </c>
      <c r="BB458" s="2">
        <f t="shared" si="263"/>
        <v>0</v>
      </c>
      <c r="BC458" s="2">
        <f t="shared" si="263"/>
        <v>0</v>
      </c>
      <c r="BD458" s="2">
        <f t="shared" si="263"/>
        <v>0</v>
      </c>
      <c r="BE458" s="2">
        <f t="shared" si="263"/>
        <v>0</v>
      </c>
      <c r="BF458" s="2">
        <f t="shared" si="263"/>
        <v>0</v>
      </c>
      <c r="BG458" s="2">
        <f t="shared" si="263"/>
        <v>0</v>
      </c>
      <c r="BH458" s="2">
        <f t="shared" si="263"/>
        <v>0</v>
      </c>
      <c r="BI458" s="2">
        <f t="shared" si="263"/>
        <v>0</v>
      </c>
      <c r="BJ458" s="2">
        <f t="shared" si="263"/>
        <v>0</v>
      </c>
      <c r="BK458" s="2">
        <f t="shared" si="263"/>
        <v>0</v>
      </c>
      <c r="BL458" s="2">
        <f t="shared" si="263"/>
        <v>0</v>
      </c>
      <c r="BM458" s="2">
        <f t="shared" si="263"/>
        <v>0</v>
      </c>
      <c r="BN458" s="2">
        <f t="shared" si="263"/>
        <v>0</v>
      </c>
      <c r="BO458" s="2">
        <f t="shared" si="263"/>
        <v>0</v>
      </c>
      <c r="BP458" s="2">
        <f t="shared" si="263"/>
        <v>0</v>
      </c>
      <c r="BQ458" s="2">
        <f t="shared" si="263"/>
        <v>0</v>
      </c>
      <c r="BR458" s="2">
        <f t="shared" si="263"/>
        <v>0</v>
      </c>
      <c r="BS458" s="2">
        <f t="shared" si="263"/>
        <v>0</v>
      </c>
      <c r="BT458" s="2">
        <f t="shared" si="263"/>
        <v>0</v>
      </c>
      <c r="BU458" s="2">
        <f t="shared" si="263"/>
        <v>0</v>
      </c>
      <c r="BV458" s="2">
        <f t="shared" si="263"/>
        <v>0</v>
      </c>
      <c r="BW458" s="2">
        <f t="shared" si="263"/>
        <v>0</v>
      </c>
      <c r="BX458" s="2">
        <f t="shared" si="263"/>
        <v>0</v>
      </c>
      <c r="BY458" s="2">
        <f t="shared" si="263"/>
        <v>0</v>
      </c>
      <c r="BZ458" s="2">
        <f t="shared" si="263"/>
        <v>0</v>
      </c>
      <c r="CA458" s="2">
        <f t="shared" ref="CA458:DF458" si="264">CA469</f>
        <v>0</v>
      </c>
      <c r="CB458" s="2">
        <f t="shared" si="264"/>
        <v>0</v>
      </c>
      <c r="CC458" s="2">
        <f t="shared" si="264"/>
        <v>0</v>
      </c>
      <c r="CD458" s="2">
        <f t="shared" si="264"/>
        <v>0</v>
      </c>
      <c r="CE458" s="2">
        <f t="shared" si="264"/>
        <v>0</v>
      </c>
      <c r="CF458" s="2">
        <f t="shared" si="264"/>
        <v>0</v>
      </c>
      <c r="CG458" s="2">
        <f t="shared" si="264"/>
        <v>0</v>
      </c>
      <c r="CH458" s="2">
        <f t="shared" si="264"/>
        <v>0</v>
      </c>
      <c r="CI458" s="2">
        <f t="shared" si="264"/>
        <v>0</v>
      </c>
      <c r="CJ458" s="2">
        <f t="shared" si="264"/>
        <v>0</v>
      </c>
      <c r="CK458" s="2">
        <f t="shared" si="264"/>
        <v>0</v>
      </c>
      <c r="CL458" s="2">
        <f t="shared" si="264"/>
        <v>0</v>
      </c>
      <c r="CM458" s="2">
        <f t="shared" si="264"/>
        <v>0</v>
      </c>
      <c r="CN458" s="2">
        <f t="shared" si="264"/>
        <v>0</v>
      </c>
      <c r="CO458" s="2">
        <f t="shared" si="264"/>
        <v>0</v>
      </c>
      <c r="CP458" s="2">
        <f t="shared" si="264"/>
        <v>0</v>
      </c>
      <c r="CQ458" s="2">
        <f t="shared" si="264"/>
        <v>0</v>
      </c>
      <c r="CR458" s="2">
        <f t="shared" si="264"/>
        <v>0</v>
      </c>
      <c r="CS458" s="2">
        <f t="shared" si="264"/>
        <v>0</v>
      </c>
      <c r="CT458" s="2">
        <f t="shared" si="264"/>
        <v>0</v>
      </c>
      <c r="CU458" s="2">
        <f t="shared" si="264"/>
        <v>0</v>
      </c>
      <c r="CV458" s="2">
        <f t="shared" si="264"/>
        <v>0</v>
      </c>
      <c r="CW458" s="2">
        <f t="shared" si="264"/>
        <v>0</v>
      </c>
      <c r="CX458" s="2">
        <f t="shared" si="264"/>
        <v>0</v>
      </c>
      <c r="CY458" s="2">
        <f t="shared" si="264"/>
        <v>0</v>
      </c>
      <c r="CZ458" s="2">
        <f t="shared" si="264"/>
        <v>0</v>
      </c>
      <c r="DA458" s="2">
        <f t="shared" si="264"/>
        <v>0</v>
      </c>
      <c r="DB458" s="2">
        <f t="shared" si="264"/>
        <v>0</v>
      </c>
      <c r="DC458" s="2">
        <f t="shared" si="264"/>
        <v>0</v>
      </c>
      <c r="DD458" s="2">
        <f t="shared" si="264"/>
        <v>0</v>
      </c>
      <c r="DE458" s="2">
        <f t="shared" si="264"/>
        <v>0</v>
      </c>
      <c r="DF458" s="2">
        <f t="shared" si="264"/>
        <v>0</v>
      </c>
      <c r="DG458" s="3">
        <f t="shared" ref="DG458:EL458" si="265">DG469</f>
        <v>0</v>
      </c>
      <c r="DH458" s="3">
        <f t="shared" si="265"/>
        <v>0</v>
      </c>
      <c r="DI458" s="3">
        <f t="shared" si="265"/>
        <v>0</v>
      </c>
      <c r="DJ458" s="3">
        <f t="shared" si="265"/>
        <v>0</v>
      </c>
      <c r="DK458" s="3">
        <f t="shared" si="265"/>
        <v>0</v>
      </c>
      <c r="DL458" s="3">
        <f t="shared" si="265"/>
        <v>0</v>
      </c>
      <c r="DM458" s="3">
        <f t="shared" si="265"/>
        <v>0</v>
      </c>
      <c r="DN458" s="3">
        <f t="shared" si="265"/>
        <v>0</v>
      </c>
      <c r="DO458" s="3">
        <f t="shared" si="265"/>
        <v>0</v>
      </c>
      <c r="DP458" s="3">
        <f t="shared" si="265"/>
        <v>0</v>
      </c>
      <c r="DQ458" s="3">
        <f t="shared" si="265"/>
        <v>0</v>
      </c>
      <c r="DR458" s="3">
        <f t="shared" si="265"/>
        <v>0</v>
      </c>
      <c r="DS458" s="3">
        <f t="shared" si="265"/>
        <v>0</v>
      </c>
      <c r="DT458" s="3">
        <f t="shared" si="265"/>
        <v>0</v>
      </c>
      <c r="DU458" s="3">
        <f t="shared" si="265"/>
        <v>0</v>
      </c>
      <c r="DV458" s="3">
        <f t="shared" si="265"/>
        <v>0</v>
      </c>
      <c r="DW458" s="3">
        <f t="shared" si="265"/>
        <v>0</v>
      </c>
      <c r="DX458" s="3">
        <f t="shared" si="265"/>
        <v>0</v>
      </c>
      <c r="DY458" s="3">
        <f t="shared" si="265"/>
        <v>0</v>
      </c>
      <c r="DZ458" s="3">
        <f t="shared" si="265"/>
        <v>0</v>
      </c>
      <c r="EA458" s="3">
        <f t="shared" si="265"/>
        <v>0</v>
      </c>
      <c r="EB458" s="3">
        <f t="shared" si="265"/>
        <v>0</v>
      </c>
      <c r="EC458" s="3">
        <f t="shared" si="265"/>
        <v>0</v>
      </c>
      <c r="ED458" s="3">
        <f t="shared" si="265"/>
        <v>0</v>
      </c>
      <c r="EE458" s="3">
        <f t="shared" si="265"/>
        <v>0</v>
      </c>
      <c r="EF458" s="3">
        <f t="shared" si="265"/>
        <v>0</v>
      </c>
      <c r="EG458" s="3">
        <f t="shared" si="265"/>
        <v>0</v>
      </c>
      <c r="EH458" s="3">
        <f t="shared" si="265"/>
        <v>0</v>
      </c>
      <c r="EI458" s="3">
        <f t="shared" si="265"/>
        <v>0</v>
      </c>
      <c r="EJ458" s="3">
        <f t="shared" si="265"/>
        <v>0</v>
      </c>
      <c r="EK458" s="3">
        <f t="shared" si="265"/>
        <v>0</v>
      </c>
      <c r="EL458" s="3">
        <f t="shared" si="265"/>
        <v>0</v>
      </c>
      <c r="EM458" s="3">
        <f t="shared" ref="EM458:FR458" si="266">EM469</f>
        <v>0</v>
      </c>
      <c r="EN458" s="3">
        <f t="shared" si="266"/>
        <v>0</v>
      </c>
      <c r="EO458" s="3">
        <f t="shared" si="266"/>
        <v>0</v>
      </c>
      <c r="EP458" s="3">
        <f t="shared" si="266"/>
        <v>0</v>
      </c>
      <c r="EQ458" s="3">
        <f t="shared" si="266"/>
        <v>0</v>
      </c>
      <c r="ER458" s="3">
        <f t="shared" si="266"/>
        <v>0</v>
      </c>
      <c r="ES458" s="3">
        <f t="shared" si="266"/>
        <v>0</v>
      </c>
      <c r="ET458" s="3">
        <f t="shared" si="266"/>
        <v>0</v>
      </c>
      <c r="EU458" s="3">
        <f t="shared" si="266"/>
        <v>0</v>
      </c>
      <c r="EV458" s="3">
        <f t="shared" si="266"/>
        <v>0</v>
      </c>
      <c r="EW458" s="3">
        <f t="shared" si="266"/>
        <v>0</v>
      </c>
      <c r="EX458" s="3">
        <f t="shared" si="266"/>
        <v>0</v>
      </c>
      <c r="EY458" s="3">
        <f t="shared" si="266"/>
        <v>0</v>
      </c>
      <c r="EZ458" s="3">
        <f t="shared" si="266"/>
        <v>0</v>
      </c>
      <c r="FA458" s="3">
        <f t="shared" si="266"/>
        <v>0</v>
      </c>
      <c r="FB458" s="3">
        <f t="shared" si="266"/>
        <v>0</v>
      </c>
      <c r="FC458" s="3">
        <f t="shared" si="266"/>
        <v>0</v>
      </c>
      <c r="FD458" s="3">
        <f t="shared" si="266"/>
        <v>0</v>
      </c>
      <c r="FE458" s="3">
        <f t="shared" si="266"/>
        <v>0</v>
      </c>
      <c r="FF458" s="3">
        <f t="shared" si="266"/>
        <v>0</v>
      </c>
      <c r="FG458" s="3">
        <f t="shared" si="266"/>
        <v>0</v>
      </c>
      <c r="FH458" s="3">
        <f t="shared" si="266"/>
        <v>0</v>
      </c>
      <c r="FI458" s="3">
        <f t="shared" si="266"/>
        <v>0</v>
      </c>
      <c r="FJ458" s="3">
        <f t="shared" si="266"/>
        <v>0</v>
      </c>
      <c r="FK458" s="3">
        <f t="shared" si="266"/>
        <v>0</v>
      </c>
      <c r="FL458" s="3">
        <f t="shared" si="266"/>
        <v>0</v>
      </c>
      <c r="FM458" s="3">
        <f t="shared" si="266"/>
        <v>0</v>
      </c>
      <c r="FN458" s="3">
        <f t="shared" si="266"/>
        <v>0</v>
      </c>
      <c r="FO458" s="3">
        <f t="shared" si="266"/>
        <v>0</v>
      </c>
      <c r="FP458" s="3">
        <f t="shared" si="266"/>
        <v>0</v>
      </c>
      <c r="FQ458" s="3">
        <f t="shared" si="266"/>
        <v>0</v>
      </c>
      <c r="FR458" s="3">
        <f t="shared" si="266"/>
        <v>0</v>
      </c>
      <c r="FS458" s="3">
        <f t="shared" ref="FS458:GX458" si="267">FS469</f>
        <v>0</v>
      </c>
      <c r="FT458" s="3">
        <f t="shared" si="267"/>
        <v>0</v>
      </c>
      <c r="FU458" s="3">
        <f t="shared" si="267"/>
        <v>0</v>
      </c>
      <c r="FV458" s="3">
        <f t="shared" si="267"/>
        <v>0</v>
      </c>
      <c r="FW458" s="3">
        <f t="shared" si="267"/>
        <v>0</v>
      </c>
      <c r="FX458" s="3">
        <f t="shared" si="267"/>
        <v>0</v>
      </c>
      <c r="FY458" s="3">
        <f t="shared" si="267"/>
        <v>0</v>
      </c>
      <c r="FZ458" s="3">
        <f t="shared" si="267"/>
        <v>0</v>
      </c>
      <c r="GA458" s="3">
        <f t="shared" si="267"/>
        <v>0</v>
      </c>
      <c r="GB458" s="3">
        <f t="shared" si="267"/>
        <v>0</v>
      </c>
      <c r="GC458" s="3">
        <f t="shared" si="267"/>
        <v>0</v>
      </c>
      <c r="GD458" s="3">
        <f t="shared" si="267"/>
        <v>0</v>
      </c>
      <c r="GE458" s="3">
        <f t="shared" si="267"/>
        <v>0</v>
      </c>
      <c r="GF458" s="3">
        <f t="shared" si="267"/>
        <v>0</v>
      </c>
      <c r="GG458" s="3">
        <f t="shared" si="267"/>
        <v>0</v>
      </c>
      <c r="GH458" s="3">
        <f t="shared" si="267"/>
        <v>0</v>
      </c>
      <c r="GI458" s="3">
        <f t="shared" si="267"/>
        <v>0</v>
      </c>
      <c r="GJ458" s="3">
        <f t="shared" si="267"/>
        <v>0</v>
      </c>
      <c r="GK458" s="3">
        <f t="shared" si="267"/>
        <v>0</v>
      </c>
      <c r="GL458" s="3">
        <f t="shared" si="267"/>
        <v>0</v>
      </c>
      <c r="GM458" s="3">
        <f t="shared" si="267"/>
        <v>0</v>
      </c>
      <c r="GN458" s="3">
        <f t="shared" si="267"/>
        <v>0</v>
      </c>
      <c r="GO458" s="3">
        <f t="shared" si="267"/>
        <v>0</v>
      </c>
      <c r="GP458" s="3">
        <f t="shared" si="267"/>
        <v>0</v>
      </c>
      <c r="GQ458" s="3">
        <f t="shared" si="267"/>
        <v>0</v>
      </c>
      <c r="GR458" s="3">
        <f t="shared" si="267"/>
        <v>0</v>
      </c>
      <c r="GS458" s="3">
        <f t="shared" si="267"/>
        <v>0</v>
      </c>
      <c r="GT458" s="3">
        <f t="shared" si="267"/>
        <v>0</v>
      </c>
      <c r="GU458" s="3">
        <f t="shared" si="267"/>
        <v>0</v>
      </c>
      <c r="GV458" s="3">
        <f t="shared" si="267"/>
        <v>0</v>
      </c>
      <c r="GW458" s="3">
        <f t="shared" si="267"/>
        <v>0</v>
      </c>
      <c r="GX458" s="3">
        <f t="shared" si="267"/>
        <v>0</v>
      </c>
    </row>
    <row r="460" spans="1:245" x14ac:dyDescent="0.2">
      <c r="A460">
        <v>17</v>
      </c>
      <c r="B460">
        <v>0</v>
      </c>
      <c r="C460">
        <f>ROW(SmtRes!A235)</f>
        <v>235</v>
      </c>
      <c r="D460">
        <f>ROW(EtalonRes!A235)</f>
        <v>235</v>
      </c>
      <c r="E460" t="s">
        <v>242</v>
      </c>
      <c r="F460" t="s">
        <v>117</v>
      </c>
      <c r="G460" t="s">
        <v>118</v>
      </c>
      <c r="H460" t="s">
        <v>119</v>
      </c>
      <c r="I460">
        <f>ROUND(2/100,7)</f>
        <v>0.02</v>
      </c>
      <c r="J460">
        <v>0</v>
      </c>
      <c r="K460">
        <f>ROUND(2/100,7)</f>
        <v>0.02</v>
      </c>
      <c r="O460">
        <f t="shared" ref="O460:O467" si="268">ROUND(CP460,2)</f>
        <v>328.55</v>
      </c>
      <c r="P460">
        <f>SUMIF(SmtRes!AQ234:'SmtRes'!AQ235,"=1",SmtRes!DF234:'SmtRes'!DF235)</f>
        <v>0</v>
      </c>
      <c r="Q460">
        <f>SUMIF(SmtRes!AQ234:'SmtRes'!AQ235,"=1",SmtRes!DG234:'SmtRes'!DG235)</f>
        <v>0</v>
      </c>
      <c r="R460">
        <f>SUMIF(SmtRes!AQ234:'SmtRes'!AQ235,"=1",SmtRes!DH234:'SmtRes'!DH235)</f>
        <v>0</v>
      </c>
      <c r="S460">
        <f>SUMIF(SmtRes!AQ234:'SmtRes'!AQ235,"=1",SmtRes!DI234:'SmtRes'!DI235)</f>
        <v>328.55</v>
      </c>
      <c r="T460">
        <f t="shared" ref="T460:T467" si="269">ROUND(CU460*I460,2)</f>
        <v>0</v>
      </c>
      <c r="U460">
        <f>SUMIF(SmtRes!AQ234:'SmtRes'!AQ235,"=1",SmtRes!CV234:'SmtRes'!CV235)</f>
        <v>0.48199999999999998</v>
      </c>
      <c r="V460">
        <f>SUMIF(SmtRes!AQ234:'SmtRes'!AQ235,"=1",SmtRes!CW234:'SmtRes'!CW235)</f>
        <v>0</v>
      </c>
      <c r="W460">
        <f t="shared" ref="W460:W467" si="270">ROUND(CX460*I460,2)</f>
        <v>0</v>
      </c>
      <c r="X460">
        <f t="shared" ref="X460:Y467" si="271">ROUND(CY460,2)</f>
        <v>298.98</v>
      </c>
      <c r="Y460">
        <f t="shared" si="271"/>
        <v>157.69999999999999</v>
      </c>
      <c r="AA460">
        <v>61549534</v>
      </c>
      <c r="AB460">
        <f t="shared" ref="AB460:AB467" si="272">ROUND((AC460+AD460+AF460),6)</f>
        <v>16427.282999999999</v>
      </c>
      <c r="AC460">
        <f>ROUND((0),6)</f>
        <v>0</v>
      </c>
      <c r="AD460">
        <f>ROUND((((0)-(0))+AE460),6)</f>
        <v>0</v>
      </c>
      <c r="AE460">
        <f>ROUND((0),6)</f>
        <v>0</v>
      </c>
      <c r="AF460">
        <f>ROUND((SUM(SmtRes!BT234:'SmtRes'!BT235)),6)</f>
        <v>16427.282999999999</v>
      </c>
      <c r="AG460">
        <f t="shared" ref="AG460:AG467" si="273">ROUND((AP460),6)</f>
        <v>0</v>
      </c>
      <c r="AH460">
        <f>(SUM(SmtRes!BU234:'SmtRes'!BU235))</f>
        <v>24.1</v>
      </c>
      <c r="AI460">
        <f>(0)</f>
        <v>0</v>
      </c>
      <c r="AJ460">
        <f t="shared" ref="AJ460:AJ467" si="274">(AS460)</f>
        <v>0</v>
      </c>
      <c r="AK460">
        <v>16427.282999999999</v>
      </c>
      <c r="AL460">
        <v>0</v>
      </c>
      <c r="AM460">
        <v>0</v>
      </c>
      <c r="AN460">
        <v>0</v>
      </c>
      <c r="AO460">
        <v>16427.282999999999</v>
      </c>
      <c r="AP460">
        <v>0</v>
      </c>
      <c r="AQ460">
        <v>24.1</v>
      </c>
      <c r="AR460">
        <v>0</v>
      </c>
      <c r="AS460">
        <v>0</v>
      </c>
      <c r="AT460">
        <v>91</v>
      </c>
      <c r="AU460">
        <v>48</v>
      </c>
      <c r="AV460">
        <v>1</v>
      </c>
      <c r="AW460">
        <v>1</v>
      </c>
      <c r="AZ460">
        <v>1</v>
      </c>
      <c r="BA460">
        <v>1</v>
      </c>
      <c r="BB460">
        <v>1</v>
      </c>
      <c r="BC460">
        <v>1</v>
      </c>
      <c r="BD460" t="s">
        <v>3</v>
      </c>
      <c r="BE460" t="s">
        <v>3</v>
      </c>
      <c r="BF460" t="s">
        <v>3</v>
      </c>
      <c r="BG460" t="s">
        <v>3</v>
      </c>
      <c r="BH460">
        <v>0</v>
      </c>
      <c r="BI460">
        <v>1</v>
      </c>
      <c r="BJ460" t="s">
        <v>120</v>
      </c>
      <c r="BM460">
        <v>67001</v>
      </c>
      <c r="BN460">
        <v>0</v>
      </c>
      <c r="BO460" t="s">
        <v>3</v>
      </c>
      <c r="BP460">
        <v>0</v>
      </c>
      <c r="BQ460">
        <v>6</v>
      </c>
      <c r="BR460">
        <v>0</v>
      </c>
      <c r="BS460">
        <v>1</v>
      </c>
      <c r="BT460">
        <v>1</v>
      </c>
      <c r="BU460">
        <v>1</v>
      </c>
      <c r="BV460">
        <v>1</v>
      </c>
      <c r="BW460">
        <v>1</v>
      </c>
      <c r="BX460">
        <v>1</v>
      </c>
      <c r="BY460" t="s">
        <v>3</v>
      </c>
      <c r="BZ460">
        <v>91</v>
      </c>
      <c r="CA460">
        <v>48</v>
      </c>
      <c r="CB460" t="s">
        <v>3</v>
      </c>
      <c r="CE460">
        <v>0</v>
      </c>
      <c r="CF460">
        <v>0</v>
      </c>
      <c r="CG460">
        <v>0</v>
      </c>
      <c r="CM460">
        <v>0</v>
      </c>
      <c r="CN460" t="s">
        <v>3</v>
      </c>
      <c r="CO460">
        <v>0</v>
      </c>
      <c r="CP460">
        <f t="shared" ref="CP460:CP467" si="275">(P460+Q460+S460+R460)</f>
        <v>328.55</v>
      </c>
      <c r="CQ460">
        <f>SUMIF(SmtRes!AQ234:'SmtRes'!AQ235,"=1",SmtRes!AA234:'SmtRes'!AA235)</f>
        <v>0</v>
      </c>
      <c r="CR460">
        <f>SUMIF(SmtRes!AQ234:'SmtRes'!AQ235,"=1",SmtRes!AB234:'SmtRes'!AB235)</f>
        <v>0</v>
      </c>
      <c r="CS460">
        <f>SUMIF(SmtRes!AQ234:'SmtRes'!AQ235,"=1",SmtRes!AC234:'SmtRes'!AC235)</f>
        <v>0</v>
      </c>
      <c r="CT460">
        <f>SUMIF(SmtRes!AQ234:'SmtRes'!AQ235,"=1",SmtRes!AD234:'SmtRes'!AD235)</f>
        <v>681.63</v>
      </c>
      <c r="CU460">
        <f t="shared" ref="CU460:CU467" si="276">AG460</f>
        <v>0</v>
      </c>
      <c r="CV460">
        <f>SUMIF(SmtRes!AQ234:'SmtRes'!AQ235,"=1",SmtRes!BU234:'SmtRes'!BU235)</f>
        <v>24.1</v>
      </c>
      <c r="CW460">
        <f>SUMIF(SmtRes!AQ234:'SmtRes'!AQ235,"=1",SmtRes!BV234:'SmtRes'!BV235)</f>
        <v>0</v>
      </c>
      <c r="CX460">
        <f t="shared" ref="CX460:CX467" si="277">AJ460</f>
        <v>0</v>
      </c>
      <c r="CY460">
        <f t="shared" ref="CY460:CY467" si="278">(((S460+R460)*AT460)/100)</f>
        <v>298.98050000000001</v>
      </c>
      <c r="CZ460">
        <f t="shared" ref="CZ460:CZ467" si="279">(((S460+R460)*AU460)/100)</f>
        <v>157.70400000000001</v>
      </c>
      <c r="DC460" t="s">
        <v>3</v>
      </c>
      <c r="DD460" t="s">
        <v>3</v>
      </c>
      <c r="DE460" t="s">
        <v>3</v>
      </c>
      <c r="DF460" t="s">
        <v>3</v>
      </c>
      <c r="DG460" t="s">
        <v>3</v>
      </c>
      <c r="DH460" t="s">
        <v>3</v>
      </c>
      <c r="DI460" t="s">
        <v>3</v>
      </c>
      <c r="DJ460" t="s">
        <v>3</v>
      </c>
      <c r="DK460" t="s">
        <v>3</v>
      </c>
      <c r="DL460" t="s">
        <v>3</v>
      </c>
      <c r="DM460" t="s">
        <v>3</v>
      </c>
      <c r="DN460">
        <v>0</v>
      </c>
      <c r="DO460">
        <v>0</v>
      </c>
      <c r="DP460">
        <v>1</v>
      </c>
      <c r="DQ460">
        <v>1</v>
      </c>
      <c r="DU460">
        <v>1013</v>
      </c>
      <c r="DV460" t="s">
        <v>119</v>
      </c>
      <c r="DW460" t="s">
        <v>119</v>
      </c>
      <c r="DX460">
        <v>1</v>
      </c>
      <c r="DZ460" t="s">
        <v>3</v>
      </c>
      <c r="EA460" t="s">
        <v>3</v>
      </c>
      <c r="EB460" t="s">
        <v>3</v>
      </c>
      <c r="EC460" t="s">
        <v>3</v>
      </c>
      <c r="EE460">
        <v>60216862</v>
      </c>
      <c r="EF460">
        <v>6</v>
      </c>
      <c r="EG460" t="s">
        <v>33</v>
      </c>
      <c r="EH460">
        <v>101</v>
      </c>
      <c r="EI460" t="s">
        <v>121</v>
      </c>
      <c r="EJ460">
        <v>1</v>
      </c>
      <c r="EK460">
        <v>67001</v>
      </c>
      <c r="EL460" t="s">
        <v>121</v>
      </c>
      <c r="EM460" t="s">
        <v>122</v>
      </c>
      <c r="EO460" t="s">
        <v>3</v>
      </c>
      <c r="EQ460">
        <v>0</v>
      </c>
      <c r="ER460">
        <v>0</v>
      </c>
      <c r="ES460">
        <v>0</v>
      </c>
      <c r="ET460">
        <v>0</v>
      </c>
      <c r="EU460">
        <v>0</v>
      </c>
      <c r="EV460">
        <v>0</v>
      </c>
      <c r="EW460">
        <v>24.1</v>
      </c>
      <c r="EX460">
        <v>0</v>
      </c>
      <c r="EY460">
        <v>0</v>
      </c>
      <c r="FQ460">
        <v>0</v>
      </c>
      <c r="FR460">
        <v>0</v>
      </c>
      <c r="FS460">
        <v>0</v>
      </c>
      <c r="FX460">
        <v>91</v>
      </c>
      <c r="FY460">
        <v>48</v>
      </c>
      <c r="GA460" t="s">
        <v>3</v>
      </c>
      <c r="GD460">
        <v>1</v>
      </c>
      <c r="GF460">
        <v>1908611330</v>
      </c>
      <c r="GG460">
        <v>2</v>
      </c>
      <c r="GH460">
        <v>1</v>
      </c>
      <c r="GI460">
        <v>-2</v>
      </c>
      <c r="GJ460">
        <v>0</v>
      </c>
      <c r="GK460">
        <v>0</v>
      </c>
      <c r="GL460">
        <f t="shared" ref="GL460:GL467" si="280">ROUND(IF(AND(BH460=3,BI460=3,FS460&lt;&gt;0),P460,0),2)</f>
        <v>0</v>
      </c>
      <c r="GM460">
        <f t="shared" ref="GM460:GM467" si="281">ROUND(O460+X460+Y460,2)+GX460</f>
        <v>785.23</v>
      </c>
      <c r="GN460">
        <f t="shared" ref="GN460:GN467" si="282">IF(OR(BI460=0,BI460=1),GM460-GX460,0)</f>
        <v>785.23</v>
      </c>
      <c r="GO460">
        <f t="shared" ref="GO460:GO467" si="283">IF(BI460=2,GM460-GX460,0)</f>
        <v>0</v>
      </c>
      <c r="GP460">
        <f t="shared" ref="GP460:GP467" si="284">IF(BI460=4,GM460-GX460,0)</f>
        <v>0</v>
      </c>
      <c r="GR460">
        <v>0</v>
      </c>
      <c r="GS460">
        <v>3</v>
      </c>
      <c r="GT460">
        <v>0</v>
      </c>
      <c r="GU460" t="s">
        <v>3</v>
      </c>
      <c r="GV460">
        <f t="shared" ref="GV460:GV467" si="285">ROUND((GT460),6)</f>
        <v>0</v>
      </c>
      <c r="GW460">
        <v>1</v>
      </c>
      <c r="GX460">
        <f t="shared" ref="GX460:GX467" si="286">ROUND(HC460*I460,2)</f>
        <v>0</v>
      </c>
      <c r="HA460">
        <v>0</v>
      </c>
      <c r="HB460">
        <v>0</v>
      </c>
      <c r="HC460">
        <f t="shared" ref="HC460:HC467" si="287">GV460*GW460</f>
        <v>0</v>
      </c>
      <c r="HE460" t="s">
        <v>3</v>
      </c>
      <c r="HF460" t="s">
        <v>3</v>
      </c>
      <c r="HM460" t="s">
        <v>3</v>
      </c>
      <c r="HN460" t="s">
        <v>123</v>
      </c>
      <c r="HO460" t="s">
        <v>124</v>
      </c>
      <c r="HP460" t="s">
        <v>121</v>
      </c>
      <c r="HQ460" t="s">
        <v>121</v>
      </c>
      <c r="HS460">
        <v>0</v>
      </c>
      <c r="IK460">
        <v>0</v>
      </c>
    </row>
    <row r="461" spans="1:245" x14ac:dyDescent="0.2">
      <c r="A461">
        <v>18</v>
      </c>
      <c r="B461">
        <v>0</v>
      </c>
      <c r="C461">
        <v>235</v>
      </c>
      <c r="E461" t="s">
        <v>243</v>
      </c>
      <c r="F461" t="s">
        <v>126</v>
      </c>
      <c r="G461" t="s">
        <v>127</v>
      </c>
      <c r="H461" t="s">
        <v>128</v>
      </c>
      <c r="I461">
        <f>I460*J461</f>
        <v>2</v>
      </c>
      <c r="J461">
        <v>100</v>
      </c>
      <c r="K461">
        <v>100</v>
      </c>
      <c r="O461">
        <f t="shared" si="268"/>
        <v>879.22</v>
      </c>
      <c r="P461">
        <f>ROUND(CQ461*I461,2)</f>
        <v>879.22</v>
      </c>
      <c r="Q461">
        <f>ROUND(CR461*I461,2)</f>
        <v>0</v>
      </c>
      <c r="R461">
        <f>ROUND(CS461*I461,2)</f>
        <v>0</v>
      </c>
      <c r="S461">
        <f>ROUND(CT461*I461,2)</f>
        <v>0</v>
      </c>
      <c r="T461">
        <f t="shared" si="269"/>
        <v>0</v>
      </c>
      <c r="U461">
        <f>ROUND(CV461*I461,7)</f>
        <v>0</v>
      </c>
      <c r="V461">
        <f>ROUND(CW461*I461,7)</f>
        <v>0</v>
      </c>
      <c r="W461">
        <f t="shared" si="270"/>
        <v>0</v>
      </c>
      <c r="X461">
        <f t="shared" si="271"/>
        <v>0</v>
      </c>
      <c r="Y461">
        <f t="shared" si="271"/>
        <v>0</v>
      </c>
      <c r="AA461">
        <v>61549534</v>
      </c>
      <c r="AB461">
        <f t="shared" si="272"/>
        <v>230.16</v>
      </c>
      <c r="AC461">
        <f>ROUND((ES461),6)</f>
        <v>230.16</v>
      </c>
      <c r="AD461">
        <f>ROUND((((ET461)-(EU461))+AE461),6)</f>
        <v>0</v>
      </c>
      <c r="AE461">
        <f>ROUND((EU461),6)</f>
        <v>0</v>
      </c>
      <c r="AF461">
        <f>ROUND((EV461),6)</f>
        <v>0</v>
      </c>
      <c r="AG461">
        <f t="shared" si="273"/>
        <v>0</v>
      </c>
      <c r="AH461">
        <f>(EW461)</f>
        <v>0</v>
      </c>
      <c r="AI461">
        <f>(EX461)</f>
        <v>0</v>
      </c>
      <c r="AJ461">
        <f t="shared" si="274"/>
        <v>0</v>
      </c>
      <c r="AK461">
        <v>230.16</v>
      </c>
      <c r="AL461">
        <v>230.16</v>
      </c>
      <c r="AM461">
        <v>0</v>
      </c>
      <c r="AN461">
        <v>0</v>
      </c>
      <c r="AO461">
        <v>0</v>
      </c>
      <c r="AP461">
        <v>0</v>
      </c>
      <c r="AQ461">
        <v>0</v>
      </c>
      <c r="AR461">
        <v>0</v>
      </c>
      <c r="AS461">
        <v>0</v>
      </c>
      <c r="AT461">
        <v>91</v>
      </c>
      <c r="AU461">
        <v>48</v>
      </c>
      <c r="AV461">
        <v>1</v>
      </c>
      <c r="AW461">
        <v>1</v>
      </c>
      <c r="AZ461">
        <v>1</v>
      </c>
      <c r="BA461">
        <v>1</v>
      </c>
      <c r="BB461">
        <v>1</v>
      </c>
      <c r="BC461">
        <v>1.91</v>
      </c>
      <c r="BD461" t="s">
        <v>3</v>
      </c>
      <c r="BE461" t="s">
        <v>3</v>
      </c>
      <c r="BF461" t="s">
        <v>3</v>
      </c>
      <c r="BG461" t="s">
        <v>3</v>
      </c>
      <c r="BH461">
        <v>3</v>
      </c>
      <c r="BI461">
        <v>1</v>
      </c>
      <c r="BJ461" t="s">
        <v>129</v>
      </c>
      <c r="BM461">
        <v>67001</v>
      </c>
      <c r="BN461">
        <v>0</v>
      </c>
      <c r="BO461" t="s">
        <v>126</v>
      </c>
      <c r="BP461">
        <v>1</v>
      </c>
      <c r="BQ461">
        <v>6</v>
      </c>
      <c r="BR461">
        <v>0</v>
      </c>
      <c r="BS461">
        <v>1</v>
      </c>
      <c r="BT461">
        <v>1</v>
      </c>
      <c r="BU461">
        <v>1</v>
      </c>
      <c r="BV461">
        <v>1</v>
      </c>
      <c r="BW461">
        <v>1</v>
      </c>
      <c r="BX461">
        <v>1</v>
      </c>
      <c r="BY461" t="s">
        <v>3</v>
      </c>
      <c r="BZ461">
        <v>91</v>
      </c>
      <c r="CA461">
        <v>48</v>
      </c>
      <c r="CB461" t="s">
        <v>3</v>
      </c>
      <c r="CE461">
        <v>0</v>
      </c>
      <c r="CF461">
        <v>0</v>
      </c>
      <c r="CG461">
        <v>0</v>
      </c>
      <c r="CM461">
        <v>0</v>
      </c>
      <c r="CN461" t="s">
        <v>3</v>
      </c>
      <c r="CO461">
        <v>0</v>
      </c>
      <c r="CP461">
        <f t="shared" si="275"/>
        <v>879.22</v>
      </c>
      <c r="CQ461">
        <f>ROUND(AL461*BC461,2)</f>
        <v>439.61</v>
      </c>
      <c r="CR461">
        <f>ROUND(AM461*BB461,2)</f>
        <v>0</v>
      </c>
      <c r="CS461">
        <f>ROUND(AN461*BS461,2)</f>
        <v>0</v>
      </c>
      <c r="CT461">
        <f>ROUND(AO461*BA461,2)</f>
        <v>0</v>
      </c>
      <c r="CU461">
        <f t="shared" si="276"/>
        <v>0</v>
      </c>
      <c r="CV461">
        <f>AH461</f>
        <v>0</v>
      </c>
      <c r="CW461">
        <f>AI461</f>
        <v>0</v>
      </c>
      <c r="CX461">
        <f t="shared" si="277"/>
        <v>0</v>
      </c>
      <c r="CY461">
        <f t="shared" si="278"/>
        <v>0</v>
      </c>
      <c r="CZ461">
        <f t="shared" si="279"/>
        <v>0</v>
      </c>
      <c r="DC461" t="s">
        <v>3</v>
      </c>
      <c r="DD461" t="s">
        <v>3</v>
      </c>
      <c r="DE461" t="s">
        <v>3</v>
      </c>
      <c r="DF461" t="s">
        <v>3</v>
      </c>
      <c r="DG461" t="s">
        <v>3</v>
      </c>
      <c r="DH461" t="s">
        <v>3</v>
      </c>
      <c r="DI461" t="s">
        <v>3</v>
      </c>
      <c r="DJ461" t="s">
        <v>3</v>
      </c>
      <c r="DK461" t="s">
        <v>3</v>
      </c>
      <c r="DL461" t="s">
        <v>3</v>
      </c>
      <c r="DM461" t="s">
        <v>3</v>
      </c>
      <c r="DN461">
        <v>0</v>
      </c>
      <c r="DO461">
        <v>0</v>
      </c>
      <c r="DP461">
        <v>1</v>
      </c>
      <c r="DQ461">
        <v>1</v>
      </c>
      <c r="DU461">
        <v>1013</v>
      </c>
      <c r="DV461" t="s">
        <v>128</v>
      </c>
      <c r="DW461" t="s">
        <v>128</v>
      </c>
      <c r="DX461">
        <v>1</v>
      </c>
      <c r="DZ461" t="s">
        <v>3</v>
      </c>
      <c r="EA461" t="s">
        <v>3</v>
      </c>
      <c r="EB461" t="s">
        <v>3</v>
      </c>
      <c r="EC461" t="s">
        <v>3</v>
      </c>
      <c r="EE461">
        <v>60216862</v>
      </c>
      <c r="EF461">
        <v>6</v>
      </c>
      <c r="EG461" t="s">
        <v>33</v>
      </c>
      <c r="EH461">
        <v>101</v>
      </c>
      <c r="EI461" t="s">
        <v>121</v>
      </c>
      <c r="EJ461">
        <v>1</v>
      </c>
      <c r="EK461">
        <v>67001</v>
      </c>
      <c r="EL461" t="s">
        <v>121</v>
      </c>
      <c r="EM461" t="s">
        <v>122</v>
      </c>
      <c r="EO461" t="s">
        <v>3</v>
      </c>
      <c r="EQ461">
        <v>0</v>
      </c>
      <c r="ER461">
        <v>230.16</v>
      </c>
      <c r="ES461">
        <v>230.16</v>
      </c>
      <c r="ET461">
        <v>0</v>
      </c>
      <c r="EU461">
        <v>0</v>
      </c>
      <c r="EV461">
        <v>0</v>
      </c>
      <c r="EW461">
        <v>0</v>
      </c>
      <c r="EX461">
        <v>0</v>
      </c>
      <c r="FQ461">
        <v>0</v>
      </c>
      <c r="FR461">
        <v>0</v>
      </c>
      <c r="FS461">
        <v>0</v>
      </c>
      <c r="FX461">
        <v>91</v>
      </c>
      <c r="FY461">
        <v>48</v>
      </c>
      <c r="GA461" t="s">
        <v>3</v>
      </c>
      <c r="GD461">
        <v>1</v>
      </c>
      <c r="GF461">
        <v>651079227</v>
      </c>
      <c r="GG461">
        <v>2</v>
      </c>
      <c r="GH461">
        <v>1</v>
      </c>
      <c r="GI461">
        <v>3</v>
      </c>
      <c r="GJ461">
        <v>0</v>
      </c>
      <c r="GK461">
        <v>0</v>
      </c>
      <c r="GL461">
        <f t="shared" si="280"/>
        <v>0</v>
      </c>
      <c r="GM461">
        <f t="shared" si="281"/>
        <v>879.22</v>
      </c>
      <c r="GN461">
        <f t="shared" si="282"/>
        <v>879.22</v>
      </c>
      <c r="GO461">
        <f t="shared" si="283"/>
        <v>0</v>
      </c>
      <c r="GP461">
        <f t="shared" si="284"/>
        <v>0</v>
      </c>
      <c r="GR461">
        <v>0</v>
      </c>
      <c r="GS461">
        <v>3</v>
      </c>
      <c r="GT461">
        <v>0</v>
      </c>
      <c r="GU461" t="s">
        <v>3</v>
      </c>
      <c r="GV461">
        <f t="shared" si="285"/>
        <v>0</v>
      </c>
      <c r="GW461">
        <v>1</v>
      </c>
      <c r="GX461">
        <f t="shared" si="286"/>
        <v>0</v>
      </c>
      <c r="HA461">
        <v>0</v>
      </c>
      <c r="HB461">
        <v>0</v>
      </c>
      <c r="HC461">
        <f t="shared" si="287"/>
        <v>0</v>
      </c>
      <c r="HE461" t="s">
        <v>3</v>
      </c>
      <c r="HF461" t="s">
        <v>3</v>
      </c>
      <c r="HM461" t="s">
        <v>3</v>
      </c>
      <c r="HN461" t="s">
        <v>123</v>
      </c>
      <c r="HO461" t="s">
        <v>124</v>
      </c>
      <c r="HP461" t="s">
        <v>121</v>
      </c>
      <c r="HQ461" t="s">
        <v>121</v>
      </c>
      <c r="HS461">
        <v>0</v>
      </c>
      <c r="IK461">
        <v>0</v>
      </c>
    </row>
    <row r="462" spans="1:245" x14ac:dyDescent="0.2">
      <c r="A462">
        <v>17</v>
      </c>
      <c r="B462">
        <v>0</v>
      </c>
      <c r="C462">
        <f>ROW(SmtRes!A237)</f>
        <v>237</v>
      </c>
      <c r="D462">
        <f>ROW(EtalonRes!A237)</f>
        <v>237</v>
      </c>
      <c r="E462" t="s">
        <v>244</v>
      </c>
      <c r="F462" t="s">
        <v>117</v>
      </c>
      <c r="G462" t="s">
        <v>170</v>
      </c>
      <c r="H462" t="s">
        <v>119</v>
      </c>
      <c r="I462">
        <f>ROUND(2/100,7)</f>
        <v>0.02</v>
      </c>
      <c r="J462">
        <v>0</v>
      </c>
      <c r="K462">
        <f>ROUND(2/100,7)</f>
        <v>0.02</v>
      </c>
      <c r="O462">
        <f t="shared" si="268"/>
        <v>328.55</v>
      </c>
      <c r="P462">
        <f>SUMIF(SmtRes!AQ236:'SmtRes'!AQ237,"=1",SmtRes!DF236:'SmtRes'!DF237)</f>
        <v>0</v>
      </c>
      <c r="Q462">
        <f>SUMIF(SmtRes!AQ236:'SmtRes'!AQ237,"=1",SmtRes!DG236:'SmtRes'!DG237)</f>
        <v>0</v>
      </c>
      <c r="R462">
        <f>SUMIF(SmtRes!AQ236:'SmtRes'!AQ237,"=1",SmtRes!DH236:'SmtRes'!DH237)</f>
        <v>0</v>
      </c>
      <c r="S462">
        <f>SUMIF(SmtRes!AQ236:'SmtRes'!AQ237,"=1",SmtRes!DI236:'SmtRes'!DI237)</f>
        <v>328.55</v>
      </c>
      <c r="T462">
        <f t="shared" si="269"/>
        <v>0</v>
      </c>
      <c r="U462">
        <f>SUMIF(SmtRes!AQ236:'SmtRes'!AQ237,"=1",SmtRes!CV236:'SmtRes'!CV237)</f>
        <v>0.48199999999999998</v>
      </c>
      <c r="V462">
        <f>SUMIF(SmtRes!AQ236:'SmtRes'!AQ237,"=1",SmtRes!CW236:'SmtRes'!CW237)</f>
        <v>0</v>
      </c>
      <c r="W462">
        <f t="shared" si="270"/>
        <v>0</v>
      </c>
      <c r="X462">
        <f t="shared" si="271"/>
        <v>298.98</v>
      </c>
      <c r="Y462">
        <f t="shared" si="271"/>
        <v>157.69999999999999</v>
      </c>
      <c r="AA462">
        <v>61549534</v>
      </c>
      <c r="AB462">
        <f t="shared" si="272"/>
        <v>16427.282999999999</v>
      </c>
      <c r="AC462">
        <f>ROUND((0),6)</f>
        <v>0</v>
      </c>
      <c r="AD462">
        <f>ROUND((((0)-(0))+AE462),6)</f>
        <v>0</v>
      </c>
      <c r="AE462">
        <f>ROUND((0),6)</f>
        <v>0</v>
      </c>
      <c r="AF462">
        <f>ROUND((SUM(SmtRes!BT236:'SmtRes'!BT237)),6)</f>
        <v>16427.282999999999</v>
      </c>
      <c r="AG462">
        <f t="shared" si="273"/>
        <v>0</v>
      </c>
      <c r="AH462">
        <f>(SUM(SmtRes!BU236:'SmtRes'!BU237))</f>
        <v>24.1</v>
      </c>
      <c r="AI462">
        <f>(0)</f>
        <v>0</v>
      </c>
      <c r="AJ462">
        <f t="shared" si="274"/>
        <v>0</v>
      </c>
      <c r="AK462">
        <v>16427.282999999999</v>
      </c>
      <c r="AL462">
        <v>0</v>
      </c>
      <c r="AM462">
        <v>0</v>
      </c>
      <c r="AN462">
        <v>0</v>
      </c>
      <c r="AO462">
        <v>16427.282999999999</v>
      </c>
      <c r="AP462">
        <v>0</v>
      </c>
      <c r="AQ462">
        <v>24.1</v>
      </c>
      <c r="AR462">
        <v>0</v>
      </c>
      <c r="AS462">
        <v>0</v>
      </c>
      <c r="AT462">
        <v>91</v>
      </c>
      <c r="AU462">
        <v>48</v>
      </c>
      <c r="AV462">
        <v>1</v>
      </c>
      <c r="AW462">
        <v>1</v>
      </c>
      <c r="AZ462">
        <v>1</v>
      </c>
      <c r="BA462">
        <v>1</v>
      </c>
      <c r="BB462">
        <v>1</v>
      </c>
      <c r="BC462">
        <v>1</v>
      </c>
      <c r="BD462" t="s">
        <v>3</v>
      </c>
      <c r="BE462" t="s">
        <v>3</v>
      </c>
      <c r="BF462" t="s">
        <v>3</v>
      </c>
      <c r="BG462" t="s">
        <v>3</v>
      </c>
      <c r="BH462">
        <v>0</v>
      </c>
      <c r="BI462">
        <v>1</v>
      </c>
      <c r="BJ462" t="s">
        <v>120</v>
      </c>
      <c r="BM462">
        <v>67001</v>
      </c>
      <c r="BN462">
        <v>0</v>
      </c>
      <c r="BO462" t="s">
        <v>3</v>
      </c>
      <c r="BP462">
        <v>0</v>
      </c>
      <c r="BQ462">
        <v>6</v>
      </c>
      <c r="BR462">
        <v>0</v>
      </c>
      <c r="BS462">
        <v>1</v>
      </c>
      <c r="BT462">
        <v>1</v>
      </c>
      <c r="BU462">
        <v>1</v>
      </c>
      <c r="BV462">
        <v>1</v>
      </c>
      <c r="BW462">
        <v>1</v>
      </c>
      <c r="BX462">
        <v>1</v>
      </c>
      <c r="BY462" t="s">
        <v>3</v>
      </c>
      <c r="BZ462">
        <v>91</v>
      </c>
      <c r="CA462">
        <v>48</v>
      </c>
      <c r="CB462" t="s">
        <v>3</v>
      </c>
      <c r="CE462">
        <v>0</v>
      </c>
      <c r="CF462">
        <v>0</v>
      </c>
      <c r="CG462">
        <v>0</v>
      </c>
      <c r="CM462">
        <v>0</v>
      </c>
      <c r="CN462" t="s">
        <v>3</v>
      </c>
      <c r="CO462">
        <v>0</v>
      </c>
      <c r="CP462">
        <f t="shared" si="275"/>
        <v>328.55</v>
      </c>
      <c r="CQ462">
        <f>SUMIF(SmtRes!AQ236:'SmtRes'!AQ237,"=1",SmtRes!AA236:'SmtRes'!AA237)</f>
        <v>0</v>
      </c>
      <c r="CR462">
        <f>SUMIF(SmtRes!AQ236:'SmtRes'!AQ237,"=1",SmtRes!AB236:'SmtRes'!AB237)</f>
        <v>0</v>
      </c>
      <c r="CS462">
        <f>SUMIF(SmtRes!AQ236:'SmtRes'!AQ237,"=1",SmtRes!AC236:'SmtRes'!AC237)</f>
        <v>0</v>
      </c>
      <c r="CT462">
        <f>SUMIF(SmtRes!AQ236:'SmtRes'!AQ237,"=1",SmtRes!AD236:'SmtRes'!AD237)</f>
        <v>681.63</v>
      </c>
      <c r="CU462">
        <f t="shared" si="276"/>
        <v>0</v>
      </c>
      <c r="CV462">
        <f>SUMIF(SmtRes!AQ236:'SmtRes'!AQ237,"=1",SmtRes!BU236:'SmtRes'!BU237)</f>
        <v>24.1</v>
      </c>
      <c r="CW462">
        <f>SUMIF(SmtRes!AQ236:'SmtRes'!AQ237,"=1",SmtRes!BV236:'SmtRes'!BV237)</f>
        <v>0</v>
      </c>
      <c r="CX462">
        <f t="shared" si="277"/>
        <v>0</v>
      </c>
      <c r="CY462">
        <f t="shared" si="278"/>
        <v>298.98050000000001</v>
      </c>
      <c r="CZ462">
        <f t="shared" si="279"/>
        <v>157.70400000000001</v>
      </c>
      <c r="DC462" t="s">
        <v>3</v>
      </c>
      <c r="DD462" t="s">
        <v>3</v>
      </c>
      <c r="DE462" t="s">
        <v>3</v>
      </c>
      <c r="DF462" t="s">
        <v>3</v>
      </c>
      <c r="DG462" t="s">
        <v>3</v>
      </c>
      <c r="DH462" t="s">
        <v>3</v>
      </c>
      <c r="DI462" t="s">
        <v>3</v>
      </c>
      <c r="DJ462" t="s">
        <v>3</v>
      </c>
      <c r="DK462" t="s">
        <v>3</v>
      </c>
      <c r="DL462" t="s">
        <v>3</v>
      </c>
      <c r="DM462" t="s">
        <v>3</v>
      </c>
      <c r="DN462">
        <v>0</v>
      </c>
      <c r="DO462">
        <v>0</v>
      </c>
      <c r="DP462">
        <v>1</v>
      </c>
      <c r="DQ462">
        <v>1</v>
      </c>
      <c r="DU462">
        <v>1013</v>
      </c>
      <c r="DV462" t="s">
        <v>119</v>
      </c>
      <c r="DW462" t="s">
        <v>119</v>
      </c>
      <c r="DX462">
        <v>1</v>
      </c>
      <c r="DZ462" t="s">
        <v>3</v>
      </c>
      <c r="EA462" t="s">
        <v>3</v>
      </c>
      <c r="EB462" t="s">
        <v>3</v>
      </c>
      <c r="EC462" t="s">
        <v>3</v>
      </c>
      <c r="EE462">
        <v>60216862</v>
      </c>
      <c r="EF462">
        <v>6</v>
      </c>
      <c r="EG462" t="s">
        <v>33</v>
      </c>
      <c r="EH462">
        <v>101</v>
      </c>
      <c r="EI462" t="s">
        <v>121</v>
      </c>
      <c r="EJ462">
        <v>1</v>
      </c>
      <c r="EK462">
        <v>67001</v>
      </c>
      <c r="EL462" t="s">
        <v>121</v>
      </c>
      <c r="EM462" t="s">
        <v>122</v>
      </c>
      <c r="EO462" t="s">
        <v>3</v>
      </c>
      <c r="EQ462">
        <v>0</v>
      </c>
      <c r="ER462">
        <v>0</v>
      </c>
      <c r="ES462">
        <v>0</v>
      </c>
      <c r="ET462">
        <v>0</v>
      </c>
      <c r="EU462">
        <v>0</v>
      </c>
      <c r="EV462">
        <v>0</v>
      </c>
      <c r="EW462">
        <v>24.1</v>
      </c>
      <c r="EX462">
        <v>0</v>
      </c>
      <c r="EY462">
        <v>0</v>
      </c>
      <c r="FQ462">
        <v>0</v>
      </c>
      <c r="FR462">
        <v>0</v>
      </c>
      <c r="FS462">
        <v>0</v>
      </c>
      <c r="FX462">
        <v>91</v>
      </c>
      <c r="FY462">
        <v>48</v>
      </c>
      <c r="GA462" t="s">
        <v>3</v>
      </c>
      <c r="GD462">
        <v>1</v>
      </c>
      <c r="GF462">
        <v>1304068834</v>
      </c>
      <c r="GG462">
        <v>2</v>
      </c>
      <c r="GH462">
        <v>1</v>
      </c>
      <c r="GI462">
        <v>-2</v>
      </c>
      <c r="GJ462">
        <v>0</v>
      </c>
      <c r="GK462">
        <v>0</v>
      </c>
      <c r="GL462">
        <f t="shared" si="280"/>
        <v>0</v>
      </c>
      <c r="GM462">
        <f t="shared" si="281"/>
        <v>785.23</v>
      </c>
      <c r="GN462">
        <f t="shared" si="282"/>
        <v>785.23</v>
      </c>
      <c r="GO462">
        <f t="shared" si="283"/>
        <v>0</v>
      </c>
      <c r="GP462">
        <f t="shared" si="284"/>
        <v>0</v>
      </c>
      <c r="GR462">
        <v>0</v>
      </c>
      <c r="GS462">
        <v>3</v>
      </c>
      <c r="GT462">
        <v>0</v>
      </c>
      <c r="GU462" t="s">
        <v>3</v>
      </c>
      <c r="GV462">
        <f t="shared" si="285"/>
        <v>0</v>
      </c>
      <c r="GW462">
        <v>1</v>
      </c>
      <c r="GX462">
        <f t="shared" si="286"/>
        <v>0</v>
      </c>
      <c r="HA462">
        <v>0</v>
      </c>
      <c r="HB462">
        <v>0</v>
      </c>
      <c r="HC462">
        <f t="shared" si="287"/>
        <v>0</v>
      </c>
      <c r="HE462" t="s">
        <v>3</v>
      </c>
      <c r="HF462" t="s">
        <v>3</v>
      </c>
      <c r="HM462" t="s">
        <v>3</v>
      </c>
      <c r="HN462" t="s">
        <v>123</v>
      </c>
      <c r="HO462" t="s">
        <v>124</v>
      </c>
      <c r="HP462" t="s">
        <v>121</v>
      </c>
      <c r="HQ462" t="s">
        <v>121</v>
      </c>
      <c r="HS462">
        <v>0</v>
      </c>
      <c r="IK462">
        <v>0</v>
      </c>
    </row>
    <row r="463" spans="1:245" x14ac:dyDescent="0.2">
      <c r="A463">
        <v>18</v>
      </c>
      <c r="B463">
        <v>0</v>
      </c>
      <c r="C463">
        <v>237</v>
      </c>
      <c r="E463" t="s">
        <v>245</v>
      </c>
      <c r="F463" t="s">
        <v>126</v>
      </c>
      <c r="G463" t="s">
        <v>127</v>
      </c>
      <c r="H463" t="s">
        <v>128</v>
      </c>
      <c r="I463">
        <f>I462*J463</f>
        <v>2</v>
      </c>
      <c r="J463">
        <v>100</v>
      </c>
      <c r="K463">
        <v>100</v>
      </c>
      <c r="O463">
        <f t="shared" si="268"/>
        <v>879.22</v>
      </c>
      <c r="P463">
        <f>ROUND(CQ463*I463,2)</f>
        <v>879.22</v>
      </c>
      <c r="Q463">
        <f>ROUND(CR463*I463,2)</f>
        <v>0</v>
      </c>
      <c r="R463">
        <f>ROUND(CS463*I463,2)</f>
        <v>0</v>
      </c>
      <c r="S463">
        <f>ROUND(CT463*I463,2)</f>
        <v>0</v>
      </c>
      <c r="T463">
        <f t="shared" si="269"/>
        <v>0</v>
      </c>
      <c r="U463">
        <f>ROUND(CV463*I463,7)</f>
        <v>0</v>
      </c>
      <c r="V463">
        <f>ROUND(CW463*I463,7)</f>
        <v>0</v>
      </c>
      <c r="W463">
        <f t="shared" si="270"/>
        <v>0</v>
      </c>
      <c r="X463">
        <f t="shared" si="271"/>
        <v>0</v>
      </c>
      <c r="Y463">
        <f t="shared" si="271"/>
        <v>0</v>
      </c>
      <c r="AA463">
        <v>61549534</v>
      </c>
      <c r="AB463">
        <f t="shared" si="272"/>
        <v>230.16</v>
      </c>
      <c r="AC463">
        <f>ROUND((ES463),6)</f>
        <v>230.16</v>
      </c>
      <c r="AD463">
        <f>ROUND((((ET463)-(EU463))+AE463),6)</f>
        <v>0</v>
      </c>
      <c r="AE463">
        <f>ROUND((EU463),6)</f>
        <v>0</v>
      </c>
      <c r="AF463">
        <f>ROUND((EV463),6)</f>
        <v>0</v>
      </c>
      <c r="AG463">
        <f t="shared" si="273"/>
        <v>0</v>
      </c>
      <c r="AH463">
        <f>(EW463)</f>
        <v>0</v>
      </c>
      <c r="AI463">
        <f>(EX463)</f>
        <v>0</v>
      </c>
      <c r="AJ463">
        <f t="shared" si="274"/>
        <v>0</v>
      </c>
      <c r="AK463">
        <v>230.16</v>
      </c>
      <c r="AL463">
        <v>230.16</v>
      </c>
      <c r="AM463">
        <v>0</v>
      </c>
      <c r="AN463">
        <v>0</v>
      </c>
      <c r="AO463">
        <v>0</v>
      </c>
      <c r="AP463">
        <v>0</v>
      </c>
      <c r="AQ463">
        <v>0</v>
      </c>
      <c r="AR463">
        <v>0</v>
      </c>
      <c r="AS463">
        <v>0</v>
      </c>
      <c r="AT463">
        <v>91</v>
      </c>
      <c r="AU463">
        <v>48</v>
      </c>
      <c r="AV463">
        <v>1</v>
      </c>
      <c r="AW463">
        <v>1</v>
      </c>
      <c r="AZ463">
        <v>1</v>
      </c>
      <c r="BA463">
        <v>1</v>
      </c>
      <c r="BB463">
        <v>1</v>
      </c>
      <c r="BC463">
        <v>1.91</v>
      </c>
      <c r="BD463" t="s">
        <v>3</v>
      </c>
      <c r="BE463" t="s">
        <v>3</v>
      </c>
      <c r="BF463" t="s">
        <v>3</v>
      </c>
      <c r="BG463" t="s">
        <v>3</v>
      </c>
      <c r="BH463">
        <v>3</v>
      </c>
      <c r="BI463">
        <v>1</v>
      </c>
      <c r="BJ463" t="s">
        <v>129</v>
      </c>
      <c r="BM463">
        <v>67001</v>
      </c>
      <c r="BN463">
        <v>0</v>
      </c>
      <c r="BO463" t="s">
        <v>126</v>
      </c>
      <c r="BP463">
        <v>1</v>
      </c>
      <c r="BQ463">
        <v>6</v>
      </c>
      <c r="BR463">
        <v>0</v>
      </c>
      <c r="BS463">
        <v>1</v>
      </c>
      <c r="BT463">
        <v>1</v>
      </c>
      <c r="BU463">
        <v>1</v>
      </c>
      <c r="BV463">
        <v>1</v>
      </c>
      <c r="BW463">
        <v>1</v>
      </c>
      <c r="BX463">
        <v>1</v>
      </c>
      <c r="BY463" t="s">
        <v>3</v>
      </c>
      <c r="BZ463">
        <v>91</v>
      </c>
      <c r="CA463">
        <v>48</v>
      </c>
      <c r="CB463" t="s">
        <v>3</v>
      </c>
      <c r="CE463">
        <v>0</v>
      </c>
      <c r="CF463">
        <v>0</v>
      </c>
      <c r="CG463">
        <v>0</v>
      </c>
      <c r="CM463">
        <v>0</v>
      </c>
      <c r="CN463" t="s">
        <v>3</v>
      </c>
      <c r="CO463">
        <v>0</v>
      </c>
      <c r="CP463">
        <f t="shared" si="275"/>
        <v>879.22</v>
      </c>
      <c r="CQ463">
        <f>ROUND(AL463*BC463,2)</f>
        <v>439.61</v>
      </c>
      <c r="CR463">
        <f>ROUND(AM463*BB463,2)</f>
        <v>0</v>
      </c>
      <c r="CS463">
        <f>ROUND(AN463*BS463,2)</f>
        <v>0</v>
      </c>
      <c r="CT463">
        <f>ROUND(AO463*BA463,2)</f>
        <v>0</v>
      </c>
      <c r="CU463">
        <f t="shared" si="276"/>
        <v>0</v>
      </c>
      <c r="CV463">
        <f>AH463</f>
        <v>0</v>
      </c>
      <c r="CW463">
        <f>AI463</f>
        <v>0</v>
      </c>
      <c r="CX463">
        <f t="shared" si="277"/>
        <v>0</v>
      </c>
      <c r="CY463">
        <f t="shared" si="278"/>
        <v>0</v>
      </c>
      <c r="CZ463">
        <f t="shared" si="279"/>
        <v>0</v>
      </c>
      <c r="DC463" t="s">
        <v>3</v>
      </c>
      <c r="DD463" t="s">
        <v>3</v>
      </c>
      <c r="DE463" t="s">
        <v>3</v>
      </c>
      <c r="DF463" t="s">
        <v>3</v>
      </c>
      <c r="DG463" t="s">
        <v>3</v>
      </c>
      <c r="DH463" t="s">
        <v>3</v>
      </c>
      <c r="DI463" t="s">
        <v>3</v>
      </c>
      <c r="DJ463" t="s">
        <v>3</v>
      </c>
      <c r="DK463" t="s">
        <v>3</v>
      </c>
      <c r="DL463" t="s">
        <v>3</v>
      </c>
      <c r="DM463" t="s">
        <v>3</v>
      </c>
      <c r="DN463">
        <v>0</v>
      </c>
      <c r="DO463">
        <v>0</v>
      </c>
      <c r="DP463">
        <v>1</v>
      </c>
      <c r="DQ463">
        <v>1</v>
      </c>
      <c r="DU463">
        <v>1013</v>
      </c>
      <c r="DV463" t="s">
        <v>128</v>
      </c>
      <c r="DW463" t="s">
        <v>128</v>
      </c>
      <c r="DX463">
        <v>1</v>
      </c>
      <c r="DZ463" t="s">
        <v>3</v>
      </c>
      <c r="EA463" t="s">
        <v>3</v>
      </c>
      <c r="EB463" t="s">
        <v>3</v>
      </c>
      <c r="EC463" t="s">
        <v>3</v>
      </c>
      <c r="EE463">
        <v>60216862</v>
      </c>
      <c r="EF463">
        <v>6</v>
      </c>
      <c r="EG463" t="s">
        <v>33</v>
      </c>
      <c r="EH463">
        <v>101</v>
      </c>
      <c r="EI463" t="s">
        <v>121</v>
      </c>
      <c r="EJ463">
        <v>1</v>
      </c>
      <c r="EK463">
        <v>67001</v>
      </c>
      <c r="EL463" t="s">
        <v>121</v>
      </c>
      <c r="EM463" t="s">
        <v>122</v>
      </c>
      <c r="EO463" t="s">
        <v>3</v>
      </c>
      <c r="EQ463">
        <v>0</v>
      </c>
      <c r="ER463">
        <v>230.16</v>
      </c>
      <c r="ES463">
        <v>230.16</v>
      </c>
      <c r="ET463">
        <v>0</v>
      </c>
      <c r="EU463">
        <v>0</v>
      </c>
      <c r="EV463">
        <v>0</v>
      </c>
      <c r="EW463">
        <v>0</v>
      </c>
      <c r="EX463">
        <v>0</v>
      </c>
      <c r="FQ463">
        <v>0</v>
      </c>
      <c r="FR463">
        <v>0</v>
      </c>
      <c r="FS463">
        <v>0</v>
      </c>
      <c r="FX463">
        <v>91</v>
      </c>
      <c r="FY463">
        <v>48</v>
      </c>
      <c r="GA463" t="s">
        <v>3</v>
      </c>
      <c r="GD463">
        <v>1</v>
      </c>
      <c r="GF463">
        <v>651079227</v>
      </c>
      <c r="GG463">
        <v>2</v>
      </c>
      <c r="GH463">
        <v>1</v>
      </c>
      <c r="GI463">
        <v>3</v>
      </c>
      <c r="GJ463">
        <v>0</v>
      </c>
      <c r="GK463">
        <v>0</v>
      </c>
      <c r="GL463">
        <f t="shared" si="280"/>
        <v>0</v>
      </c>
      <c r="GM463">
        <f t="shared" si="281"/>
        <v>879.22</v>
      </c>
      <c r="GN463">
        <f t="shared" si="282"/>
        <v>879.22</v>
      </c>
      <c r="GO463">
        <f t="shared" si="283"/>
        <v>0</v>
      </c>
      <c r="GP463">
        <f t="shared" si="284"/>
        <v>0</v>
      </c>
      <c r="GR463">
        <v>0</v>
      </c>
      <c r="GS463">
        <v>3</v>
      </c>
      <c r="GT463">
        <v>0</v>
      </c>
      <c r="GU463" t="s">
        <v>3</v>
      </c>
      <c r="GV463">
        <f t="shared" si="285"/>
        <v>0</v>
      </c>
      <c r="GW463">
        <v>1</v>
      </c>
      <c r="GX463">
        <f t="shared" si="286"/>
        <v>0</v>
      </c>
      <c r="HA463">
        <v>0</v>
      </c>
      <c r="HB463">
        <v>0</v>
      </c>
      <c r="HC463">
        <f t="shared" si="287"/>
        <v>0</v>
      </c>
      <c r="HE463" t="s">
        <v>3</v>
      </c>
      <c r="HF463" t="s">
        <v>3</v>
      </c>
      <c r="HM463" t="s">
        <v>3</v>
      </c>
      <c r="HN463" t="s">
        <v>123</v>
      </c>
      <c r="HO463" t="s">
        <v>124</v>
      </c>
      <c r="HP463" t="s">
        <v>121</v>
      </c>
      <c r="HQ463" t="s">
        <v>121</v>
      </c>
      <c r="HS463">
        <v>0</v>
      </c>
      <c r="IK463">
        <v>0</v>
      </c>
    </row>
    <row r="464" spans="1:245" x14ac:dyDescent="0.2">
      <c r="A464">
        <v>17</v>
      </c>
      <c r="B464">
        <v>0</v>
      </c>
      <c r="C464">
        <f>ROW(SmtRes!A244)</f>
        <v>244</v>
      </c>
      <c r="D464">
        <f>ROW(EtalonRes!A244)</f>
        <v>244</v>
      </c>
      <c r="E464" t="s">
        <v>246</v>
      </c>
      <c r="F464" t="s">
        <v>131</v>
      </c>
      <c r="G464" t="s">
        <v>132</v>
      </c>
      <c r="H464" t="s">
        <v>133</v>
      </c>
      <c r="I464">
        <f>ROUND(2/100,7)</f>
        <v>0.02</v>
      </c>
      <c r="J464">
        <v>0</v>
      </c>
      <c r="K464">
        <f>ROUND(2/100,7)</f>
        <v>0.02</v>
      </c>
      <c r="O464">
        <f t="shared" si="268"/>
        <v>297.83</v>
      </c>
      <c r="P464">
        <f>SUMIF(SmtRes!AQ238:'SmtRes'!AQ244,"=1",SmtRes!DF238:'SmtRes'!DF244)</f>
        <v>7.3900000000000006</v>
      </c>
      <c r="Q464">
        <f>SUMIF(SmtRes!AQ238:'SmtRes'!AQ244,"=1",SmtRes!DG238:'SmtRes'!DG244)</f>
        <v>0.01</v>
      </c>
      <c r="R464">
        <f>SUMIF(SmtRes!AQ238:'SmtRes'!AQ244,"=1",SmtRes!DH238:'SmtRes'!DH244)</f>
        <v>0.13</v>
      </c>
      <c r="S464">
        <f>SUMIF(SmtRes!AQ238:'SmtRes'!AQ244,"=1",SmtRes!DI238:'SmtRes'!DI244)</f>
        <v>290.3</v>
      </c>
      <c r="T464">
        <f t="shared" si="269"/>
        <v>0</v>
      </c>
      <c r="U464">
        <f>SUMIF(SmtRes!AQ238:'SmtRes'!AQ244,"=1",SmtRes!CV238:'SmtRes'!CV244)</f>
        <v>0.40660000000000002</v>
      </c>
      <c r="V464">
        <f>SUMIF(SmtRes!AQ238:'SmtRes'!AQ244,"=1",SmtRes!CW238:'SmtRes'!CW244)</f>
        <v>2.0000000000000001E-4</v>
      </c>
      <c r="W464">
        <f t="shared" si="270"/>
        <v>0</v>
      </c>
      <c r="X464">
        <f t="shared" si="271"/>
        <v>281.72000000000003</v>
      </c>
      <c r="Y464">
        <f t="shared" si="271"/>
        <v>148.12</v>
      </c>
      <c r="AA464">
        <v>61549534</v>
      </c>
      <c r="AB464">
        <f t="shared" si="272"/>
        <v>14814.353256</v>
      </c>
      <c r="AC464">
        <f>ROUND((SUM(SmtRes!BQ238:'SmtRes'!BQ244)),6)</f>
        <v>299.17325599999998</v>
      </c>
      <c r="AD464">
        <f>ROUND((((SUM(SmtRes!BR238:'SmtRes'!BR244))-(SUM(SmtRes!BS238:'SmtRes'!BS244)))+AE464),6)</f>
        <v>0.37319999999999998</v>
      </c>
      <c r="AE464">
        <f>ROUND((SUM(SmtRes!BS238:'SmtRes'!BS244)),6)</f>
        <v>6.4122000000000003</v>
      </c>
      <c r="AF464">
        <f>ROUND((SUM(SmtRes!BT238:'SmtRes'!BT244)),6)</f>
        <v>14514.8068</v>
      </c>
      <c r="AG464">
        <f t="shared" si="273"/>
        <v>0</v>
      </c>
      <c r="AH464">
        <f>(SUM(SmtRes!BU238:'SmtRes'!BU244))</f>
        <v>20.329999999999998</v>
      </c>
      <c r="AI464">
        <f>(SUM(SmtRes!BV238:'SmtRes'!BV244))</f>
        <v>0.01</v>
      </c>
      <c r="AJ464">
        <f t="shared" si="274"/>
        <v>0</v>
      </c>
      <c r="AK464">
        <v>14820.765456000001</v>
      </c>
      <c r="AL464">
        <v>299.17325599999998</v>
      </c>
      <c r="AM464">
        <v>0.37320000000000003</v>
      </c>
      <c r="AN464">
        <v>6.4122000000000003</v>
      </c>
      <c r="AO464">
        <v>14514.8068</v>
      </c>
      <c r="AP464">
        <v>0</v>
      </c>
      <c r="AQ464">
        <v>20.329999999999998</v>
      </c>
      <c r="AR464">
        <v>0.01</v>
      </c>
      <c r="AS464">
        <v>0</v>
      </c>
      <c r="AT464">
        <v>97</v>
      </c>
      <c r="AU464">
        <v>51</v>
      </c>
      <c r="AV464">
        <v>1</v>
      </c>
      <c r="AW464">
        <v>1</v>
      </c>
      <c r="AZ464">
        <v>1</v>
      </c>
      <c r="BA464">
        <v>1</v>
      </c>
      <c r="BB464">
        <v>1</v>
      </c>
      <c r="BC464">
        <v>1</v>
      </c>
      <c r="BD464" t="s">
        <v>3</v>
      </c>
      <c r="BE464" t="s">
        <v>3</v>
      </c>
      <c r="BF464" t="s">
        <v>3</v>
      </c>
      <c r="BG464" t="s">
        <v>3</v>
      </c>
      <c r="BH464">
        <v>0</v>
      </c>
      <c r="BI464">
        <v>2</v>
      </c>
      <c r="BJ464" t="s">
        <v>134</v>
      </c>
      <c r="BM464">
        <v>108001</v>
      </c>
      <c r="BN464">
        <v>0</v>
      </c>
      <c r="BO464" t="s">
        <v>3</v>
      </c>
      <c r="BP464">
        <v>0</v>
      </c>
      <c r="BQ464">
        <v>3</v>
      </c>
      <c r="BR464">
        <v>0</v>
      </c>
      <c r="BS464">
        <v>1</v>
      </c>
      <c r="BT464">
        <v>1</v>
      </c>
      <c r="BU464">
        <v>1</v>
      </c>
      <c r="BV464">
        <v>1</v>
      </c>
      <c r="BW464">
        <v>1</v>
      </c>
      <c r="BX464">
        <v>1</v>
      </c>
      <c r="BY464" t="s">
        <v>3</v>
      </c>
      <c r="BZ464">
        <v>97</v>
      </c>
      <c r="CA464">
        <v>51</v>
      </c>
      <c r="CB464" t="s">
        <v>3</v>
      </c>
      <c r="CE464">
        <v>0</v>
      </c>
      <c r="CF464">
        <v>0</v>
      </c>
      <c r="CG464">
        <v>0</v>
      </c>
      <c r="CM464">
        <v>0</v>
      </c>
      <c r="CN464" t="s">
        <v>3</v>
      </c>
      <c r="CO464">
        <v>0</v>
      </c>
      <c r="CP464">
        <f t="shared" si="275"/>
        <v>297.83</v>
      </c>
      <c r="CQ464">
        <f>SUMIF(SmtRes!AQ238:'SmtRes'!AQ244,"=1",SmtRes!AA238:'SmtRes'!AA244)</f>
        <v>128299.93</v>
      </c>
      <c r="CR464">
        <f>SUMIF(SmtRes!AQ238:'SmtRes'!AQ244,"=1",SmtRes!AB238:'SmtRes'!AB244)</f>
        <v>57.47</v>
      </c>
      <c r="CS464">
        <f>SUMIF(SmtRes!AQ238:'SmtRes'!AQ244,"=1",SmtRes!AC238:'SmtRes'!AC244)</f>
        <v>641.22</v>
      </c>
      <c r="CT464">
        <f>SUMIF(SmtRes!AQ238:'SmtRes'!AQ244,"=1",SmtRes!AD238:'SmtRes'!AD244)</f>
        <v>713.96</v>
      </c>
      <c r="CU464">
        <f t="shared" si="276"/>
        <v>0</v>
      </c>
      <c r="CV464">
        <f>SUMIF(SmtRes!AQ238:'SmtRes'!AQ244,"=1",SmtRes!BU238:'SmtRes'!BU244)</f>
        <v>20.329999999999998</v>
      </c>
      <c r="CW464">
        <f>SUMIF(SmtRes!AQ238:'SmtRes'!AQ244,"=1",SmtRes!BV238:'SmtRes'!BV244)</f>
        <v>0.01</v>
      </c>
      <c r="CX464">
        <f t="shared" si="277"/>
        <v>0</v>
      </c>
      <c r="CY464">
        <f t="shared" si="278"/>
        <v>281.71710000000002</v>
      </c>
      <c r="CZ464">
        <f t="shared" si="279"/>
        <v>148.11930000000001</v>
      </c>
      <c r="DC464" t="s">
        <v>3</v>
      </c>
      <c r="DD464" t="s">
        <v>3</v>
      </c>
      <c r="DE464" t="s">
        <v>3</v>
      </c>
      <c r="DF464" t="s">
        <v>3</v>
      </c>
      <c r="DG464" t="s">
        <v>3</v>
      </c>
      <c r="DH464" t="s">
        <v>3</v>
      </c>
      <c r="DI464" t="s">
        <v>3</v>
      </c>
      <c r="DJ464" t="s">
        <v>3</v>
      </c>
      <c r="DK464" t="s">
        <v>3</v>
      </c>
      <c r="DL464" t="s">
        <v>3</v>
      </c>
      <c r="DM464" t="s">
        <v>3</v>
      </c>
      <c r="DN464">
        <v>0</v>
      </c>
      <c r="DO464">
        <v>0</v>
      </c>
      <c r="DP464">
        <v>1</v>
      </c>
      <c r="DQ464">
        <v>1</v>
      </c>
      <c r="DU464">
        <v>1003</v>
      </c>
      <c r="DV464" t="s">
        <v>133</v>
      </c>
      <c r="DW464" t="s">
        <v>133</v>
      </c>
      <c r="DX464">
        <v>100</v>
      </c>
      <c r="DZ464" t="s">
        <v>3</v>
      </c>
      <c r="EA464" t="s">
        <v>3</v>
      </c>
      <c r="EB464" t="s">
        <v>3</v>
      </c>
      <c r="EC464" t="s">
        <v>3</v>
      </c>
      <c r="EE464">
        <v>60216615</v>
      </c>
      <c r="EF464">
        <v>3</v>
      </c>
      <c r="EG464" t="s">
        <v>135</v>
      </c>
      <c r="EH464">
        <v>0</v>
      </c>
      <c r="EI464" t="s">
        <v>3</v>
      </c>
      <c r="EJ464">
        <v>2</v>
      </c>
      <c r="EK464">
        <v>108001</v>
      </c>
      <c r="EL464" t="s">
        <v>136</v>
      </c>
      <c r="EM464" t="s">
        <v>137</v>
      </c>
      <c r="EO464" t="s">
        <v>3</v>
      </c>
      <c r="EQ464">
        <v>0</v>
      </c>
      <c r="ER464">
        <v>0</v>
      </c>
      <c r="ES464">
        <v>0</v>
      </c>
      <c r="ET464">
        <v>0</v>
      </c>
      <c r="EU464">
        <v>0</v>
      </c>
      <c r="EV464">
        <v>0</v>
      </c>
      <c r="EW464">
        <v>20.329999999999998</v>
      </c>
      <c r="EX464">
        <v>0.01</v>
      </c>
      <c r="EY464">
        <v>0</v>
      </c>
      <c r="FQ464">
        <v>0</v>
      </c>
      <c r="FR464">
        <v>0</v>
      </c>
      <c r="FS464">
        <v>0</v>
      </c>
      <c r="FX464">
        <v>97</v>
      </c>
      <c r="FY464">
        <v>51</v>
      </c>
      <c r="GA464" t="s">
        <v>3</v>
      </c>
      <c r="GD464">
        <v>1</v>
      </c>
      <c r="GF464">
        <v>838210438</v>
      </c>
      <c r="GG464">
        <v>2</v>
      </c>
      <c r="GH464">
        <v>1</v>
      </c>
      <c r="GI464">
        <v>-2</v>
      </c>
      <c r="GJ464">
        <v>0</v>
      </c>
      <c r="GK464">
        <v>0</v>
      </c>
      <c r="GL464">
        <f t="shared" si="280"/>
        <v>0</v>
      </c>
      <c r="GM464">
        <f t="shared" si="281"/>
        <v>727.67</v>
      </c>
      <c r="GN464">
        <f t="shared" si="282"/>
        <v>0</v>
      </c>
      <c r="GO464">
        <f t="shared" si="283"/>
        <v>727.67</v>
      </c>
      <c r="GP464">
        <f t="shared" si="284"/>
        <v>0</v>
      </c>
      <c r="GR464">
        <v>0</v>
      </c>
      <c r="GS464">
        <v>3</v>
      </c>
      <c r="GT464">
        <v>0</v>
      </c>
      <c r="GU464" t="s">
        <v>3</v>
      </c>
      <c r="GV464">
        <f t="shared" si="285"/>
        <v>0</v>
      </c>
      <c r="GW464">
        <v>1</v>
      </c>
      <c r="GX464">
        <f t="shared" si="286"/>
        <v>0</v>
      </c>
      <c r="HA464">
        <v>0</v>
      </c>
      <c r="HB464">
        <v>0</v>
      </c>
      <c r="HC464">
        <f t="shared" si="287"/>
        <v>0</v>
      </c>
      <c r="HE464" t="s">
        <v>3</v>
      </c>
      <c r="HF464" t="s">
        <v>3</v>
      </c>
      <c r="HM464" t="s">
        <v>3</v>
      </c>
      <c r="HN464" t="s">
        <v>138</v>
      </c>
      <c r="HO464" t="s">
        <v>139</v>
      </c>
      <c r="HP464" t="s">
        <v>136</v>
      </c>
      <c r="HQ464" t="s">
        <v>136</v>
      </c>
      <c r="HS464">
        <v>0</v>
      </c>
      <c r="IK464">
        <v>0</v>
      </c>
    </row>
    <row r="465" spans="1:245" x14ac:dyDescent="0.2">
      <c r="A465">
        <v>18</v>
      </c>
      <c r="B465">
        <v>0</v>
      </c>
      <c r="C465">
        <v>244</v>
      </c>
      <c r="E465" t="s">
        <v>247</v>
      </c>
      <c r="F465" t="s">
        <v>141</v>
      </c>
      <c r="G465" t="s">
        <v>142</v>
      </c>
      <c r="H465" t="s">
        <v>133</v>
      </c>
      <c r="I465">
        <f>I464*J465</f>
        <v>0.02</v>
      </c>
      <c r="J465">
        <v>1</v>
      </c>
      <c r="K465">
        <v>1</v>
      </c>
      <c r="O465">
        <f t="shared" si="268"/>
        <v>485.73</v>
      </c>
      <c r="P465">
        <f>ROUND(CQ465*I465,2)</f>
        <v>485.73</v>
      </c>
      <c r="Q465">
        <f>ROUND(CR465*I465,2)</f>
        <v>0</v>
      </c>
      <c r="R465">
        <f>ROUND(CS465*I465,2)</f>
        <v>0</v>
      </c>
      <c r="S465">
        <f>ROUND(CT465*I465,2)</f>
        <v>0</v>
      </c>
      <c r="T465">
        <f t="shared" si="269"/>
        <v>0</v>
      </c>
      <c r="U465">
        <f>ROUND(CV465*I465,7)</f>
        <v>0</v>
      </c>
      <c r="V465">
        <f>ROUND(CW465*I465,7)</f>
        <v>0</v>
      </c>
      <c r="W465">
        <f t="shared" si="270"/>
        <v>0</v>
      </c>
      <c r="X465">
        <f t="shared" si="271"/>
        <v>0</v>
      </c>
      <c r="Y465">
        <f t="shared" si="271"/>
        <v>0</v>
      </c>
      <c r="AA465">
        <v>61549534</v>
      </c>
      <c r="AB465">
        <f t="shared" si="272"/>
        <v>19586.009999999998</v>
      </c>
      <c r="AC465">
        <f>ROUND((ES465),6)</f>
        <v>19586.009999999998</v>
      </c>
      <c r="AD465">
        <f>ROUND((((ET465)-(EU465))+AE465),6)</f>
        <v>0</v>
      </c>
      <c r="AE465">
        <f>ROUND((EU465),6)</f>
        <v>0</v>
      </c>
      <c r="AF465">
        <f>ROUND((EV465),6)</f>
        <v>0</v>
      </c>
      <c r="AG465">
        <f t="shared" si="273"/>
        <v>0</v>
      </c>
      <c r="AH465">
        <f>(EW465)</f>
        <v>0</v>
      </c>
      <c r="AI465">
        <f>(EX465)</f>
        <v>0</v>
      </c>
      <c r="AJ465">
        <f t="shared" si="274"/>
        <v>0</v>
      </c>
      <c r="AK465">
        <v>19586.009999999998</v>
      </c>
      <c r="AL465">
        <v>19586.009999999998</v>
      </c>
      <c r="AM465">
        <v>0</v>
      </c>
      <c r="AN465">
        <v>0</v>
      </c>
      <c r="AO465">
        <v>0</v>
      </c>
      <c r="AP465">
        <v>0</v>
      </c>
      <c r="AQ465">
        <v>0</v>
      </c>
      <c r="AR465">
        <v>0</v>
      </c>
      <c r="AS465">
        <v>0</v>
      </c>
      <c r="AT465">
        <v>97</v>
      </c>
      <c r="AU465">
        <v>51</v>
      </c>
      <c r="AV465">
        <v>1</v>
      </c>
      <c r="AW465">
        <v>1</v>
      </c>
      <c r="AZ465">
        <v>1</v>
      </c>
      <c r="BA465">
        <v>1</v>
      </c>
      <c r="BB465">
        <v>1</v>
      </c>
      <c r="BC465">
        <v>1.24</v>
      </c>
      <c r="BD465" t="s">
        <v>3</v>
      </c>
      <c r="BE465" t="s">
        <v>3</v>
      </c>
      <c r="BF465" t="s">
        <v>3</v>
      </c>
      <c r="BG465" t="s">
        <v>3</v>
      </c>
      <c r="BH465">
        <v>3</v>
      </c>
      <c r="BI465">
        <v>2</v>
      </c>
      <c r="BJ465" t="s">
        <v>143</v>
      </c>
      <c r="BM465">
        <v>108001</v>
      </c>
      <c r="BN465">
        <v>0</v>
      </c>
      <c r="BO465" t="s">
        <v>141</v>
      </c>
      <c r="BP465">
        <v>1</v>
      </c>
      <c r="BQ465">
        <v>3</v>
      </c>
      <c r="BR465">
        <v>0</v>
      </c>
      <c r="BS465">
        <v>1</v>
      </c>
      <c r="BT465">
        <v>1</v>
      </c>
      <c r="BU465">
        <v>1</v>
      </c>
      <c r="BV465">
        <v>1</v>
      </c>
      <c r="BW465">
        <v>1</v>
      </c>
      <c r="BX465">
        <v>1</v>
      </c>
      <c r="BY465" t="s">
        <v>3</v>
      </c>
      <c r="BZ465">
        <v>97</v>
      </c>
      <c r="CA465">
        <v>51</v>
      </c>
      <c r="CB465" t="s">
        <v>3</v>
      </c>
      <c r="CE465">
        <v>0</v>
      </c>
      <c r="CF465">
        <v>0</v>
      </c>
      <c r="CG465">
        <v>0</v>
      </c>
      <c r="CM465">
        <v>0</v>
      </c>
      <c r="CN465" t="s">
        <v>3</v>
      </c>
      <c r="CO465">
        <v>0</v>
      </c>
      <c r="CP465">
        <f t="shared" si="275"/>
        <v>485.73</v>
      </c>
      <c r="CQ465">
        <f>ROUND(AL465*BC465,2)</f>
        <v>24286.65</v>
      </c>
      <c r="CR465">
        <f>ROUND(AM465*BB465,2)</f>
        <v>0</v>
      </c>
      <c r="CS465">
        <f>ROUND(AN465*BS465,2)</f>
        <v>0</v>
      </c>
      <c r="CT465">
        <f>ROUND(AO465*BA465,2)</f>
        <v>0</v>
      </c>
      <c r="CU465">
        <f t="shared" si="276"/>
        <v>0</v>
      </c>
      <c r="CV465">
        <f>AH465</f>
        <v>0</v>
      </c>
      <c r="CW465">
        <f>AI465</f>
        <v>0</v>
      </c>
      <c r="CX465">
        <f t="shared" si="277"/>
        <v>0</v>
      </c>
      <c r="CY465">
        <f t="shared" si="278"/>
        <v>0</v>
      </c>
      <c r="CZ465">
        <f t="shared" si="279"/>
        <v>0</v>
      </c>
      <c r="DC465" t="s">
        <v>3</v>
      </c>
      <c r="DD465" t="s">
        <v>3</v>
      </c>
      <c r="DE465" t="s">
        <v>3</v>
      </c>
      <c r="DF465" t="s">
        <v>3</v>
      </c>
      <c r="DG465" t="s">
        <v>3</v>
      </c>
      <c r="DH465" t="s">
        <v>3</v>
      </c>
      <c r="DI465" t="s">
        <v>3</v>
      </c>
      <c r="DJ465" t="s">
        <v>3</v>
      </c>
      <c r="DK465" t="s">
        <v>3</v>
      </c>
      <c r="DL465" t="s">
        <v>3</v>
      </c>
      <c r="DM465" t="s">
        <v>3</v>
      </c>
      <c r="DN465">
        <v>0</v>
      </c>
      <c r="DO465">
        <v>0</v>
      </c>
      <c r="DP465">
        <v>1</v>
      </c>
      <c r="DQ465">
        <v>1</v>
      </c>
      <c r="DU465">
        <v>1003</v>
      </c>
      <c r="DV465" t="s">
        <v>133</v>
      </c>
      <c r="DW465" t="s">
        <v>133</v>
      </c>
      <c r="DX465">
        <v>100</v>
      </c>
      <c r="DZ465" t="s">
        <v>3</v>
      </c>
      <c r="EA465" t="s">
        <v>3</v>
      </c>
      <c r="EB465" t="s">
        <v>3</v>
      </c>
      <c r="EC465" t="s">
        <v>3</v>
      </c>
      <c r="EE465">
        <v>60216615</v>
      </c>
      <c r="EF465">
        <v>3</v>
      </c>
      <c r="EG465" t="s">
        <v>135</v>
      </c>
      <c r="EH465">
        <v>0</v>
      </c>
      <c r="EI465" t="s">
        <v>3</v>
      </c>
      <c r="EJ465">
        <v>2</v>
      </c>
      <c r="EK465">
        <v>108001</v>
      </c>
      <c r="EL465" t="s">
        <v>136</v>
      </c>
      <c r="EM465" t="s">
        <v>137</v>
      </c>
      <c r="EO465" t="s">
        <v>3</v>
      </c>
      <c r="EQ465">
        <v>0</v>
      </c>
      <c r="ER465">
        <v>19586.009999999998</v>
      </c>
      <c r="ES465">
        <v>19586.009999999998</v>
      </c>
      <c r="ET465">
        <v>0</v>
      </c>
      <c r="EU465">
        <v>0</v>
      </c>
      <c r="EV465">
        <v>0</v>
      </c>
      <c r="EW465">
        <v>0</v>
      </c>
      <c r="EX465">
        <v>0</v>
      </c>
      <c r="FQ465">
        <v>0</v>
      </c>
      <c r="FR465">
        <v>0</v>
      </c>
      <c r="FS465">
        <v>0</v>
      </c>
      <c r="FX465">
        <v>97</v>
      </c>
      <c r="FY465">
        <v>51</v>
      </c>
      <c r="GA465" t="s">
        <v>3</v>
      </c>
      <c r="GD465">
        <v>1</v>
      </c>
      <c r="GF465">
        <v>1929499894</v>
      </c>
      <c r="GG465">
        <v>2</v>
      </c>
      <c r="GH465">
        <v>1</v>
      </c>
      <c r="GI465">
        <v>2</v>
      </c>
      <c r="GJ465">
        <v>0</v>
      </c>
      <c r="GK465">
        <v>0</v>
      </c>
      <c r="GL465">
        <f t="shared" si="280"/>
        <v>0</v>
      </c>
      <c r="GM465">
        <f t="shared" si="281"/>
        <v>485.73</v>
      </c>
      <c r="GN465">
        <f t="shared" si="282"/>
        <v>0</v>
      </c>
      <c r="GO465">
        <f t="shared" si="283"/>
        <v>485.73</v>
      </c>
      <c r="GP465">
        <f t="shared" si="284"/>
        <v>0</v>
      </c>
      <c r="GR465">
        <v>0</v>
      </c>
      <c r="GS465">
        <v>3</v>
      </c>
      <c r="GT465">
        <v>0</v>
      </c>
      <c r="GU465" t="s">
        <v>3</v>
      </c>
      <c r="GV465">
        <f t="shared" si="285"/>
        <v>0</v>
      </c>
      <c r="GW465">
        <v>1</v>
      </c>
      <c r="GX465">
        <f t="shared" si="286"/>
        <v>0</v>
      </c>
      <c r="HA465">
        <v>0</v>
      </c>
      <c r="HB465">
        <v>0</v>
      </c>
      <c r="HC465">
        <f t="shared" si="287"/>
        <v>0</v>
      </c>
      <c r="HE465" t="s">
        <v>3</v>
      </c>
      <c r="HF465" t="s">
        <v>3</v>
      </c>
      <c r="HM465" t="s">
        <v>3</v>
      </c>
      <c r="HN465" t="s">
        <v>138</v>
      </c>
      <c r="HO465" t="s">
        <v>139</v>
      </c>
      <c r="HP465" t="s">
        <v>136</v>
      </c>
      <c r="HQ465" t="s">
        <v>136</v>
      </c>
      <c r="HS465">
        <v>0</v>
      </c>
      <c r="IK465">
        <v>0</v>
      </c>
    </row>
    <row r="466" spans="1:245" x14ac:dyDescent="0.2">
      <c r="A466">
        <v>17</v>
      </c>
      <c r="B466">
        <v>0</v>
      </c>
      <c r="C466">
        <f>ROW(SmtRes!A255)</f>
        <v>255</v>
      </c>
      <c r="D466">
        <f>ROW(EtalonRes!A255)</f>
        <v>255</v>
      </c>
      <c r="E466" t="s">
        <v>248</v>
      </c>
      <c r="F466" t="s">
        <v>145</v>
      </c>
      <c r="G466" t="s">
        <v>146</v>
      </c>
      <c r="H466" t="s">
        <v>133</v>
      </c>
      <c r="I466">
        <f>ROUND(3/100,7)</f>
        <v>0.03</v>
      </c>
      <c r="J466">
        <v>0</v>
      </c>
      <c r="K466">
        <f>ROUND(3/100,7)</f>
        <v>0.03</v>
      </c>
      <c r="O466">
        <f t="shared" si="268"/>
        <v>284.56</v>
      </c>
      <c r="P466">
        <f>SUMIF(SmtRes!AQ245:'SmtRes'!AQ255,"=1",SmtRes!DF245:'SmtRes'!DF255)</f>
        <v>11.37</v>
      </c>
      <c r="Q466">
        <f>SUMIF(SmtRes!AQ245:'SmtRes'!AQ255,"=1",SmtRes!DG245:'SmtRes'!DG255)</f>
        <v>8.91</v>
      </c>
      <c r="R466">
        <f>SUMIF(SmtRes!AQ245:'SmtRes'!AQ255,"=1",SmtRes!DH245:'SmtRes'!DH255)</f>
        <v>5.08</v>
      </c>
      <c r="S466">
        <f>SUMIF(SmtRes!AQ245:'SmtRes'!AQ255,"=1",SmtRes!DI245:'SmtRes'!DI255)</f>
        <v>259.2</v>
      </c>
      <c r="T466">
        <f t="shared" si="269"/>
        <v>0</v>
      </c>
      <c r="U466">
        <f>SUMIF(SmtRes!AQ245:'SmtRes'!AQ255,"=1",SmtRes!CV245:'SmtRes'!CV255)</f>
        <v>0.36720000000000003</v>
      </c>
      <c r="V466">
        <f>SUMIF(SmtRes!AQ245:'SmtRes'!AQ255,"=1",SmtRes!CW245:'SmtRes'!CW255)</f>
        <v>6.0000000000000001E-3</v>
      </c>
      <c r="W466">
        <f t="shared" si="270"/>
        <v>0</v>
      </c>
      <c r="X466">
        <f t="shared" si="271"/>
        <v>256.35000000000002</v>
      </c>
      <c r="Y466">
        <f t="shared" si="271"/>
        <v>134.78</v>
      </c>
      <c r="AA466">
        <v>61549534</v>
      </c>
      <c r="AB466">
        <f t="shared" si="272"/>
        <v>9366.5674479999998</v>
      </c>
      <c r="AC466">
        <f>ROUND((SUM(SmtRes!BQ245:'SmtRes'!BQ255)),6)</f>
        <v>429.63064800000001</v>
      </c>
      <c r="AD466">
        <f>ROUND((((SUM(SmtRes!BR245:'SmtRes'!BR255))-(SUM(SmtRes!BS245:'SmtRes'!BS255)))+AE466),6)</f>
        <v>296.96559999999999</v>
      </c>
      <c r="AE466">
        <f>ROUND((SUM(SmtRes!BS245:'SmtRes'!BS255)),6)</f>
        <v>169.196</v>
      </c>
      <c r="AF466">
        <f>ROUND((SUM(SmtRes!BT245:'SmtRes'!BT255)),6)</f>
        <v>8639.9712</v>
      </c>
      <c r="AG466">
        <f t="shared" si="273"/>
        <v>0</v>
      </c>
      <c r="AH466">
        <f>(SUM(SmtRes!BU245:'SmtRes'!BU255))</f>
        <v>12.24</v>
      </c>
      <c r="AI466">
        <f>(SUM(SmtRes!BV245:'SmtRes'!BV255))</f>
        <v>0.2</v>
      </c>
      <c r="AJ466">
        <f t="shared" si="274"/>
        <v>0</v>
      </c>
      <c r="AK466">
        <v>9535.7634479999997</v>
      </c>
      <c r="AL466">
        <v>429.63064800000001</v>
      </c>
      <c r="AM466">
        <v>296.96559999999999</v>
      </c>
      <c r="AN466">
        <v>169.196</v>
      </c>
      <c r="AO466">
        <v>8639.9712</v>
      </c>
      <c r="AP466">
        <v>0</v>
      </c>
      <c r="AQ466">
        <v>12.24</v>
      </c>
      <c r="AR466">
        <v>0.2</v>
      </c>
      <c r="AS466">
        <v>0</v>
      </c>
      <c r="AT466">
        <v>97</v>
      </c>
      <c r="AU466">
        <v>51</v>
      </c>
      <c r="AV466">
        <v>1</v>
      </c>
      <c r="AW466">
        <v>1</v>
      </c>
      <c r="AZ466">
        <v>1</v>
      </c>
      <c r="BA466">
        <v>1</v>
      </c>
      <c r="BB466">
        <v>1</v>
      </c>
      <c r="BC466">
        <v>1</v>
      </c>
      <c r="BD466" t="s">
        <v>3</v>
      </c>
      <c r="BE466" t="s">
        <v>3</v>
      </c>
      <c r="BF466" t="s">
        <v>3</v>
      </c>
      <c r="BG466" t="s">
        <v>3</v>
      </c>
      <c r="BH466">
        <v>0</v>
      </c>
      <c r="BI466">
        <v>2</v>
      </c>
      <c r="BJ466" t="s">
        <v>147</v>
      </c>
      <c r="BM466">
        <v>108001</v>
      </c>
      <c r="BN466">
        <v>0</v>
      </c>
      <c r="BO466" t="s">
        <v>3</v>
      </c>
      <c r="BP466">
        <v>0</v>
      </c>
      <c r="BQ466">
        <v>3</v>
      </c>
      <c r="BR466">
        <v>0</v>
      </c>
      <c r="BS466">
        <v>1</v>
      </c>
      <c r="BT466">
        <v>1</v>
      </c>
      <c r="BU466">
        <v>1</v>
      </c>
      <c r="BV466">
        <v>1</v>
      </c>
      <c r="BW466">
        <v>1</v>
      </c>
      <c r="BX466">
        <v>1</v>
      </c>
      <c r="BY466" t="s">
        <v>3</v>
      </c>
      <c r="BZ466">
        <v>97</v>
      </c>
      <c r="CA466">
        <v>51</v>
      </c>
      <c r="CB466" t="s">
        <v>3</v>
      </c>
      <c r="CE466">
        <v>0</v>
      </c>
      <c r="CF466">
        <v>0</v>
      </c>
      <c r="CG466">
        <v>0</v>
      </c>
      <c r="CM466">
        <v>0</v>
      </c>
      <c r="CN466" t="s">
        <v>3</v>
      </c>
      <c r="CO466">
        <v>0</v>
      </c>
      <c r="CP466">
        <f t="shared" si="275"/>
        <v>284.56</v>
      </c>
      <c r="CQ466">
        <f>SUMIF(SmtRes!AQ245:'SmtRes'!AQ255,"=1",SmtRes!AA245:'SmtRes'!AA255)</f>
        <v>302.87</v>
      </c>
      <c r="CR466">
        <f>SUMIF(SmtRes!AQ245:'SmtRes'!AQ255,"=1",SmtRes!AB245:'SmtRes'!AB255)</f>
        <v>2305.1000000000004</v>
      </c>
      <c r="CS466">
        <f>SUMIF(SmtRes!AQ245:'SmtRes'!AQ255,"=1",SmtRes!AC245:'SmtRes'!AC255)</f>
        <v>1691.96</v>
      </c>
      <c r="CT466">
        <f>SUMIF(SmtRes!AQ245:'SmtRes'!AQ255,"=1",SmtRes!AD245:'SmtRes'!AD255)</f>
        <v>705.88</v>
      </c>
      <c r="CU466">
        <f t="shared" si="276"/>
        <v>0</v>
      </c>
      <c r="CV466">
        <f>SUMIF(SmtRes!AQ245:'SmtRes'!AQ255,"=1",SmtRes!BU245:'SmtRes'!BU255)</f>
        <v>12.24</v>
      </c>
      <c r="CW466">
        <f>SUMIF(SmtRes!AQ245:'SmtRes'!AQ255,"=1",SmtRes!BV245:'SmtRes'!BV255)</f>
        <v>0.2</v>
      </c>
      <c r="CX466">
        <f t="shared" si="277"/>
        <v>0</v>
      </c>
      <c r="CY466">
        <f t="shared" si="278"/>
        <v>256.35159999999996</v>
      </c>
      <c r="CZ466">
        <f t="shared" si="279"/>
        <v>134.78279999999998</v>
      </c>
      <c r="DC466" t="s">
        <v>3</v>
      </c>
      <c r="DD466" t="s">
        <v>3</v>
      </c>
      <c r="DE466" t="s">
        <v>3</v>
      </c>
      <c r="DF466" t="s">
        <v>3</v>
      </c>
      <c r="DG466" t="s">
        <v>3</v>
      </c>
      <c r="DH466" t="s">
        <v>3</v>
      </c>
      <c r="DI466" t="s">
        <v>3</v>
      </c>
      <c r="DJ466" t="s">
        <v>3</v>
      </c>
      <c r="DK466" t="s">
        <v>3</v>
      </c>
      <c r="DL466" t="s">
        <v>3</v>
      </c>
      <c r="DM466" t="s">
        <v>3</v>
      </c>
      <c r="DN466">
        <v>0</v>
      </c>
      <c r="DO466">
        <v>0</v>
      </c>
      <c r="DP466">
        <v>1</v>
      </c>
      <c r="DQ466">
        <v>1</v>
      </c>
      <c r="DU466">
        <v>1003</v>
      </c>
      <c r="DV466" t="s">
        <v>133</v>
      </c>
      <c r="DW466" t="s">
        <v>133</v>
      </c>
      <c r="DX466">
        <v>100</v>
      </c>
      <c r="DZ466" t="s">
        <v>3</v>
      </c>
      <c r="EA466" t="s">
        <v>3</v>
      </c>
      <c r="EB466" t="s">
        <v>3</v>
      </c>
      <c r="EC466" t="s">
        <v>3</v>
      </c>
      <c r="EE466">
        <v>60216615</v>
      </c>
      <c r="EF466">
        <v>3</v>
      </c>
      <c r="EG466" t="s">
        <v>135</v>
      </c>
      <c r="EH466">
        <v>0</v>
      </c>
      <c r="EI466" t="s">
        <v>3</v>
      </c>
      <c r="EJ466">
        <v>2</v>
      </c>
      <c r="EK466">
        <v>108001</v>
      </c>
      <c r="EL466" t="s">
        <v>136</v>
      </c>
      <c r="EM466" t="s">
        <v>137</v>
      </c>
      <c r="EO466" t="s">
        <v>3</v>
      </c>
      <c r="EQ466">
        <v>0</v>
      </c>
      <c r="ER466">
        <v>0</v>
      </c>
      <c r="ES466">
        <v>0</v>
      </c>
      <c r="ET466">
        <v>0</v>
      </c>
      <c r="EU466">
        <v>0</v>
      </c>
      <c r="EV466">
        <v>0</v>
      </c>
      <c r="EW466">
        <v>12.24</v>
      </c>
      <c r="EX466">
        <v>0.2</v>
      </c>
      <c r="EY466">
        <v>0</v>
      </c>
      <c r="FQ466">
        <v>0</v>
      </c>
      <c r="FR466">
        <v>0</v>
      </c>
      <c r="FS466">
        <v>0</v>
      </c>
      <c r="FX466">
        <v>97</v>
      </c>
      <c r="FY466">
        <v>51</v>
      </c>
      <c r="GA466" t="s">
        <v>3</v>
      </c>
      <c r="GD466">
        <v>1</v>
      </c>
      <c r="GF466">
        <v>448129612</v>
      </c>
      <c r="GG466">
        <v>2</v>
      </c>
      <c r="GH466">
        <v>1</v>
      </c>
      <c r="GI466">
        <v>-2</v>
      </c>
      <c r="GJ466">
        <v>0</v>
      </c>
      <c r="GK466">
        <v>0</v>
      </c>
      <c r="GL466">
        <f t="shared" si="280"/>
        <v>0</v>
      </c>
      <c r="GM466">
        <f t="shared" si="281"/>
        <v>675.69</v>
      </c>
      <c r="GN466">
        <f t="shared" si="282"/>
        <v>0</v>
      </c>
      <c r="GO466">
        <f t="shared" si="283"/>
        <v>675.69</v>
      </c>
      <c r="GP466">
        <f t="shared" si="284"/>
        <v>0</v>
      </c>
      <c r="GR466">
        <v>0</v>
      </c>
      <c r="GS466">
        <v>3</v>
      </c>
      <c r="GT466">
        <v>0</v>
      </c>
      <c r="GU466" t="s">
        <v>3</v>
      </c>
      <c r="GV466">
        <f t="shared" si="285"/>
        <v>0</v>
      </c>
      <c r="GW466">
        <v>1</v>
      </c>
      <c r="GX466">
        <f t="shared" si="286"/>
        <v>0</v>
      </c>
      <c r="HA466">
        <v>0</v>
      </c>
      <c r="HB466">
        <v>0</v>
      </c>
      <c r="HC466">
        <f t="shared" si="287"/>
        <v>0</v>
      </c>
      <c r="HE466" t="s">
        <v>3</v>
      </c>
      <c r="HF466" t="s">
        <v>3</v>
      </c>
      <c r="HM466" t="s">
        <v>3</v>
      </c>
      <c r="HN466" t="s">
        <v>138</v>
      </c>
      <c r="HO466" t="s">
        <v>139</v>
      </c>
      <c r="HP466" t="s">
        <v>136</v>
      </c>
      <c r="HQ466" t="s">
        <v>136</v>
      </c>
      <c r="HS466">
        <v>0</v>
      </c>
      <c r="IK466">
        <v>0</v>
      </c>
    </row>
    <row r="467" spans="1:245" x14ac:dyDescent="0.2">
      <c r="A467">
        <v>18</v>
      </c>
      <c r="B467">
        <v>0</v>
      </c>
      <c r="C467">
        <v>255</v>
      </c>
      <c r="E467" t="s">
        <v>249</v>
      </c>
      <c r="F467" t="s">
        <v>149</v>
      </c>
      <c r="G467" t="s">
        <v>150</v>
      </c>
      <c r="H467" t="s">
        <v>151</v>
      </c>
      <c r="I467">
        <f>I466*J467</f>
        <v>3.15E-3</v>
      </c>
      <c r="J467">
        <v>0.10500000000000001</v>
      </c>
      <c r="K467">
        <v>0.105</v>
      </c>
      <c r="O467">
        <f t="shared" si="268"/>
        <v>310.68</v>
      </c>
      <c r="P467">
        <f>ROUND(CQ467*I467,2)</f>
        <v>310.68</v>
      </c>
      <c r="Q467">
        <f>ROUND(CR467*I467,2)</f>
        <v>0</v>
      </c>
      <c r="R467">
        <f>ROUND(CS467*I467,2)</f>
        <v>0</v>
      </c>
      <c r="S467">
        <f>ROUND(CT467*I467,2)</f>
        <v>0</v>
      </c>
      <c r="T467">
        <f t="shared" si="269"/>
        <v>0</v>
      </c>
      <c r="U467">
        <f>ROUND(CV467*I467,7)</f>
        <v>0</v>
      </c>
      <c r="V467">
        <f>ROUND(CW467*I467,7)</f>
        <v>0</v>
      </c>
      <c r="W467">
        <f t="shared" si="270"/>
        <v>0</v>
      </c>
      <c r="X467">
        <f t="shared" si="271"/>
        <v>0</v>
      </c>
      <c r="Y467">
        <f t="shared" si="271"/>
        <v>0</v>
      </c>
      <c r="AA467">
        <v>61549534</v>
      </c>
      <c r="AB467">
        <f t="shared" si="272"/>
        <v>70449.91</v>
      </c>
      <c r="AC467">
        <f>ROUND((ES467),6)</f>
        <v>70449.91</v>
      </c>
      <c r="AD467">
        <f>ROUND((((ET467)-(EU467))+AE467),6)</f>
        <v>0</v>
      </c>
      <c r="AE467">
        <f>ROUND((EU467),6)</f>
        <v>0</v>
      </c>
      <c r="AF467">
        <f>ROUND((EV467),6)</f>
        <v>0</v>
      </c>
      <c r="AG467">
        <f t="shared" si="273"/>
        <v>0</v>
      </c>
      <c r="AH467">
        <f>(EW467)</f>
        <v>0</v>
      </c>
      <c r="AI467">
        <f>(EX467)</f>
        <v>0</v>
      </c>
      <c r="AJ467">
        <f t="shared" si="274"/>
        <v>0</v>
      </c>
      <c r="AK467">
        <v>70449.91</v>
      </c>
      <c r="AL467">
        <v>70449.91</v>
      </c>
      <c r="AM467">
        <v>0</v>
      </c>
      <c r="AN467">
        <v>0</v>
      </c>
      <c r="AO467">
        <v>0</v>
      </c>
      <c r="AP467">
        <v>0</v>
      </c>
      <c r="AQ467">
        <v>0</v>
      </c>
      <c r="AR467">
        <v>0</v>
      </c>
      <c r="AS467">
        <v>0</v>
      </c>
      <c r="AT467">
        <v>97</v>
      </c>
      <c r="AU467">
        <v>51</v>
      </c>
      <c r="AV467">
        <v>1</v>
      </c>
      <c r="AW467">
        <v>1</v>
      </c>
      <c r="AZ467">
        <v>1</v>
      </c>
      <c r="BA467">
        <v>1</v>
      </c>
      <c r="BB467">
        <v>1</v>
      </c>
      <c r="BC467">
        <v>1.4</v>
      </c>
      <c r="BD467" t="s">
        <v>3</v>
      </c>
      <c r="BE467" t="s">
        <v>3</v>
      </c>
      <c r="BF467" t="s">
        <v>3</v>
      </c>
      <c r="BG467" t="s">
        <v>3</v>
      </c>
      <c r="BH467">
        <v>3</v>
      </c>
      <c r="BI467">
        <v>2</v>
      </c>
      <c r="BJ467" t="s">
        <v>152</v>
      </c>
      <c r="BM467">
        <v>108001</v>
      </c>
      <c r="BN467">
        <v>0</v>
      </c>
      <c r="BO467" t="s">
        <v>3</v>
      </c>
      <c r="BP467">
        <v>0</v>
      </c>
      <c r="BQ467">
        <v>3</v>
      </c>
      <c r="BR467">
        <v>0</v>
      </c>
      <c r="BS467">
        <v>1</v>
      </c>
      <c r="BT467">
        <v>1</v>
      </c>
      <c r="BU467">
        <v>1</v>
      </c>
      <c r="BV467">
        <v>1</v>
      </c>
      <c r="BW467">
        <v>1</v>
      </c>
      <c r="BX467">
        <v>1</v>
      </c>
      <c r="BY467" t="s">
        <v>3</v>
      </c>
      <c r="BZ467">
        <v>97</v>
      </c>
      <c r="CA467">
        <v>51</v>
      </c>
      <c r="CB467" t="s">
        <v>3</v>
      </c>
      <c r="CE467">
        <v>0</v>
      </c>
      <c r="CF467">
        <v>0</v>
      </c>
      <c r="CG467">
        <v>0</v>
      </c>
      <c r="CM467">
        <v>0</v>
      </c>
      <c r="CN467" t="s">
        <v>3</v>
      </c>
      <c r="CO467">
        <v>0</v>
      </c>
      <c r="CP467">
        <f t="shared" si="275"/>
        <v>310.68</v>
      </c>
      <c r="CQ467">
        <f>ROUND(AL467*BC467,2)</f>
        <v>98629.87</v>
      </c>
      <c r="CR467">
        <f>ROUND(AM467*BB467,2)</f>
        <v>0</v>
      </c>
      <c r="CS467">
        <f>ROUND(AN467*BS467,2)</f>
        <v>0</v>
      </c>
      <c r="CT467">
        <f>ROUND(AO467*BA467,2)</f>
        <v>0</v>
      </c>
      <c r="CU467">
        <f t="shared" si="276"/>
        <v>0</v>
      </c>
      <c r="CV467">
        <f>AH467</f>
        <v>0</v>
      </c>
      <c r="CW467">
        <f>AI467</f>
        <v>0</v>
      </c>
      <c r="CX467">
        <f t="shared" si="277"/>
        <v>0</v>
      </c>
      <c r="CY467">
        <f t="shared" si="278"/>
        <v>0</v>
      </c>
      <c r="CZ467">
        <f t="shared" si="279"/>
        <v>0</v>
      </c>
      <c r="DC467" t="s">
        <v>3</v>
      </c>
      <c r="DD467" t="s">
        <v>3</v>
      </c>
      <c r="DE467" t="s">
        <v>3</v>
      </c>
      <c r="DF467" t="s">
        <v>3</v>
      </c>
      <c r="DG467" t="s">
        <v>3</v>
      </c>
      <c r="DH467" t="s">
        <v>3</v>
      </c>
      <c r="DI467" t="s">
        <v>3</v>
      </c>
      <c r="DJ467" t="s">
        <v>3</v>
      </c>
      <c r="DK467" t="s">
        <v>3</v>
      </c>
      <c r="DL467" t="s">
        <v>3</v>
      </c>
      <c r="DM467" t="s">
        <v>3</v>
      </c>
      <c r="DN467">
        <v>0</v>
      </c>
      <c r="DO467">
        <v>0</v>
      </c>
      <c r="DP467">
        <v>1</v>
      </c>
      <c r="DQ467">
        <v>1</v>
      </c>
      <c r="DU467">
        <v>1013</v>
      </c>
      <c r="DV467" t="s">
        <v>151</v>
      </c>
      <c r="DW467" t="s">
        <v>153</v>
      </c>
      <c r="DX467">
        <v>1</v>
      </c>
      <c r="DZ467" t="s">
        <v>3</v>
      </c>
      <c r="EA467" t="s">
        <v>3</v>
      </c>
      <c r="EB467" t="s">
        <v>3</v>
      </c>
      <c r="EC467" t="s">
        <v>3</v>
      </c>
      <c r="EE467">
        <v>60216615</v>
      </c>
      <c r="EF467">
        <v>3</v>
      </c>
      <c r="EG467" t="s">
        <v>135</v>
      </c>
      <c r="EH467">
        <v>0</v>
      </c>
      <c r="EI467" t="s">
        <v>3</v>
      </c>
      <c r="EJ467">
        <v>2</v>
      </c>
      <c r="EK467">
        <v>108001</v>
      </c>
      <c r="EL467" t="s">
        <v>136</v>
      </c>
      <c r="EM467" t="s">
        <v>137</v>
      </c>
      <c r="EO467" t="s">
        <v>3</v>
      </c>
      <c r="EQ467">
        <v>0</v>
      </c>
      <c r="ER467">
        <v>70449.91</v>
      </c>
      <c r="ES467">
        <v>70449.91</v>
      </c>
      <c r="ET467">
        <v>0</v>
      </c>
      <c r="EU467">
        <v>0</v>
      </c>
      <c r="EV467">
        <v>0</v>
      </c>
      <c r="EW467">
        <v>0</v>
      </c>
      <c r="EX467">
        <v>0</v>
      </c>
      <c r="EZ467">
        <v>5</v>
      </c>
      <c r="FC467">
        <v>0</v>
      </c>
      <c r="FD467">
        <v>18</v>
      </c>
      <c r="FF467">
        <v>70449.91</v>
      </c>
      <c r="FQ467">
        <v>0</v>
      </c>
      <c r="FR467">
        <v>0</v>
      </c>
      <c r="FS467">
        <v>0</v>
      </c>
      <c r="FX467">
        <v>97</v>
      </c>
      <c r="FY467">
        <v>51</v>
      </c>
      <c r="GA467" t="s">
        <v>154</v>
      </c>
      <c r="GD467">
        <v>1</v>
      </c>
      <c r="GE467">
        <v>72551.44</v>
      </c>
      <c r="GF467">
        <v>1901007357</v>
      </c>
      <c r="GG467">
        <v>2</v>
      </c>
      <c r="GH467">
        <v>3</v>
      </c>
      <c r="GI467">
        <v>3</v>
      </c>
      <c r="GJ467">
        <v>0</v>
      </c>
      <c r="GK467">
        <v>0</v>
      </c>
      <c r="GL467">
        <f t="shared" si="280"/>
        <v>0</v>
      </c>
      <c r="GM467">
        <f t="shared" si="281"/>
        <v>310.68</v>
      </c>
      <c r="GN467">
        <f t="shared" si="282"/>
        <v>0</v>
      </c>
      <c r="GO467">
        <f t="shared" si="283"/>
        <v>310.68</v>
      </c>
      <c r="GP467">
        <f t="shared" si="284"/>
        <v>0</v>
      </c>
      <c r="GR467">
        <v>3</v>
      </c>
      <c r="GS467">
        <v>1</v>
      </c>
      <c r="GT467">
        <v>0</v>
      </c>
      <c r="GU467" t="s">
        <v>3</v>
      </c>
      <c r="GV467">
        <f t="shared" si="285"/>
        <v>0</v>
      </c>
      <c r="GW467">
        <v>1</v>
      </c>
      <c r="GX467">
        <f t="shared" si="286"/>
        <v>0</v>
      </c>
      <c r="HA467">
        <v>0</v>
      </c>
      <c r="HB467">
        <v>0</v>
      </c>
      <c r="HC467">
        <f t="shared" si="287"/>
        <v>0</v>
      </c>
      <c r="HE467" t="s">
        <v>155</v>
      </c>
      <c r="HF467" t="s">
        <v>155</v>
      </c>
      <c r="HM467" t="s">
        <v>3</v>
      </c>
      <c r="HN467" t="s">
        <v>138</v>
      </c>
      <c r="HO467" t="s">
        <v>139</v>
      </c>
      <c r="HP467" t="s">
        <v>136</v>
      </c>
      <c r="HQ467" t="s">
        <v>136</v>
      </c>
      <c r="HS467">
        <v>0</v>
      </c>
      <c r="IK467">
        <v>0</v>
      </c>
    </row>
    <row r="469" spans="1:245" x14ac:dyDescent="0.2">
      <c r="A469" s="2">
        <v>51</v>
      </c>
      <c r="B469" s="2">
        <f>B456</f>
        <v>0</v>
      </c>
      <c r="C469" s="2">
        <f>A456</f>
        <v>4</v>
      </c>
      <c r="D469" s="2">
        <f>ROW(A456)</f>
        <v>456</v>
      </c>
      <c r="E469" s="2"/>
      <c r="F469" s="2" t="str">
        <f>IF(F456&lt;&gt;"",F456,"")</f>
        <v/>
      </c>
      <c r="G469" s="2" t="str">
        <f>IF(G456&lt;&gt;"",G456,"")</f>
        <v>Помещение 7 (кабинет №226)</v>
      </c>
      <c r="H469" s="2">
        <v>0</v>
      </c>
      <c r="I469" s="2"/>
      <c r="J469" s="2"/>
      <c r="K469" s="2"/>
      <c r="L469" s="2"/>
      <c r="M469" s="2"/>
      <c r="N469" s="2"/>
      <c r="O469" s="2">
        <v>0</v>
      </c>
      <c r="P469" s="2">
        <v>0</v>
      </c>
      <c r="Q469" s="2">
        <v>0</v>
      </c>
      <c r="R469" s="2">
        <v>0</v>
      </c>
      <c r="S469" s="2">
        <v>0</v>
      </c>
      <c r="T469" s="2">
        <v>0</v>
      </c>
      <c r="U469" s="2">
        <v>0</v>
      </c>
      <c r="V469" s="2">
        <v>0</v>
      </c>
      <c r="W469" s="2">
        <v>0</v>
      </c>
      <c r="X469" s="2">
        <v>0</v>
      </c>
      <c r="Y469" s="2">
        <v>0</v>
      </c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>
        <f t="shared" ref="AO469:BD469" si="288">ROUND(BX469,2)</f>
        <v>0</v>
      </c>
      <c r="AP469" s="2">
        <f t="shared" si="288"/>
        <v>0</v>
      </c>
      <c r="AQ469" s="2">
        <f t="shared" si="288"/>
        <v>0</v>
      </c>
      <c r="AR469" s="2">
        <f t="shared" si="288"/>
        <v>0</v>
      </c>
      <c r="AS469" s="2">
        <f t="shared" si="288"/>
        <v>0</v>
      </c>
      <c r="AT469" s="2">
        <f t="shared" si="288"/>
        <v>0</v>
      </c>
      <c r="AU469" s="2">
        <f t="shared" si="288"/>
        <v>0</v>
      </c>
      <c r="AV469" s="2">
        <f t="shared" si="288"/>
        <v>0</v>
      </c>
      <c r="AW469" s="2">
        <f t="shared" si="288"/>
        <v>0</v>
      </c>
      <c r="AX469" s="2">
        <f t="shared" si="288"/>
        <v>0</v>
      </c>
      <c r="AY469" s="2">
        <f t="shared" si="288"/>
        <v>0</v>
      </c>
      <c r="AZ469" s="2">
        <f t="shared" si="288"/>
        <v>0</v>
      </c>
      <c r="BA469" s="2">
        <f t="shared" si="288"/>
        <v>0</v>
      </c>
      <c r="BB469" s="2">
        <f t="shared" si="288"/>
        <v>0</v>
      </c>
      <c r="BC469" s="2">
        <f t="shared" si="288"/>
        <v>0</v>
      </c>
      <c r="BD469" s="2">
        <f t="shared" si="288"/>
        <v>0</v>
      </c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3"/>
      <c r="DH469" s="3"/>
      <c r="DI469" s="3"/>
      <c r="DJ469" s="3"/>
      <c r="DK469" s="3"/>
      <c r="DL469" s="3"/>
      <c r="DM469" s="3"/>
      <c r="DN469" s="3"/>
      <c r="DO469" s="3"/>
      <c r="DP469" s="3"/>
      <c r="DQ469" s="3"/>
      <c r="DR469" s="3"/>
      <c r="DS469" s="3"/>
      <c r="DT469" s="3"/>
      <c r="DU469" s="3"/>
      <c r="DV469" s="3"/>
      <c r="DW469" s="3"/>
      <c r="DX469" s="3"/>
      <c r="DY469" s="3"/>
      <c r="DZ469" s="3"/>
      <c r="EA469" s="3"/>
      <c r="EB469" s="3"/>
      <c r="EC469" s="3"/>
      <c r="ED469" s="3"/>
      <c r="EE469" s="3"/>
      <c r="EF469" s="3"/>
      <c r="EG469" s="3"/>
      <c r="EH469" s="3"/>
      <c r="EI469" s="3"/>
      <c r="EJ469" s="3"/>
      <c r="EK469" s="3"/>
      <c r="EL469" s="3"/>
      <c r="EM469" s="3"/>
      <c r="EN469" s="3"/>
      <c r="EO469" s="3"/>
      <c r="EP469" s="3"/>
      <c r="EQ469" s="3"/>
      <c r="ER469" s="3"/>
      <c r="ES469" s="3"/>
      <c r="ET469" s="3"/>
      <c r="EU469" s="3"/>
      <c r="EV469" s="3"/>
      <c r="EW469" s="3"/>
      <c r="EX469" s="3"/>
      <c r="EY469" s="3"/>
      <c r="EZ469" s="3"/>
      <c r="FA469" s="3"/>
      <c r="FB469" s="3"/>
      <c r="FC469" s="3"/>
      <c r="FD469" s="3"/>
      <c r="FE469" s="3"/>
      <c r="FF469" s="3"/>
      <c r="FG469" s="3"/>
      <c r="FH469" s="3"/>
      <c r="FI469" s="3"/>
      <c r="FJ469" s="3"/>
      <c r="FK469" s="3"/>
      <c r="FL469" s="3"/>
      <c r="FM469" s="3"/>
      <c r="FN469" s="3"/>
      <c r="FO469" s="3"/>
      <c r="FP469" s="3"/>
      <c r="FQ469" s="3"/>
      <c r="FR469" s="3"/>
      <c r="FS469" s="3"/>
      <c r="FT469" s="3"/>
      <c r="FU469" s="3"/>
      <c r="FV469" s="3"/>
      <c r="FW469" s="3"/>
      <c r="FX469" s="3"/>
      <c r="FY469" s="3"/>
      <c r="FZ469" s="3"/>
      <c r="GA469" s="3"/>
      <c r="GB469" s="3"/>
      <c r="GC469" s="3"/>
      <c r="GD469" s="3"/>
      <c r="GE469" s="3"/>
      <c r="GF469" s="3"/>
      <c r="GG469" s="3"/>
      <c r="GH469" s="3"/>
      <c r="GI469" s="3"/>
      <c r="GJ469" s="3"/>
      <c r="GK469" s="3"/>
      <c r="GL469" s="3"/>
      <c r="GM469" s="3"/>
      <c r="GN469" s="3"/>
      <c r="GO469" s="3"/>
      <c r="GP469" s="3"/>
      <c r="GQ469" s="3"/>
      <c r="GR469" s="3"/>
      <c r="GS469" s="3"/>
      <c r="GT469" s="3"/>
      <c r="GU469" s="3"/>
      <c r="GV469" s="3"/>
      <c r="GW469" s="3"/>
      <c r="GX469" s="3">
        <v>0</v>
      </c>
    </row>
    <row r="471" spans="1:245" x14ac:dyDescent="0.2">
      <c r="A471" s="4">
        <v>50</v>
      </c>
      <c r="B471" s="4">
        <v>0</v>
      </c>
      <c r="C471" s="4">
        <v>0</v>
      </c>
      <c r="D471" s="4">
        <v>1</v>
      </c>
      <c r="E471" s="4">
        <v>201</v>
      </c>
      <c r="F471" s="4">
        <f>ROUND(Source!O469,O471)</f>
        <v>0</v>
      </c>
      <c r="G471" s="4" t="s">
        <v>55</v>
      </c>
      <c r="H471" s="4" t="s">
        <v>56</v>
      </c>
      <c r="I471" s="4"/>
      <c r="J471" s="4"/>
      <c r="K471" s="4">
        <v>201</v>
      </c>
      <c r="L471" s="4">
        <v>1</v>
      </c>
      <c r="M471" s="4">
        <v>3</v>
      </c>
      <c r="N471" s="4" t="s">
        <v>3</v>
      </c>
      <c r="O471" s="4">
        <v>2</v>
      </c>
      <c r="P471" s="4"/>
      <c r="Q471" s="4"/>
      <c r="R471" s="4"/>
      <c r="S471" s="4"/>
      <c r="T471" s="4"/>
      <c r="U471" s="4"/>
      <c r="V471" s="4"/>
      <c r="W471" s="4">
        <v>0</v>
      </c>
      <c r="X471" s="4">
        <v>1</v>
      </c>
      <c r="Y471" s="4">
        <v>0</v>
      </c>
      <c r="Z471" s="4"/>
      <c r="AA471" s="4"/>
      <c r="AB471" s="4"/>
    </row>
    <row r="472" spans="1:245" x14ac:dyDescent="0.2">
      <c r="A472" s="4">
        <v>50</v>
      </c>
      <c r="B472" s="4">
        <v>0</v>
      </c>
      <c r="C472" s="4">
        <v>0</v>
      </c>
      <c r="D472" s="4">
        <v>1</v>
      </c>
      <c r="E472" s="4">
        <v>202</v>
      </c>
      <c r="F472" s="4">
        <f>ROUND(Source!P469,O472)</f>
        <v>0</v>
      </c>
      <c r="G472" s="4" t="s">
        <v>57</v>
      </c>
      <c r="H472" s="4" t="s">
        <v>58</v>
      </c>
      <c r="I472" s="4"/>
      <c r="J472" s="4"/>
      <c r="K472" s="4">
        <v>202</v>
      </c>
      <c r="L472" s="4">
        <v>2</v>
      </c>
      <c r="M472" s="4">
        <v>3</v>
      </c>
      <c r="N472" s="4" t="s">
        <v>3</v>
      </c>
      <c r="O472" s="4">
        <v>2</v>
      </c>
      <c r="P472" s="4"/>
      <c r="Q472" s="4"/>
      <c r="R472" s="4"/>
      <c r="S472" s="4"/>
      <c r="T472" s="4"/>
      <c r="U472" s="4"/>
      <c r="V472" s="4"/>
      <c r="W472" s="4">
        <v>0</v>
      </c>
      <c r="X472" s="4">
        <v>1</v>
      </c>
      <c r="Y472" s="4">
        <v>0</v>
      </c>
      <c r="Z472" s="4"/>
      <c r="AA472" s="4"/>
      <c r="AB472" s="4"/>
    </row>
    <row r="473" spans="1:245" x14ac:dyDescent="0.2">
      <c r="A473" s="4">
        <v>50</v>
      </c>
      <c r="B473" s="4">
        <v>0</v>
      </c>
      <c r="C473" s="4">
        <v>0</v>
      </c>
      <c r="D473" s="4">
        <v>1</v>
      </c>
      <c r="E473" s="4">
        <v>222</v>
      </c>
      <c r="F473" s="4">
        <f>ROUND(Source!AO469,O473)</f>
        <v>0</v>
      </c>
      <c r="G473" s="4" t="s">
        <v>59</v>
      </c>
      <c r="H473" s="4" t="s">
        <v>60</v>
      </c>
      <c r="I473" s="4"/>
      <c r="J473" s="4"/>
      <c r="K473" s="4">
        <v>222</v>
      </c>
      <c r="L473" s="4">
        <v>3</v>
      </c>
      <c r="M473" s="4">
        <v>3</v>
      </c>
      <c r="N473" s="4" t="s">
        <v>3</v>
      </c>
      <c r="O473" s="4">
        <v>2</v>
      </c>
      <c r="P473" s="4"/>
      <c r="Q473" s="4"/>
      <c r="R473" s="4"/>
      <c r="S473" s="4"/>
      <c r="T473" s="4"/>
      <c r="U473" s="4"/>
      <c r="V473" s="4"/>
      <c r="W473" s="4">
        <v>0</v>
      </c>
      <c r="X473" s="4">
        <v>1</v>
      </c>
      <c r="Y473" s="4">
        <v>0</v>
      </c>
      <c r="Z473" s="4"/>
      <c r="AA473" s="4"/>
      <c r="AB473" s="4"/>
    </row>
    <row r="474" spans="1:245" x14ac:dyDescent="0.2">
      <c r="A474" s="4">
        <v>50</v>
      </c>
      <c r="B474" s="4">
        <v>0</v>
      </c>
      <c r="C474" s="4">
        <v>0</v>
      </c>
      <c r="D474" s="4">
        <v>1</v>
      </c>
      <c r="E474" s="4">
        <v>225</v>
      </c>
      <c r="F474" s="4">
        <f>ROUND(Source!AV469,O474)</f>
        <v>0</v>
      </c>
      <c r="G474" s="4" t="s">
        <v>61</v>
      </c>
      <c r="H474" s="4" t="s">
        <v>62</v>
      </c>
      <c r="I474" s="4"/>
      <c r="J474" s="4"/>
      <c r="K474" s="4">
        <v>225</v>
      </c>
      <c r="L474" s="4">
        <v>4</v>
      </c>
      <c r="M474" s="4">
        <v>3</v>
      </c>
      <c r="N474" s="4" t="s">
        <v>3</v>
      </c>
      <c r="O474" s="4">
        <v>2</v>
      </c>
      <c r="P474" s="4"/>
      <c r="Q474" s="4"/>
      <c r="R474" s="4"/>
      <c r="S474" s="4"/>
      <c r="T474" s="4"/>
      <c r="U474" s="4"/>
      <c r="V474" s="4"/>
      <c r="W474" s="4">
        <v>0</v>
      </c>
      <c r="X474" s="4">
        <v>1</v>
      </c>
      <c r="Y474" s="4">
        <v>0</v>
      </c>
      <c r="Z474" s="4"/>
      <c r="AA474" s="4"/>
      <c r="AB474" s="4"/>
    </row>
    <row r="475" spans="1:245" x14ac:dyDescent="0.2">
      <c r="A475" s="4">
        <v>50</v>
      </c>
      <c r="B475" s="4">
        <v>0</v>
      </c>
      <c r="C475" s="4">
        <v>0</v>
      </c>
      <c r="D475" s="4">
        <v>1</v>
      </c>
      <c r="E475" s="4">
        <v>226</v>
      </c>
      <c r="F475" s="4">
        <f>ROUND(Source!AW469,O475)</f>
        <v>0</v>
      </c>
      <c r="G475" s="4" t="s">
        <v>63</v>
      </c>
      <c r="H475" s="4" t="s">
        <v>64</v>
      </c>
      <c r="I475" s="4"/>
      <c r="J475" s="4"/>
      <c r="K475" s="4">
        <v>226</v>
      </c>
      <c r="L475" s="4">
        <v>5</v>
      </c>
      <c r="M475" s="4">
        <v>3</v>
      </c>
      <c r="N475" s="4" t="s">
        <v>3</v>
      </c>
      <c r="O475" s="4">
        <v>2</v>
      </c>
      <c r="P475" s="4"/>
      <c r="Q475" s="4"/>
      <c r="R475" s="4"/>
      <c r="S475" s="4"/>
      <c r="T475" s="4"/>
      <c r="U475" s="4"/>
      <c r="V475" s="4"/>
      <c r="W475" s="4">
        <v>0</v>
      </c>
      <c r="X475" s="4">
        <v>1</v>
      </c>
      <c r="Y475" s="4">
        <v>0</v>
      </c>
      <c r="Z475" s="4"/>
      <c r="AA475" s="4"/>
      <c r="AB475" s="4"/>
    </row>
    <row r="476" spans="1:245" x14ac:dyDescent="0.2">
      <c r="A476" s="4">
        <v>50</v>
      </c>
      <c r="B476" s="4">
        <v>0</v>
      </c>
      <c r="C476" s="4">
        <v>0</v>
      </c>
      <c r="D476" s="4">
        <v>1</v>
      </c>
      <c r="E476" s="4">
        <v>227</v>
      </c>
      <c r="F476" s="4">
        <f>ROUND(Source!AX469,O476)</f>
        <v>0</v>
      </c>
      <c r="G476" s="4" t="s">
        <v>65</v>
      </c>
      <c r="H476" s="4" t="s">
        <v>66</v>
      </c>
      <c r="I476" s="4"/>
      <c r="J476" s="4"/>
      <c r="K476" s="4">
        <v>227</v>
      </c>
      <c r="L476" s="4">
        <v>6</v>
      </c>
      <c r="M476" s="4">
        <v>3</v>
      </c>
      <c r="N476" s="4" t="s">
        <v>3</v>
      </c>
      <c r="O476" s="4">
        <v>2</v>
      </c>
      <c r="P476" s="4"/>
      <c r="Q476" s="4"/>
      <c r="R476" s="4"/>
      <c r="S476" s="4"/>
      <c r="T476" s="4"/>
      <c r="U476" s="4"/>
      <c r="V476" s="4"/>
      <c r="W476" s="4">
        <v>0</v>
      </c>
      <c r="X476" s="4">
        <v>1</v>
      </c>
      <c r="Y476" s="4">
        <v>0</v>
      </c>
      <c r="Z476" s="4"/>
      <c r="AA476" s="4"/>
      <c r="AB476" s="4"/>
    </row>
    <row r="477" spans="1:245" x14ac:dyDescent="0.2">
      <c r="A477" s="4">
        <v>50</v>
      </c>
      <c r="B477" s="4">
        <v>0</v>
      </c>
      <c r="C477" s="4">
        <v>0</v>
      </c>
      <c r="D477" s="4">
        <v>1</v>
      </c>
      <c r="E477" s="4">
        <v>228</v>
      </c>
      <c r="F477" s="4">
        <f>ROUND(Source!AY469,O477)</f>
        <v>0</v>
      </c>
      <c r="G477" s="4" t="s">
        <v>67</v>
      </c>
      <c r="H477" s="4" t="s">
        <v>68</v>
      </c>
      <c r="I477" s="4"/>
      <c r="J477" s="4"/>
      <c r="K477" s="4">
        <v>228</v>
      </c>
      <c r="L477" s="4">
        <v>7</v>
      </c>
      <c r="M477" s="4">
        <v>3</v>
      </c>
      <c r="N477" s="4" t="s">
        <v>3</v>
      </c>
      <c r="O477" s="4">
        <v>2</v>
      </c>
      <c r="P477" s="4"/>
      <c r="Q477" s="4"/>
      <c r="R477" s="4"/>
      <c r="S477" s="4"/>
      <c r="T477" s="4"/>
      <c r="U477" s="4"/>
      <c r="V477" s="4"/>
      <c r="W477" s="4">
        <v>0</v>
      </c>
      <c r="X477" s="4">
        <v>1</v>
      </c>
      <c r="Y477" s="4">
        <v>0</v>
      </c>
      <c r="Z477" s="4"/>
      <c r="AA477" s="4"/>
      <c r="AB477" s="4"/>
    </row>
    <row r="478" spans="1:245" x14ac:dyDescent="0.2">
      <c r="A478" s="4">
        <v>50</v>
      </c>
      <c r="B478" s="4">
        <v>0</v>
      </c>
      <c r="C478" s="4">
        <v>0</v>
      </c>
      <c r="D478" s="4">
        <v>1</v>
      </c>
      <c r="E478" s="4">
        <v>216</v>
      </c>
      <c r="F478" s="4">
        <f>ROUND(Source!AP469,O478)</f>
        <v>0</v>
      </c>
      <c r="G478" s="4" t="s">
        <v>69</v>
      </c>
      <c r="H478" s="4" t="s">
        <v>70</v>
      </c>
      <c r="I478" s="4"/>
      <c r="J478" s="4"/>
      <c r="K478" s="4">
        <v>216</v>
      </c>
      <c r="L478" s="4">
        <v>8</v>
      </c>
      <c r="M478" s="4">
        <v>3</v>
      </c>
      <c r="N478" s="4" t="s">
        <v>3</v>
      </c>
      <c r="O478" s="4">
        <v>2</v>
      </c>
      <c r="P478" s="4"/>
      <c r="Q478" s="4"/>
      <c r="R478" s="4"/>
      <c r="S478" s="4"/>
      <c r="T478" s="4"/>
      <c r="U478" s="4"/>
      <c r="V478" s="4"/>
      <c r="W478" s="4">
        <v>0</v>
      </c>
      <c r="X478" s="4">
        <v>1</v>
      </c>
      <c r="Y478" s="4">
        <v>0</v>
      </c>
      <c r="Z478" s="4"/>
      <c r="AA478" s="4"/>
      <c r="AB478" s="4"/>
    </row>
    <row r="479" spans="1:245" x14ac:dyDescent="0.2">
      <c r="A479" s="4">
        <v>50</v>
      </c>
      <c r="B479" s="4">
        <v>0</v>
      </c>
      <c r="C479" s="4">
        <v>0</v>
      </c>
      <c r="D479" s="4">
        <v>1</v>
      </c>
      <c r="E479" s="4">
        <v>223</v>
      </c>
      <c r="F479" s="4">
        <f>ROUND(Source!AQ469,O479)</f>
        <v>0</v>
      </c>
      <c r="G479" s="4" t="s">
        <v>71</v>
      </c>
      <c r="H479" s="4" t="s">
        <v>72</v>
      </c>
      <c r="I479" s="4"/>
      <c r="J479" s="4"/>
      <c r="K479" s="4">
        <v>223</v>
      </c>
      <c r="L479" s="4">
        <v>9</v>
      </c>
      <c r="M479" s="4">
        <v>3</v>
      </c>
      <c r="N479" s="4" t="s">
        <v>3</v>
      </c>
      <c r="O479" s="4">
        <v>2</v>
      </c>
      <c r="P479" s="4"/>
      <c r="Q479" s="4"/>
      <c r="R479" s="4"/>
      <c r="S479" s="4"/>
      <c r="T479" s="4"/>
      <c r="U479" s="4"/>
      <c r="V479" s="4"/>
      <c r="W479" s="4">
        <v>0</v>
      </c>
      <c r="X479" s="4">
        <v>1</v>
      </c>
      <c r="Y479" s="4">
        <v>0</v>
      </c>
      <c r="Z479" s="4"/>
      <c r="AA479" s="4"/>
      <c r="AB479" s="4"/>
    </row>
    <row r="480" spans="1:245" x14ac:dyDescent="0.2">
      <c r="A480" s="4">
        <v>50</v>
      </c>
      <c r="B480" s="4">
        <v>0</v>
      </c>
      <c r="C480" s="4">
        <v>0</v>
      </c>
      <c r="D480" s="4">
        <v>1</v>
      </c>
      <c r="E480" s="4">
        <v>229</v>
      </c>
      <c r="F480" s="4">
        <f>ROUND(Source!AZ469,O480)</f>
        <v>0</v>
      </c>
      <c r="G480" s="4" t="s">
        <v>73</v>
      </c>
      <c r="H480" s="4" t="s">
        <v>74</v>
      </c>
      <c r="I480" s="4"/>
      <c r="J480" s="4"/>
      <c r="K480" s="4">
        <v>229</v>
      </c>
      <c r="L480" s="4">
        <v>10</v>
      </c>
      <c r="M480" s="4">
        <v>3</v>
      </c>
      <c r="N480" s="4" t="s">
        <v>3</v>
      </c>
      <c r="O480" s="4">
        <v>2</v>
      </c>
      <c r="P480" s="4"/>
      <c r="Q480" s="4"/>
      <c r="R480" s="4"/>
      <c r="S480" s="4"/>
      <c r="T480" s="4"/>
      <c r="U480" s="4"/>
      <c r="V480" s="4"/>
      <c r="W480" s="4">
        <v>0</v>
      </c>
      <c r="X480" s="4">
        <v>1</v>
      </c>
      <c r="Y480" s="4">
        <v>0</v>
      </c>
      <c r="Z480" s="4"/>
      <c r="AA480" s="4"/>
      <c r="AB480" s="4"/>
    </row>
    <row r="481" spans="1:28" x14ac:dyDescent="0.2">
      <c r="A481" s="4">
        <v>50</v>
      </c>
      <c r="B481" s="4">
        <v>0</v>
      </c>
      <c r="C481" s="4">
        <v>0</v>
      </c>
      <c r="D481" s="4">
        <v>1</v>
      </c>
      <c r="E481" s="4">
        <v>203</v>
      </c>
      <c r="F481" s="4">
        <f>ROUND(Source!Q469,O481)</f>
        <v>0</v>
      </c>
      <c r="G481" s="4" t="s">
        <v>75</v>
      </c>
      <c r="H481" s="4" t="s">
        <v>76</v>
      </c>
      <c r="I481" s="4"/>
      <c r="J481" s="4"/>
      <c r="K481" s="4">
        <v>203</v>
      </c>
      <c r="L481" s="4">
        <v>11</v>
      </c>
      <c r="M481" s="4">
        <v>3</v>
      </c>
      <c r="N481" s="4" t="s">
        <v>3</v>
      </c>
      <c r="O481" s="4">
        <v>2</v>
      </c>
      <c r="P481" s="4"/>
      <c r="Q481" s="4"/>
      <c r="R481" s="4"/>
      <c r="S481" s="4"/>
      <c r="T481" s="4"/>
      <c r="U481" s="4"/>
      <c r="V481" s="4"/>
      <c r="W481" s="4">
        <v>0</v>
      </c>
      <c r="X481" s="4">
        <v>1</v>
      </c>
      <c r="Y481" s="4">
        <v>0</v>
      </c>
      <c r="Z481" s="4"/>
      <c r="AA481" s="4"/>
      <c r="AB481" s="4"/>
    </row>
    <row r="482" spans="1:28" x14ac:dyDescent="0.2">
      <c r="A482" s="4">
        <v>50</v>
      </c>
      <c r="B482" s="4">
        <v>0</v>
      </c>
      <c r="C482" s="4">
        <v>0</v>
      </c>
      <c r="D482" s="4">
        <v>1</v>
      </c>
      <c r="E482" s="4">
        <v>231</v>
      </c>
      <c r="F482" s="4">
        <f>ROUND(Source!BB469,O482)</f>
        <v>0</v>
      </c>
      <c r="G482" s="4" t="s">
        <v>77</v>
      </c>
      <c r="H482" s="4" t="s">
        <v>78</v>
      </c>
      <c r="I482" s="4"/>
      <c r="J482" s="4"/>
      <c r="K482" s="4">
        <v>231</v>
      </c>
      <c r="L482" s="4">
        <v>12</v>
      </c>
      <c r="M482" s="4">
        <v>3</v>
      </c>
      <c r="N482" s="4" t="s">
        <v>3</v>
      </c>
      <c r="O482" s="4">
        <v>2</v>
      </c>
      <c r="P482" s="4"/>
      <c r="Q482" s="4"/>
      <c r="R482" s="4"/>
      <c r="S482" s="4"/>
      <c r="T482" s="4"/>
      <c r="U482" s="4"/>
      <c r="V482" s="4"/>
      <c r="W482" s="4">
        <v>0</v>
      </c>
      <c r="X482" s="4">
        <v>1</v>
      </c>
      <c r="Y482" s="4">
        <v>0</v>
      </c>
      <c r="Z482" s="4"/>
      <c r="AA482" s="4"/>
      <c r="AB482" s="4"/>
    </row>
    <row r="483" spans="1:28" x14ac:dyDescent="0.2">
      <c r="A483" s="4">
        <v>50</v>
      </c>
      <c r="B483" s="4">
        <v>0</v>
      </c>
      <c r="C483" s="4">
        <v>0</v>
      </c>
      <c r="D483" s="4">
        <v>1</v>
      </c>
      <c r="E483" s="4">
        <v>204</v>
      </c>
      <c r="F483" s="4">
        <f>ROUND(Source!R469,O483)</f>
        <v>0</v>
      </c>
      <c r="G483" s="4" t="s">
        <v>79</v>
      </c>
      <c r="H483" s="4" t="s">
        <v>80</v>
      </c>
      <c r="I483" s="4"/>
      <c r="J483" s="4"/>
      <c r="K483" s="4">
        <v>204</v>
      </c>
      <c r="L483" s="4">
        <v>13</v>
      </c>
      <c r="M483" s="4">
        <v>3</v>
      </c>
      <c r="N483" s="4" t="s">
        <v>3</v>
      </c>
      <c r="O483" s="4">
        <v>2</v>
      </c>
      <c r="P483" s="4"/>
      <c r="Q483" s="4"/>
      <c r="R483" s="4"/>
      <c r="S483" s="4"/>
      <c r="T483" s="4"/>
      <c r="U483" s="4"/>
      <c r="V483" s="4"/>
      <c r="W483" s="4">
        <v>0</v>
      </c>
      <c r="X483" s="4">
        <v>1</v>
      </c>
      <c r="Y483" s="4">
        <v>0</v>
      </c>
      <c r="Z483" s="4"/>
      <c r="AA483" s="4"/>
      <c r="AB483" s="4"/>
    </row>
    <row r="484" spans="1:28" x14ac:dyDescent="0.2">
      <c r="A484" s="4">
        <v>50</v>
      </c>
      <c r="B484" s="4">
        <v>0</v>
      </c>
      <c r="C484" s="4">
        <v>0</v>
      </c>
      <c r="D484" s="4">
        <v>1</v>
      </c>
      <c r="E484" s="4">
        <v>205</v>
      </c>
      <c r="F484" s="4">
        <f>ROUND(Source!S469,O484)</f>
        <v>0</v>
      </c>
      <c r="G484" s="4" t="s">
        <v>81</v>
      </c>
      <c r="H484" s="4" t="s">
        <v>82</v>
      </c>
      <c r="I484" s="4"/>
      <c r="J484" s="4"/>
      <c r="K484" s="4">
        <v>205</v>
      </c>
      <c r="L484" s="4">
        <v>14</v>
      </c>
      <c r="M484" s="4">
        <v>3</v>
      </c>
      <c r="N484" s="4" t="s">
        <v>3</v>
      </c>
      <c r="O484" s="4">
        <v>2</v>
      </c>
      <c r="P484" s="4"/>
      <c r="Q484" s="4"/>
      <c r="R484" s="4"/>
      <c r="S484" s="4"/>
      <c r="T484" s="4"/>
      <c r="U484" s="4"/>
      <c r="V484" s="4"/>
      <c r="W484" s="4">
        <v>0</v>
      </c>
      <c r="X484" s="4">
        <v>1</v>
      </c>
      <c r="Y484" s="4">
        <v>0</v>
      </c>
      <c r="Z484" s="4"/>
      <c r="AA484" s="4"/>
      <c r="AB484" s="4"/>
    </row>
    <row r="485" spans="1:28" x14ac:dyDescent="0.2">
      <c r="A485" s="4">
        <v>50</v>
      </c>
      <c r="B485" s="4">
        <v>0</v>
      </c>
      <c r="C485" s="4">
        <v>0</v>
      </c>
      <c r="D485" s="4">
        <v>1</v>
      </c>
      <c r="E485" s="4">
        <v>232</v>
      </c>
      <c r="F485" s="4">
        <f>ROUND(Source!BC469,O485)</f>
        <v>0</v>
      </c>
      <c r="G485" s="4" t="s">
        <v>83</v>
      </c>
      <c r="H485" s="4" t="s">
        <v>84</v>
      </c>
      <c r="I485" s="4"/>
      <c r="J485" s="4"/>
      <c r="K485" s="4">
        <v>232</v>
      </c>
      <c r="L485" s="4">
        <v>15</v>
      </c>
      <c r="M485" s="4">
        <v>3</v>
      </c>
      <c r="N485" s="4" t="s">
        <v>3</v>
      </c>
      <c r="O485" s="4">
        <v>2</v>
      </c>
      <c r="P485" s="4"/>
      <c r="Q485" s="4"/>
      <c r="R485" s="4"/>
      <c r="S485" s="4"/>
      <c r="T485" s="4"/>
      <c r="U485" s="4"/>
      <c r="V485" s="4"/>
      <c r="W485" s="4">
        <v>0</v>
      </c>
      <c r="X485" s="4">
        <v>1</v>
      </c>
      <c r="Y485" s="4">
        <v>0</v>
      </c>
      <c r="Z485" s="4"/>
      <c r="AA485" s="4"/>
      <c r="AB485" s="4"/>
    </row>
    <row r="486" spans="1:28" x14ac:dyDescent="0.2">
      <c r="A486" s="4">
        <v>50</v>
      </c>
      <c r="B486" s="4">
        <v>0</v>
      </c>
      <c r="C486" s="4">
        <v>0</v>
      </c>
      <c r="D486" s="4">
        <v>1</v>
      </c>
      <c r="E486" s="4">
        <v>214</v>
      </c>
      <c r="F486" s="4">
        <f>ROUND(Source!AS469,O486)</f>
        <v>0</v>
      </c>
      <c r="G486" s="4" t="s">
        <v>85</v>
      </c>
      <c r="H486" s="4" t="s">
        <v>86</v>
      </c>
      <c r="I486" s="4"/>
      <c r="J486" s="4"/>
      <c r="K486" s="4">
        <v>214</v>
      </c>
      <c r="L486" s="4">
        <v>16</v>
      </c>
      <c r="M486" s="4">
        <v>3</v>
      </c>
      <c r="N486" s="4" t="s">
        <v>3</v>
      </c>
      <c r="O486" s="4">
        <v>2</v>
      </c>
      <c r="P486" s="4"/>
      <c r="Q486" s="4"/>
      <c r="R486" s="4"/>
      <c r="S486" s="4"/>
      <c r="T486" s="4"/>
      <c r="U486" s="4"/>
      <c r="V486" s="4"/>
      <c r="W486" s="4">
        <v>0</v>
      </c>
      <c r="X486" s="4">
        <v>1</v>
      </c>
      <c r="Y486" s="4">
        <v>0</v>
      </c>
      <c r="Z486" s="4"/>
      <c r="AA486" s="4"/>
      <c r="AB486" s="4"/>
    </row>
    <row r="487" spans="1:28" x14ac:dyDescent="0.2">
      <c r="A487" s="4">
        <v>50</v>
      </c>
      <c r="B487" s="4">
        <v>0</v>
      </c>
      <c r="C487" s="4">
        <v>0</v>
      </c>
      <c r="D487" s="4">
        <v>1</v>
      </c>
      <c r="E487" s="4">
        <v>215</v>
      </c>
      <c r="F487" s="4">
        <f>ROUND(Source!AT469,O487)</f>
        <v>0</v>
      </c>
      <c r="G487" s="4" t="s">
        <v>87</v>
      </c>
      <c r="H487" s="4" t="s">
        <v>88</v>
      </c>
      <c r="I487" s="4"/>
      <c r="J487" s="4"/>
      <c r="K487" s="4">
        <v>215</v>
      </c>
      <c r="L487" s="4">
        <v>17</v>
      </c>
      <c r="M487" s="4">
        <v>3</v>
      </c>
      <c r="N487" s="4" t="s">
        <v>3</v>
      </c>
      <c r="O487" s="4">
        <v>2</v>
      </c>
      <c r="P487" s="4"/>
      <c r="Q487" s="4"/>
      <c r="R487" s="4"/>
      <c r="S487" s="4"/>
      <c r="T487" s="4"/>
      <c r="U487" s="4"/>
      <c r="V487" s="4"/>
      <c r="W487" s="4">
        <v>0</v>
      </c>
      <c r="X487" s="4">
        <v>1</v>
      </c>
      <c r="Y487" s="4">
        <v>0</v>
      </c>
      <c r="Z487" s="4"/>
      <c r="AA487" s="4"/>
      <c r="AB487" s="4"/>
    </row>
    <row r="488" spans="1:28" x14ac:dyDescent="0.2">
      <c r="A488" s="4">
        <v>50</v>
      </c>
      <c r="B488" s="4">
        <v>0</v>
      </c>
      <c r="C488" s="4">
        <v>0</v>
      </c>
      <c r="D488" s="4">
        <v>1</v>
      </c>
      <c r="E488" s="4">
        <v>217</v>
      </c>
      <c r="F488" s="4">
        <f>ROUND(Source!AU469,O488)</f>
        <v>0</v>
      </c>
      <c r="G488" s="4" t="s">
        <v>89</v>
      </c>
      <c r="H488" s="4" t="s">
        <v>90</v>
      </c>
      <c r="I488" s="4"/>
      <c r="J488" s="4"/>
      <c r="K488" s="4">
        <v>217</v>
      </c>
      <c r="L488" s="4">
        <v>18</v>
      </c>
      <c r="M488" s="4">
        <v>3</v>
      </c>
      <c r="N488" s="4" t="s">
        <v>3</v>
      </c>
      <c r="O488" s="4">
        <v>2</v>
      </c>
      <c r="P488" s="4"/>
      <c r="Q488" s="4"/>
      <c r="R488" s="4"/>
      <c r="S488" s="4"/>
      <c r="T488" s="4"/>
      <c r="U488" s="4"/>
      <c r="V488" s="4"/>
      <c r="W488" s="4">
        <v>0</v>
      </c>
      <c r="X488" s="4">
        <v>1</v>
      </c>
      <c r="Y488" s="4">
        <v>0</v>
      </c>
      <c r="Z488" s="4"/>
      <c r="AA488" s="4"/>
      <c r="AB488" s="4"/>
    </row>
    <row r="489" spans="1:28" x14ac:dyDescent="0.2">
      <c r="A489" s="4">
        <v>50</v>
      </c>
      <c r="B489" s="4">
        <v>0</v>
      </c>
      <c r="C489" s="4">
        <v>0</v>
      </c>
      <c r="D489" s="4">
        <v>1</v>
      </c>
      <c r="E489" s="4">
        <v>230</v>
      </c>
      <c r="F489" s="4">
        <f>ROUND(Source!BA469,O489)</f>
        <v>0</v>
      </c>
      <c r="G489" s="4" t="s">
        <v>91</v>
      </c>
      <c r="H489" s="4" t="s">
        <v>92</v>
      </c>
      <c r="I489" s="4"/>
      <c r="J489" s="4"/>
      <c r="K489" s="4">
        <v>230</v>
      </c>
      <c r="L489" s="4">
        <v>19</v>
      </c>
      <c r="M489" s="4">
        <v>3</v>
      </c>
      <c r="N489" s="4" t="s">
        <v>3</v>
      </c>
      <c r="O489" s="4">
        <v>2</v>
      </c>
      <c r="P489" s="4"/>
      <c r="Q489" s="4"/>
      <c r="R489" s="4"/>
      <c r="S489" s="4"/>
      <c r="T489" s="4"/>
      <c r="U489" s="4"/>
      <c r="V489" s="4"/>
      <c r="W489" s="4">
        <v>0</v>
      </c>
      <c r="X489" s="4">
        <v>1</v>
      </c>
      <c r="Y489" s="4">
        <v>0</v>
      </c>
      <c r="Z489" s="4"/>
      <c r="AA489" s="4"/>
      <c r="AB489" s="4"/>
    </row>
    <row r="490" spans="1:28" x14ac:dyDescent="0.2">
      <c r="A490" s="4">
        <v>50</v>
      </c>
      <c r="B490" s="4">
        <v>0</v>
      </c>
      <c r="C490" s="4">
        <v>0</v>
      </c>
      <c r="D490" s="4">
        <v>1</v>
      </c>
      <c r="E490" s="4">
        <v>206</v>
      </c>
      <c r="F490" s="4">
        <f>ROUND(Source!T469,O490)</f>
        <v>0</v>
      </c>
      <c r="G490" s="4" t="s">
        <v>93</v>
      </c>
      <c r="H490" s="4" t="s">
        <v>94</v>
      </c>
      <c r="I490" s="4"/>
      <c r="J490" s="4"/>
      <c r="K490" s="4">
        <v>206</v>
      </c>
      <c r="L490" s="4">
        <v>20</v>
      </c>
      <c r="M490" s="4">
        <v>3</v>
      </c>
      <c r="N490" s="4" t="s">
        <v>3</v>
      </c>
      <c r="O490" s="4">
        <v>2</v>
      </c>
      <c r="P490" s="4"/>
      <c r="Q490" s="4"/>
      <c r="R490" s="4"/>
      <c r="S490" s="4"/>
      <c r="T490" s="4"/>
      <c r="U490" s="4"/>
      <c r="V490" s="4"/>
      <c r="W490" s="4">
        <v>0</v>
      </c>
      <c r="X490" s="4">
        <v>1</v>
      </c>
      <c r="Y490" s="4">
        <v>0</v>
      </c>
      <c r="Z490" s="4"/>
      <c r="AA490" s="4"/>
      <c r="AB490" s="4"/>
    </row>
    <row r="491" spans="1:28" x14ac:dyDescent="0.2">
      <c r="A491" s="4">
        <v>50</v>
      </c>
      <c r="B491" s="4">
        <v>0</v>
      </c>
      <c r="C491" s="4">
        <v>0</v>
      </c>
      <c r="D491" s="4">
        <v>1</v>
      </c>
      <c r="E491" s="4">
        <v>207</v>
      </c>
      <c r="F491" s="4">
        <f>ROUND(Source!U469,O491)</f>
        <v>0</v>
      </c>
      <c r="G491" s="4" t="s">
        <v>95</v>
      </c>
      <c r="H491" s="4" t="s">
        <v>96</v>
      </c>
      <c r="I491" s="4"/>
      <c r="J491" s="4"/>
      <c r="K491" s="4">
        <v>207</v>
      </c>
      <c r="L491" s="4">
        <v>21</v>
      </c>
      <c r="M491" s="4">
        <v>3</v>
      </c>
      <c r="N491" s="4" t="s">
        <v>3</v>
      </c>
      <c r="O491" s="4">
        <v>7</v>
      </c>
      <c r="P491" s="4"/>
      <c r="Q491" s="4"/>
      <c r="R491" s="4"/>
      <c r="S491" s="4"/>
      <c r="T491" s="4"/>
      <c r="U491" s="4"/>
      <c r="V491" s="4"/>
      <c r="W491" s="4">
        <v>0</v>
      </c>
      <c r="X491" s="4">
        <v>1</v>
      </c>
      <c r="Y491" s="4">
        <v>0</v>
      </c>
      <c r="Z491" s="4"/>
      <c r="AA491" s="4"/>
      <c r="AB491" s="4"/>
    </row>
    <row r="492" spans="1:28" x14ac:dyDescent="0.2">
      <c r="A492" s="4">
        <v>50</v>
      </c>
      <c r="B492" s="4">
        <v>0</v>
      </c>
      <c r="C492" s="4">
        <v>0</v>
      </c>
      <c r="D492" s="4">
        <v>1</v>
      </c>
      <c r="E492" s="4">
        <v>208</v>
      </c>
      <c r="F492" s="4">
        <f>ROUND(Source!V469,O492)</f>
        <v>0</v>
      </c>
      <c r="G492" s="4" t="s">
        <v>97</v>
      </c>
      <c r="H492" s="4" t="s">
        <v>98</v>
      </c>
      <c r="I492" s="4"/>
      <c r="J492" s="4"/>
      <c r="K492" s="4">
        <v>208</v>
      </c>
      <c r="L492" s="4">
        <v>22</v>
      </c>
      <c r="M492" s="4">
        <v>3</v>
      </c>
      <c r="N492" s="4" t="s">
        <v>3</v>
      </c>
      <c r="O492" s="4">
        <v>7</v>
      </c>
      <c r="P492" s="4"/>
      <c r="Q492" s="4"/>
      <c r="R492" s="4"/>
      <c r="S492" s="4"/>
      <c r="T492" s="4"/>
      <c r="U492" s="4"/>
      <c r="V492" s="4"/>
      <c r="W492" s="4">
        <v>0</v>
      </c>
      <c r="X492" s="4">
        <v>1</v>
      </c>
      <c r="Y492" s="4">
        <v>0</v>
      </c>
      <c r="Z492" s="4"/>
      <c r="AA492" s="4"/>
      <c r="AB492" s="4"/>
    </row>
    <row r="493" spans="1:28" x14ac:dyDescent="0.2">
      <c r="A493" s="4">
        <v>50</v>
      </c>
      <c r="B493" s="4">
        <v>0</v>
      </c>
      <c r="C493" s="4">
        <v>0</v>
      </c>
      <c r="D493" s="4">
        <v>1</v>
      </c>
      <c r="E493" s="4">
        <v>209</v>
      </c>
      <c r="F493" s="4">
        <f>ROUND(Source!W469,O493)</f>
        <v>0</v>
      </c>
      <c r="G493" s="4" t="s">
        <v>99</v>
      </c>
      <c r="H493" s="4" t="s">
        <v>100</v>
      </c>
      <c r="I493" s="4"/>
      <c r="J493" s="4"/>
      <c r="K493" s="4">
        <v>209</v>
      </c>
      <c r="L493" s="4">
        <v>23</v>
      </c>
      <c r="M493" s="4">
        <v>3</v>
      </c>
      <c r="N493" s="4" t="s">
        <v>3</v>
      </c>
      <c r="O493" s="4">
        <v>2</v>
      </c>
      <c r="P493" s="4"/>
      <c r="Q493" s="4"/>
      <c r="R493" s="4"/>
      <c r="S493" s="4"/>
      <c r="T493" s="4"/>
      <c r="U493" s="4"/>
      <c r="V493" s="4"/>
      <c r="W493" s="4">
        <v>0</v>
      </c>
      <c r="X493" s="4">
        <v>1</v>
      </c>
      <c r="Y493" s="4">
        <v>0</v>
      </c>
      <c r="Z493" s="4"/>
      <c r="AA493" s="4"/>
      <c r="AB493" s="4"/>
    </row>
    <row r="494" spans="1:28" x14ac:dyDescent="0.2">
      <c r="A494" s="4">
        <v>50</v>
      </c>
      <c r="B494" s="4">
        <v>0</v>
      </c>
      <c r="C494" s="4">
        <v>0</v>
      </c>
      <c r="D494" s="4">
        <v>1</v>
      </c>
      <c r="E494" s="4">
        <v>233</v>
      </c>
      <c r="F494" s="4">
        <f>ROUND(Source!BD469,O494)</f>
        <v>0</v>
      </c>
      <c r="G494" s="4" t="s">
        <v>101</v>
      </c>
      <c r="H494" s="4" t="s">
        <v>102</v>
      </c>
      <c r="I494" s="4"/>
      <c r="J494" s="4"/>
      <c r="K494" s="4">
        <v>233</v>
      </c>
      <c r="L494" s="4">
        <v>24</v>
      </c>
      <c r="M494" s="4">
        <v>3</v>
      </c>
      <c r="N494" s="4" t="s">
        <v>3</v>
      </c>
      <c r="O494" s="4">
        <v>2</v>
      </c>
      <c r="P494" s="4"/>
      <c r="Q494" s="4"/>
      <c r="R494" s="4"/>
      <c r="S494" s="4"/>
      <c r="T494" s="4"/>
      <c r="U494" s="4"/>
      <c r="V494" s="4"/>
      <c r="W494" s="4">
        <v>0</v>
      </c>
      <c r="X494" s="4">
        <v>1</v>
      </c>
      <c r="Y494" s="4">
        <v>0</v>
      </c>
      <c r="Z494" s="4"/>
      <c r="AA494" s="4"/>
      <c r="AB494" s="4"/>
    </row>
    <row r="495" spans="1:28" x14ac:dyDescent="0.2">
      <c r="A495" s="4">
        <v>50</v>
      </c>
      <c r="B495" s="4">
        <v>0</v>
      </c>
      <c r="C495" s="4">
        <v>0</v>
      </c>
      <c r="D495" s="4">
        <v>1</v>
      </c>
      <c r="E495" s="4">
        <v>210</v>
      </c>
      <c r="F495" s="4">
        <f>ROUND(Source!X469,O495)</f>
        <v>0</v>
      </c>
      <c r="G495" s="4" t="s">
        <v>103</v>
      </c>
      <c r="H495" s="4" t="s">
        <v>104</v>
      </c>
      <c r="I495" s="4"/>
      <c r="J495" s="4"/>
      <c r="K495" s="4">
        <v>210</v>
      </c>
      <c r="L495" s="4">
        <v>25</v>
      </c>
      <c r="M495" s="4">
        <v>3</v>
      </c>
      <c r="N495" s="4" t="s">
        <v>3</v>
      </c>
      <c r="O495" s="4">
        <v>2</v>
      </c>
      <c r="P495" s="4"/>
      <c r="Q495" s="4"/>
      <c r="R495" s="4"/>
      <c r="S495" s="4"/>
      <c r="T495" s="4"/>
      <c r="U495" s="4"/>
      <c r="V495" s="4"/>
      <c r="W495" s="4">
        <v>0</v>
      </c>
      <c r="X495" s="4">
        <v>1</v>
      </c>
      <c r="Y495" s="4">
        <v>0</v>
      </c>
      <c r="Z495" s="4"/>
      <c r="AA495" s="4"/>
      <c r="AB495" s="4"/>
    </row>
    <row r="496" spans="1:28" x14ac:dyDescent="0.2">
      <c r="A496" s="4">
        <v>50</v>
      </c>
      <c r="B496" s="4">
        <v>0</v>
      </c>
      <c r="C496" s="4">
        <v>0</v>
      </c>
      <c r="D496" s="4">
        <v>1</v>
      </c>
      <c r="E496" s="4">
        <v>211</v>
      </c>
      <c r="F496" s="4">
        <f>ROUND(Source!Y469,O496)</f>
        <v>0</v>
      </c>
      <c r="G496" s="4" t="s">
        <v>105</v>
      </c>
      <c r="H496" s="4" t="s">
        <v>106</v>
      </c>
      <c r="I496" s="4"/>
      <c r="J496" s="4"/>
      <c r="K496" s="4">
        <v>211</v>
      </c>
      <c r="L496" s="4">
        <v>26</v>
      </c>
      <c r="M496" s="4">
        <v>3</v>
      </c>
      <c r="N496" s="4" t="s">
        <v>3</v>
      </c>
      <c r="O496" s="4">
        <v>2</v>
      </c>
      <c r="P496" s="4"/>
      <c r="Q496" s="4"/>
      <c r="R496" s="4"/>
      <c r="S496" s="4"/>
      <c r="T496" s="4"/>
      <c r="U496" s="4"/>
      <c r="V496" s="4"/>
      <c r="W496" s="4">
        <v>0</v>
      </c>
      <c r="X496" s="4">
        <v>1</v>
      </c>
      <c r="Y496" s="4">
        <v>0</v>
      </c>
      <c r="Z496" s="4"/>
      <c r="AA496" s="4"/>
      <c r="AB496" s="4"/>
    </row>
    <row r="497" spans="1:245" x14ac:dyDescent="0.2">
      <c r="A497" s="4">
        <v>50</v>
      </c>
      <c r="B497" s="4">
        <v>0</v>
      </c>
      <c r="C497" s="4">
        <v>0</v>
      </c>
      <c r="D497" s="4">
        <v>1</v>
      </c>
      <c r="E497" s="4">
        <v>224</v>
      </c>
      <c r="F497" s="4">
        <f>ROUND(Source!AR469,O497)</f>
        <v>0</v>
      </c>
      <c r="G497" s="4" t="s">
        <v>107</v>
      </c>
      <c r="H497" s="4" t="s">
        <v>108</v>
      </c>
      <c r="I497" s="4"/>
      <c r="J497" s="4"/>
      <c r="K497" s="4">
        <v>224</v>
      </c>
      <c r="L497" s="4">
        <v>27</v>
      </c>
      <c r="M497" s="4">
        <v>3</v>
      </c>
      <c r="N497" s="4" t="s">
        <v>3</v>
      </c>
      <c r="O497" s="4">
        <v>2</v>
      </c>
      <c r="P497" s="4"/>
      <c r="Q497" s="4"/>
      <c r="R497" s="4"/>
      <c r="S497" s="4"/>
      <c r="T497" s="4"/>
      <c r="U497" s="4"/>
      <c r="V497" s="4"/>
      <c r="W497" s="4">
        <v>0</v>
      </c>
      <c r="X497" s="4">
        <v>1</v>
      </c>
      <c r="Y497" s="4">
        <v>0</v>
      </c>
      <c r="Z497" s="4"/>
      <c r="AA497" s="4"/>
      <c r="AB497" s="4"/>
    </row>
    <row r="499" spans="1:245" x14ac:dyDescent="0.2">
      <c r="A499" s="1">
        <v>4</v>
      </c>
      <c r="B499" s="1">
        <v>0</v>
      </c>
      <c r="C499" s="1"/>
      <c r="D499" s="1">
        <f>ROW(A512)</f>
        <v>512</v>
      </c>
      <c r="E499" s="1"/>
      <c r="F499" s="1" t="s">
        <v>3</v>
      </c>
      <c r="G499" s="1" t="s">
        <v>250</v>
      </c>
      <c r="H499" s="1" t="s">
        <v>3</v>
      </c>
      <c r="I499" s="1">
        <v>0</v>
      </c>
      <c r="J499" s="1"/>
      <c r="K499" s="1">
        <v>-1</v>
      </c>
      <c r="L499" s="1"/>
      <c r="M499" s="1" t="s">
        <v>3</v>
      </c>
      <c r="N499" s="1"/>
      <c r="O499" s="1"/>
      <c r="P499" s="1"/>
      <c r="Q499" s="1"/>
      <c r="R499" s="1"/>
      <c r="S499" s="1">
        <v>0</v>
      </c>
      <c r="T499" s="1"/>
      <c r="U499" s="1" t="s">
        <v>3</v>
      </c>
      <c r="V499" s="1">
        <v>0</v>
      </c>
      <c r="W499" s="1"/>
      <c r="X499" s="1"/>
      <c r="Y499" s="1"/>
      <c r="Z499" s="1"/>
      <c r="AA499" s="1"/>
      <c r="AB499" s="1" t="s">
        <v>3</v>
      </c>
      <c r="AC499" s="1" t="s">
        <v>3</v>
      </c>
      <c r="AD499" s="1" t="s">
        <v>3</v>
      </c>
      <c r="AE499" s="1" t="s">
        <v>3</v>
      </c>
      <c r="AF499" s="1" t="s">
        <v>3</v>
      </c>
      <c r="AG499" s="1" t="s">
        <v>3</v>
      </c>
      <c r="AH499" s="1"/>
      <c r="AI499" s="1"/>
      <c r="AJ499" s="1"/>
      <c r="AK499" s="1"/>
      <c r="AL499" s="1"/>
      <c r="AM499" s="1"/>
      <c r="AN499" s="1"/>
      <c r="AO499" s="1"/>
      <c r="AP499" s="1" t="s">
        <v>3</v>
      </c>
      <c r="AQ499" s="1" t="s">
        <v>3</v>
      </c>
      <c r="AR499" s="1" t="s">
        <v>3</v>
      </c>
      <c r="AS499" s="1"/>
      <c r="AT499" s="1"/>
      <c r="AU499" s="1"/>
      <c r="AV499" s="1"/>
      <c r="AW499" s="1"/>
      <c r="AX499" s="1"/>
      <c r="AY499" s="1"/>
      <c r="AZ499" s="1" t="s">
        <v>3</v>
      </c>
      <c r="BA499" s="1"/>
      <c r="BB499" s="1" t="s">
        <v>3</v>
      </c>
      <c r="BC499" s="1" t="s">
        <v>3</v>
      </c>
      <c r="BD499" s="1" t="s">
        <v>3</v>
      </c>
      <c r="BE499" s="1" t="s">
        <v>3</v>
      </c>
      <c r="BF499" s="1" t="s">
        <v>3</v>
      </c>
      <c r="BG499" s="1" t="s">
        <v>3</v>
      </c>
      <c r="BH499" s="1" t="s">
        <v>3</v>
      </c>
      <c r="BI499" s="1" t="s">
        <v>3</v>
      </c>
      <c r="BJ499" s="1" t="s">
        <v>3</v>
      </c>
      <c r="BK499" s="1" t="s">
        <v>3</v>
      </c>
      <c r="BL499" s="1" t="s">
        <v>3</v>
      </c>
      <c r="BM499" s="1" t="s">
        <v>3</v>
      </c>
      <c r="BN499" s="1" t="s">
        <v>3</v>
      </c>
      <c r="BO499" s="1" t="s">
        <v>3</v>
      </c>
      <c r="BP499" s="1" t="s">
        <v>3</v>
      </c>
      <c r="BQ499" s="1"/>
      <c r="BR499" s="1"/>
      <c r="BS499" s="1"/>
      <c r="BT499" s="1"/>
      <c r="BU499" s="1"/>
      <c r="BV499" s="1"/>
      <c r="BW499" s="1"/>
      <c r="BX499" s="1">
        <v>0</v>
      </c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>
        <v>0</v>
      </c>
    </row>
    <row r="501" spans="1:245" x14ac:dyDescent="0.2">
      <c r="A501" s="2">
        <v>52</v>
      </c>
      <c r="B501" s="2">
        <f t="shared" ref="B501:G501" si="289">B512</f>
        <v>0</v>
      </c>
      <c r="C501" s="2">
        <f t="shared" si="289"/>
        <v>4</v>
      </c>
      <c r="D501" s="2">
        <f t="shared" si="289"/>
        <v>499</v>
      </c>
      <c r="E501" s="2">
        <f t="shared" si="289"/>
        <v>0</v>
      </c>
      <c r="F501" s="2" t="str">
        <f t="shared" si="289"/>
        <v/>
      </c>
      <c r="G501" s="2" t="str">
        <f t="shared" si="289"/>
        <v>Помещение 2 (кабинет №227)</v>
      </c>
      <c r="H501" s="2"/>
      <c r="I501" s="2"/>
      <c r="J501" s="2"/>
      <c r="K501" s="2"/>
      <c r="L501" s="2"/>
      <c r="M501" s="2"/>
      <c r="N501" s="2"/>
      <c r="O501" s="2">
        <f t="shared" ref="O501:AT501" si="290">O512</f>
        <v>0</v>
      </c>
      <c r="P501" s="2">
        <f t="shared" si="290"/>
        <v>0</v>
      </c>
      <c r="Q501" s="2">
        <f t="shared" si="290"/>
        <v>0</v>
      </c>
      <c r="R501" s="2">
        <f t="shared" si="290"/>
        <v>0</v>
      </c>
      <c r="S501" s="2">
        <f t="shared" si="290"/>
        <v>0</v>
      </c>
      <c r="T501" s="2">
        <f t="shared" si="290"/>
        <v>0</v>
      </c>
      <c r="U501" s="2">
        <f t="shared" si="290"/>
        <v>0</v>
      </c>
      <c r="V501" s="2">
        <f t="shared" si="290"/>
        <v>0</v>
      </c>
      <c r="W501" s="2">
        <f t="shared" si="290"/>
        <v>0</v>
      </c>
      <c r="X501" s="2">
        <f t="shared" si="290"/>
        <v>0</v>
      </c>
      <c r="Y501" s="2">
        <f t="shared" si="290"/>
        <v>0</v>
      </c>
      <c r="Z501" s="2">
        <f t="shared" si="290"/>
        <v>0</v>
      </c>
      <c r="AA501" s="2">
        <f t="shared" si="290"/>
        <v>0</v>
      </c>
      <c r="AB501" s="2">
        <f t="shared" si="290"/>
        <v>0</v>
      </c>
      <c r="AC501" s="2">
        <f t="shared" si="290"/>
        <v>0</v>
      </c>
      <c r="AD501" s="2">
        <f t="shared" si="290"/>
        <v>0</v>
      </c>
      <c r="AE501" s="2">
        <f t="shared" si="290"/>
        <v>0</v>
      </c>
      <c r="AF501" s="2">
        <f t="shared" si="290"/>
        <v>0</v>
      </c>
      <c r="AG501" s="2">
        <f t="shared" si="290"/>
        <v>0</v>
      </c>
      <c r="AH501" s="2">
        <f t="shared" si="290"/>
        <v>0</v>
      </c>
      <c r="AI501" s="2">
        <f t="shared" si="290"/>
        <v>0</v>
      </c>
      <c r="AJ501" s="2">
        <f t="shared" si="290"/>
        <v>0</v>
      </c>
      <c r="AK501" s="2">
        <f t="shared" si="290"/>
        <v>0</v>
      </c>
      <c r="AL501" s="2">
        <f t="shared" si="290"/>
        <v>0</v>
      </c>
      <c r="AM501" s="2">
        <f t="shared" si="290"/>
        <v>0</v>
      </c>
      <c r="AN501" s="2">
        <f t="shared" si="290"/>
        <v>0</v>
      </c>
      <c r="AO501" s="2">
        <f t="shared" si="290"/>
        <v>0</v>
      </c>
      <c r="AP501" s="2">
        <f t="shared" si="290"/>
        <v>0</v>
      </c>
      <c r="AQ501" s="2">
        <f t="shared" si="290"/>
        <v>0</v>
      </c>
      <c r="AR501" s="2">
        <f t="shared" si="290"/>
        <v>0</v>
      </c>
      <c r="AS501" s="2">
        <f t="shared" si="290"/>
        <v>0</v>
      </c>
      <c r="AT501" s="2">
        <f t="shared" si="290"/>
        <v>0</v>
      </c>
      <c r="AU501" s="2">
        <f t="shared" ref="AU501:BZ501" si="291">AU512</f>
        <v>0</v>
      </c>
      <c r="AV501" s="2">
        <f t="shared" si="291"/>
        <v>0</v>
      </c>
      <c r="AW501" s="2">
        <f t="shared" si="291"/>
        <v>0</v>
      </c>
      <c r="AX501" s="2">
        <f t="shared" si="291"/>
        <v>0</v>
      </c>
      <c r="AY501" s="2">
        <f t="shared" si="291"/>
        <v>0</v>
      </c>
      <c r="AZ501" s="2">
        <f t="shared" si="291"/>
        <v>0</v>
      </c>
      <c r="BA501" s="2">
        <f t="shared" si="291"/>
        <v>0</v>
      </c>
      <c r="BB501" s="2">
        <f t="shared" si="291"/>
        <v>0</v>
      </c>
      <c r="BC501" s="2">
        <f t="shared" si="291"/>
        <v>0</v>
      </c>
      <c r="BD501" s="2">
        <f t="shared" si="291"/>
        <v>0</v>
      </c>
      <c r="BE501" s="2">
        <f t="shared" si="291"/>
        <v>0</v>
      </c>
      <c r="BF501" s="2">
        <f t="shared" si="291"/>
        <v>0</v>
      </c>
      <c r="BG501" s="2">
        <f t="shared" si="291"/>
        <v>0</v>
      </c>
      <c r="BH501" s="2">
        <f t="shared" si="291"/>
        <v>0</v>
      </c>
      <c r="BI501" s="2">
        <f t="shared" si="291"/>
        <v>0</v>
      </c>
      <c r="BJ501" s="2">
        <f t="shared" si="291"/>
        <v>0</v>
      </c>
      <c r="BK501" s="2">
        <f t="shared" si="291"/>
        <v>0</v>
      </c>
      <c r="BL501" s="2">
        <f t="shared" si="291"/>
        <v>0</v>
      </c>
      <c r="BM501" s="2">
        <f t="shared" si="291"/>
        <v>0</v>
      </c>
      <c r="BN501" s="2">
        <f t="shared" si="291"/>
        <v>0</v>
      </c>
      <c r="BO501" s="2">
        <f t="shared" si="291"/>
        <v>0</v>
      </c>
      <c r="BP501" s="2">
        <f t="shared" si="291"/>
        <v>0</v>
      </c>
      <c r="BQ501" s="2">
        <f t="shared" si="291"/>
        <v>0</v>
      </c>
      <c r="BR501" s="2">
        <f t="shared" si="291"/>
        <v>0</v>
      </c>
      <c r="BS501" s="2">
        <f t="shared" si="291"/>
        <v>0</v>
      </c>
      <c r="BT501" s="2">
        <f t="shared" si="291"/>
        <v>0</v>
      </c>
      <c r="BU501" s="2">
        <f t="shared" si="291"/>
        <v>0</v>
      </c>
      <c r="BV501" s="2">
        <f t="shared" si="291"/>
        <v>0</v>
      </c>
      <c r="BW501" s="2">
        <f t="shared" si="291"/>
        <v>0</v>
      </c>
      <c r="BX501" s="2">
        <f t="shared" si="291"/>
        <v>0</v>
      </c>
      <c r="BY501" s="2">
        <f t="shared" si="291"/>
        <v>0</v>
      </c>
      <c r="BZ501" s="2">
        <f t="shared" si="291"/>
        <v>0</v>
      </c>
      <c r="CA501" s="2">
        <f t="shared" ref="CA501:DF501" si="292">CA512</f>
        <v>0</v>
      </c>
      <c r="CB501" s="2">
        <f t="shared" si="292"/>
        <v>0</v>
      </c>
      <c r="CC501" s="2">
        <f t="shared" si="292"/>
        <v>0</v>
      </c>
      <c r="CD501" s="2">
        <f t="shared" si="292"/>
        <v>0</v>
      </c>
      <c r="CE501" s="2">
        <f t="shared" si="292"/>
        <v>0</v>
      </c>
      <c r="CF501" s="2">
        <f t="shared" si="292"/>
        <v>0</v>
      </c>
      <c r="CG501" s="2">
        <f t="shared" si="292"/>
        <v>0</v>
      </c>
      <c r="CH501" s="2">
        <f t="shared" si="292"/>
        <v>0</v>
      </c>
      <c r="CI501" s="2">
        <f t="shared" si="292"/>
        <v>0</v>
      </c>
      <c r="CJ501" s="2">
        <f t="shared" si="292"/>
        <v>0</v>
      </c>
      <c r="CK501" s="2">
        <f t="shared" si="292"/>
        <v>0</v>
      </c>
      <c r="CL501" s="2">
        <f t="shared" si="292"/>
        <v>0</v>
      </c>
      <c r="CM501" s="2">
        <f t="shared" si="292"/>
        <v>0</v>
      </c>
      <c r="CN501" s="2">
        <f t="shared" si="292"/>
        <v>0</v>
      </c>
      <c r="CO501" s="2">
        <f t="shared" si="292"/>
        <v>0</v>
      </c>
      <c r="CP501" s="2">
        <f t="shared" si="292"/>
        <v>0</v>
      </c>
      <c r="CQ501" s="2">
        <f t="shared" si="292"/>
        <v>0</v>
      </c>
      <c r="CR501" s="2">
        <f t="shared" si="292"/>
        <v>0</v>
      </c>
      <c r="CS501" s="2">
        <f t="shared" si="292"/>
        <v>0</v>
      </c>
      <c r="CT501" s="2">
        <f t="shared" si="292"/>
        <v>0</v>
      </c>
      <c r="CU501" s="2">
        <f t="shared" si="292"/>
        <v>0</v>
      </c>
      <c r="CV501" s="2">
        <f t="shared" si="292"/>
        <v>0</v>
      </c>
      <c r="CW501" s="2">
        <f t="shared" si="292"/>
        <v>0</v>
      </c>
      <c r="CX501" s="2">
        <f t="shared" si="292"/>
        <v>0</v>
      </c>
      <c r="CY501" s="2">
        <f t="shared" si="292"/>
        <v>0</v>
      </c>
      <c r="CZ501" s="2">
        <f t="shared" si="292"/>
        <v>0</v>
      </c>
      <c r="DA501" s="2">
        <f t="shared" si="292"/>
        <v>0</v>
      </c>
      <c r="DB501" s="2">
        <f t="shared" si="292"/>
        <v>0</v>
      </c>
      <c r="DC501" s="2">
        <f t="shared" si="292"/>
        <v>0</v>
      </c>
      <c r="DD501" s="2">
        <f t="shared" si="292"/>
        <v>0</v>
      </c>
      <c r="DE501" s="2">
        <f t="shared" si="292"/>
        <v>0</v>
      </c>
      <c r="DF501" s="2">
        <f t="shared" si="292"/>
        <v>0</v>
      </c>
      <c r="DG501" s="3">
        <f t="shared" ref="DG501:EL501" si="293">DG512</f>
        <v>0</v>
      </c>
      <c r="DH501" s="3">
        <f t="shared" si="293"/>
        <v>0</v>
      </c>
      <c r="DI501" s="3">
        <f t="shared" si="293"/>
        <v>0</v>
      </c>
      <c r="DJ501" s="3">
        <f t="shared" si="293"/>
        <v>0</v>
      </c>
      <c r="DK501" s="3">
        <f t="shared" si="293"/>
        <v>0</v>
      </c>
      <c r="DL501" s="3">
        <f t="shared" si="293"/>
        <v>0</v>
      </c>
      <c r="DM501" s="3">
        <f t="shared" si="293"/>
        <v>0</v>
      </c>
      <c r="DN501" s="3">
        <f t="shared" si="293"/>
        <v>0</v>
      </c>
      <c r="DO501" s="3">
        <f t="shared" si="293"/>
        <v>0</v>
      </c>
      <c r="DP501" s="3">
        <f t="shared" si="293"/>
        <v>0</v>
      </c>
      <c r="DQ501" s="3">
        <f t="shared" si="293"/>
        <v>0</v>
      </c>
      <c r="DR501" s="3">
        <f t="shared" si="293"/>
        <v>0</v>
      </c>
      <c r="DS501" s="3">
        <f t="shared" si="293"/>
        <v>0</v>
      </c>
      <c r="DT501" s="3">
        <f t="shared" si="293"/>
        <v>0</v>
      </c>
      <c r="DU501" s="3">
        <f t="shared" si="293"/>
        <v>0</v>
      </c>
      <c r="DV501" s="3">
        <f t="shared" si="293"/>
        <v>0</v>
      </c>
      <c r="DW501" s="3">
        <f t="shared" si="293"/>
        <v>0</v>
      </c>
      <c r="DX501" s="3">
        <f t="shared" si="293"/>
        <v>0</v>
      </c>
      <c r="DY501" s="3">
        <f t="shared" si="293"/>
        <v>0</v>
      </c>
      <c r="DZ501" s="3">
        <f t="shared" si="293"/>
        <v>0</v>
      </c>
      <c r="EA501" s="3">
        <f t="shared" si="293"/>
        <v>0</v>
      </c>
      <c r="EB501" s="3">
        <f t="shared" si="293"/>
        <v>0</v>
      </c>
      <c r="EC501" s="3">
        <f t="shared" si="293"/>
        <v>0</v>
      </c>
      <c r="ED501" s="3">
        <f t="shared" si="293"/>
        <v>0</v>
      </c>
      <c r="EE501" s="3">
        <f t="shared" si="293"/>
        <v>0</v>
      </c>
      <c r="EF501" s="3">
        <f t="shared" si="293"/>
        <v>0</v>
      </c>
      <c r="EG501" s="3">
        <f t="shared" si="293"/>
        <v>0</v>
      </c>
      <c r="EH501" s="3">
        <f t="shared" si="293"/>
        <v>0</v>
      </c>
      <c r="EI501" s="3">
        <f t="shared" si="293"/>
        <v>0</v>
      </c>
      <c r="EJ501" s="3">
        <f t="shared" si="293"/>
        <v>0</v>
      </c>
      <c r="EK501" s="3">
        <f t="shared" si="293"/>
        <v>0</v>
      </c>
      <c r="EL501" s="3">
        <f t="shared" si="293"/>
        <v>0</v>
      </c>
      <c r="EM501" s="3">
        <f t="shared" ref="EM501:FR501" si="294">EM512</f>
        <v>0</v>
      </c>
      <c r="EN501" s="3">
        <f t="shared" si="294"/>
        <v>0</v>
      </c>
      <c r="EO501" s="3">
        <f t="shared" si="294"/>
        <v>0</v>
      </c>
      <c r="EP501" s="3">
        <f t="shared" si="294"/>
        <v>0</v>
      </c>
      <c r="EQ501" s="3">
        <f t="shared" si="294"/>
        <v>0</v>
      </c>
      <c r="ER501" s="3">
        <f t="shared" si="294"/>
        <v>0</v>
      </c>
      <c r="ES501" s="3">
        <f t="shared" si="294"/>
        <v>0</v>
      </c>
      <c r="ET501" s="3">
        <f t="shared" si="294"/>
        <v>0</v>
      </c>
      <c r="EU501" s="3">
        <f t="shared" si="294"/>
        <v>0</v>
      </c>
      <c r="EV501" s="3">
        <f t="shared" si="294"/>
        <v>0</v>
      </c>
      <c r="EW501" s="3">
        <f t="shared" si="294"/>
        <v>0</v>
      </c>
      <c r="EX501" s="3">
        <f t="shared" si="294"/>
        <v>0</v>
      </c>
      <c r="EY501" s="3">
        <f t="shared" si="294"/>
        <v>0</v>
      </c>
      <c r="EZ501" s="3">
        <f t="shared" si="294"/>
        <v>0</v>
      </c>
      <c r="FA501" s="3">
        <f t="shared" si="294"/>
        <v>0</v>
      </c>
      <c r="FB501" s="3">
        <f t="shared" si="294"/>
        <v>0</v>
      </c>
      <c r="FC501" s="3">
        <f t="shared" si="294"/>
        <v>0</v>
      </c>
      <c r="FD501" s="3">
        <f t="shared" si="294"/>
        <v>0</v>
      </c>
      <c r="FE501" s="3">
        <f t="shared" si="294"/>
        <v>0</v>
      </c>
      <c r="FF501" s="3">
        <f t="shared" si="294"/>
        <v>0</v>
      </c>
      <c r="FG501" s="3">
        <f t="shared" si="294"/>
        <v>0</v>
      </c>
      <c r="FH501" s="3">
        <f t="shared" si="294"/>
        <v>0</v>
      </c>
      <c r="FI501" s="3">
        <f t="shared" si="294"/>
        <v>0</v>
      </c>
      <c r="FJ501" s="3">
        <f t="shared" si="294"/>
        <v>0</v>
      </c>
      <c r="FK501" s="3">
        <f t="shared" si="294"/>
        <v>0</v>
      </c>
      <c r="FL501" s="3">
        <f t="shared" si="294"/>
        <v>0</v>
      </c>
      <c r="FM501" s="3">
        <f t="shared" si="294"/>
        <v>0</v>
      </c>
      <c r="FN501" s="3">
        <f t="shared" si="294"/>
        <v>0</v>
      </c>
      <c r="FO501" s="3">
        <f t="shared" si="294"/>
        <v>0</v>
      </c>
      <c r="FP501" s="3">
        <f t="shared" si="294"/>
        <v>0</v>
      </c>
      <c r="FQ501" s="3">
        <f t="shared" si="294"/>
        <v>0</v>
      </c>
      <c r="FR501" s="3">
        <f t="shared" si="294"/>
        <v>0</v>
      </c>
      <c r="FS501" s="3">
        <f t="shared" ref="FS501:GX501" si="295">FS512</f>
        <v>0</v>
      </c>
      <c r="FT501" s="3">
        <f t="shared" si="295"/>
        <v>0</v>
      </c>
      <c r="FU501" s="3">
        <f t="shared" si="295"/>
        <v>0</v>
      </c>
      <c r="FV501" s="3">
        <f t="shared" si="295"/>
        <v>0</v>
      </c>
      <c r="FW501" s="3">
        <f t="shared" si="295"/>
        <v>0</v>
      </c>
      <c r="FX501" s="3">
        <f t="shared" si="295"/>
        <v>0</v>
      </c>
      <c r="FY501" s="3">
        <f t="shared" si="295"/>
        <v>0</v>
      </c>
      <c r="FZ501" s="3">
        <f t="shared" si="295"/>
        <v>0</v>
      </c>
      <c r="GA501" s="3">
        <f t="shared" si="295"/>
        <v>0</v>
      </c>
      <c r="GB501" s="3">
        <f t="shared" si="295"/>
        <v>0</v>
      </c>
      <c r="GC501" s="3">
        <f t="shared" si="295"/>
        <v>0</v>
      </c>
      <c r="GD501" s="3">
        <f t="shared" si="295"/>
        <v>0</v>
      </c>
      <c r="GE501" s="3">
        <f t="shared" si="295"/>
        <v>0</v>
      </c>
      <c r="GF501" s="3">
        <f t="shared" si="295"/>
        <v>0</v>
      </c>
      <c r="GG501" s="3">
        <f t="shared" si="295"/>
        <v>0</v>
      </c>
      <c r="GH501" s="3">
        <f t="shared" si="295"/>
        <v>0</v>
      </c>
      <c r="GI501" s="3">
        <f t="shared" si="295"/>
        <v>0</v>
      </c>
      <c r="GJ501" s="3">
        <f t="shared" si="295"/>
        <v>0</v>
      </c>
      <c r="GK501" s="3">
        <f t="shared" si="295"/>
        <v>0</v>
      </c>
      <c r="GL501" s="3">
        <f t="shared" si="295"/>
        <v>0</v>
      </c>
      <c r="GM501" s="3">
        <f t="shared" si="295"/>
        <v>0</v>
      </c>
      <c r="GN501" s="3">
        <f t="shared" si="295"/>
        <v>0</v>
      </c>
      <c r="GO501" s="3">
        <f t="shared" si="295"/>
        <v>0</v>
      </c>
      <c r="GP501" s="3">
        <f t="shared" si="295"/>
        <v>0</v>
      </c>
      <c r="GQ501" s="3">
        <f t="shared" si="295"/>
        <v>0</v>
      </c>
      <c r="GR501" s="3">
        <f t="shared" si="295"/>
        <v>0</v>
      </c>
      <c r="GS501" s="3">
        <f t="shared" si="295"/>
        <v>0</v>
      </c>
      <c r="GT501" s="3">
        <f t="shared" si="295"/>
        <v>0</v>
      </c>
      <c r="GU501" s="3">
        <f t="shared" si="295"/>
        <v>0</v>
      </c>
      <c r="GV501" s="3">
        <f t="shared" si="295"/>
        <v>0</v>
      </c>
      <c r="GW501" s="3">
        <f t="shared" si="295"/>
        <v>0</v>
      </c>
      <c r="GX501" s="3">
        <f t="shared" si="295"/>
        <v>0</v>
      </c>
    </row>
    <row r="503" spans="1:245" x14ac:dyDescent="0.2">
      <c r="A503">
        <v>17</v>
      </c>
      <c r="B503">
        <v>0</v>
      </c>
      <c r="C503">
        <f>ROW(SmtRes!A257)</f>
        <v>257</v>
      </c>
      <c r="D503">
        <f>ROW(EtalonRes!A257)</f>
        <v>257</v>
      </c>
      <c r="E503" t="s">
        <v>251</v>
      </c>
      <c r="F503" t="s">
        <v>117</v>
      </c>
      <c r="G503" t="s">
        <v>118</v>
      </c>
      <c r="H503" t="s">
        <v>119</v>
      </c>
      <c r="I503">
        <f>ROUND(1/100,7)</f>
        <v>0.01</v>
      </c>
      <c r="J503">
        <v>0</v>
      </c>
      <c r="K503">
        <f>ROUND(1/100,7)</f>
        <v>0.01</v>
      </c>
      <c r="O503">
        <f t="shared" ref="O503:O510" si="296">ROUND(CP503,2)</f>
        <v>164.27</v>
      </c>
      <c r="P503">
        <f>SUMIF(SmtRes!AQ256:'SmtRes'!AQ257,"=1",SmtRes!DF256:'SmtRes'!DF257)</f>
        <v>0</v>
      </c>
      <c r="Q503">
        <f>SUMIF(SmtRes!AQ256:'SmtRes'!AQ257,"=1",SmtRes!DG256:'SmtRes'!DG257)</f>
        <v>0</v>
      </c>
      <c r="R503">
        <f>SUMIF(SmtRes!AQ256:'SmtRes'!AQ257,"=1",SmtRes!DH256:'SmtRes'!DH257)</f>
        <v>0</v>
      </c>
      <c r="S503">
        <f>SUMIF(SmtRes!AQ256:'SmtRes'!AQ257,"=1",SmtRes!DI256:'SmtRes'!DI257)</f>
        <v>164.27</v>
      </c>
      <c r="T503">
        <f t="shared" ref="T503:T510" si="297">ROUND(CU503*I503,2)</f>
        <v>0</v>
      </c>
      <c r="U503">
        <f>SUMIF(SmtRes!AQ256:'SmtRes'!AQ257,"=1",SmtRes!CV256:'SmtRes'!CV257)</f>
        <v>0.24099999999999999</v>
      </c>
      <c r="V503">
        <f>SUMIF(SmtRes!AQ256:'SmtRes'!AQ257,"=1",SmtRes!CW256:'SmtRes'!CW257)</f>
        <v>0</v>
      </c>
      <c r="W503">
        <f t="shared" ref="W503:W510" si="298">ROUND(CX503*I503,2)</f>
        <v>0</v>
      </c>
      <c r="X503">
        <f t="shared" ref="X503:Y510" si="299">ROUND(CY503,2)</f>
        <v>149.49</v>
      </c>
      <c r="Y503">
        <f t="shared" si="299"/>
        <v>78.849999999999994</v>
      </c>
      <c r="AA503">
        <v>61549534</v>
      </c>
      <c r="AB503">
        <f t="shared" ref="AB503:AB510" si="300">ROUND((AC503+AD503+AF503),6)</f>
        <v>16427.282999999999</v>
      </c>
      <c r="AC503">
        <f>ROUND((0),6)</f>
        <v>0</v>
      </c>
      <c r="AD503">
        <f>ROUND((((0)-(0))+AE503),6)</f>
        <v>0</v>
      </c>
      <c r="AE503">
        <f>ROUND((0),6)</f>
        <v>0</v>
      </c>
      <c r="AF503">
        <f>ROUND((SUM(SmtRes!BT256:'SmtRes'!BT257)),6)</f>
        <v>16427.282999999999</v>
      </c>
      <c r="AG503">
        <f t="shared" ref="AG503:AG510" si="301">ROUND((AP503),6)</f>
        <v>0</v>
      </c>
      <c r="AH503">
        <f>(SUM(SmtRes!BU256:'SmtRes'!BU257))</f>
        <v>24.1</v>
      </c>
      <c r="AI503">
        <f>(0)</f>
        <v>0</v>
      </c>
      <c r="AJ503">
        <f t="shared" ref="AJ503:AJ510" si="302">(AS503)</f>
        <v>0</v>
      </c>
      <c r="AK503">
        <v>16427.282999999999</v>
      </c>
      <c r="AL503">
        <v>0</v>
      </c>
      <c r="AM503">
        <v>0</v>
      </c>
      <c r="AN503">
        <v>0</v>
      </c>
      <c r="AO503">
        <v>16427.282999999999</v>
      </c>
      <c r="AP503">
        <v>0</v>
      </c>
      <c r="AQ503">
        <v>24.1</v>
      </c>
      <c r="AR503">
        <v>0</v>
      </c>
      <c r="AS503">
        <v>0</v>
      </c>
      <c r="AT503">
        <v>91</v>
      </c>
      <c r="AU503">
        <v>48</v>
      </c>
      <c r="AV503">
        <v>1</v>
      </c>
      <c r="AW503">
        <v>1</v>
      </c>
      <c r="AZ503">
        <v>1</v>
      </c>
      <c r="BA503">
        <v>1</v>
      </c>
      <c r="BB503">
        <v>1</v>
      </c>
      <c r="BC503">
        <v>1</v>
      </c>
      <c r="BD503" t="s">
        <v>3</v>
      </c>
      <c r="BE503" t="s">
        <v>3</v>
      </c>
      <c r="BF503" t="s">
        <v>3</v>
      </c>
      <c r="BG503" t="s">
        <v>3</v>
      </c>
      <c r="BH503">
        <v>0</v>
      </c>
      <c r="BI503">
        <v>1</v>
      </c>
      <c r="BJ503" t="s">
        <v>120</v>
      </c>
      <c r="BM503">
        <v>67001</v>
      </c>
      <c r="BN503">
        <v>0</v>
      </c>
      <c r="BO503" t="s">
        <v>3</v>
      </c>
      <c r="BP503">
        <v>0</v>
      </c>
      <c r="BQ503">
        <v>6</v>
      </c>
      <c r="BR503">
        <v>0</v>
      </c>
      <c r="BS503">
        <v>1</v>
      </c>
      <c r="BT503">
        <v>1</v>
      </c>
      <c r="BU503">
        <v>1</v>
      </c>
      <c r="BV503">
        <v>1</v>
      </c>
      <c r="BW503">
        <v>1</v>
      </c>
      <c r="BX503">
        <v>1</v>
      </c>
      <c r="BY503" t="s">
        <v>3</v>
      </c>
      <c r="BZ503">
        <v>91</v>
      </c>
      <c r="CA503">
        <v>48</v>
      </c>
      <c r="CB503" t="s">
        <v>3</v>
      </c>
      <c r="CE503">
        <v>0</v>
      </c>
      <c r="CF503">
        <v>0</v>
      </c>
      <c r="CG503">
        <v>0</v>
      </c>
      <c r="CM503">
        <v>0</v>
      </c>
      <c r="CN503" t="s">
        <v>3</v>
      </c>
      <c r="CO503">
        <v>0</v>
      </c>
      <c r="CP503">
        <f t="shared" ref="CP503:CP510" si="303">(P503+Q503+S503+R503)</f>
        <v>164.27</v>
      </c>
      <c r="CQ503">
        <f>SUMIF(SmtRes!AQ256:'SmtRes'!AQ257,"=1",SmtRes!AA256:'SmtRes'!AA257)</f>
        <v>0</v>
      </c>
      <c r="CR503">
        <f>SUMIF(SmtRes!AQ256:'SmtRes'!AQ257,"=1",SmtRes!AB256:'SmtRes'!AB257)</f>
        <v>0</v>
      </c>
      <c r="CS503">
        <f>SUMIF(SmtRes!AQ256:'SmtRes'!AQ257,"=1",SmtRes!AC256:'SmtRes'!AC257)</f>
        <v>0</v>
      </c>
      <c r="CT503">
        <f>SUMIF(SmtRes!AQ256:'SmtRes'!AQ257,"=1",SmtRes!AD256:'SmtRes'!AD257)</f>
        <v>681.63</v>
      </c>
      <c r="CU503">
        <f t="shared" ref="CU503:CU510" si="304">AG503</f>
        <v>0</v>
      </c>
      <c r="CV503">
        <f>SUMIF(SmtRes!AQ256:'SmtRes'!AQ257,"=1",SmtRes!BU256:'SmtRes'!BU257)</f>
        <v>24.1</v>
      </c>
      <c r="CW503">
        <f>SUMIF(SmtRes!AQ256:'SmtRes'!AQ257,"=1",SmtRes!BV256:'SmtRes'!BV257)</f>
        <v>0</v>
      </c>
      <c r="CX503">
        <f t="shared" ref="CX503:CX510" si="305">AJ503</f>
        <v>0</v>
      </c>
      <c r="CY503">
        <f t="shared" ref="CY503:CY510" si="306">(((S503+R503)*AT503)/100)</f>
        <v>149.48570000000001</v>
      </c>
      <c r="CZ503">
        <f t="shared" ref="CZ503:CZ510" si="307">(((S503+R503)*AU503)/100)</f>
        <v>78.849600000000009</v>
      </c>
      <c r="DC503" t="s">
        <v>3</v>
      </c>
      <c r="DD503" t="s">
        <v>3</v>
      </c>
      <c r="DE503" t="s">
        <v>3</v>
      </c>
      <c r="DF503" t="s">
        <v>3</v>
      </c>
      <c r="DG503" t="s">
        <v>3</v>
      </c>
      <c r="DH503" t="s">
        <v>3</v>
      </c>
      <c r="DI503" t="s">
        <v>3</v>
      </c>
      <c r="DJ503" t="s">
        <v>3</v>
      </c>
      <c r="DK503" t="s">
        <v>3</v>
      </c>
      <c r="DL503" t="s">
        <v>3</v>
      </c>
      <c r="DM503" t="s">
        <v>3</v>
      </c>
      <c r="DN503">
        <v>0</v>
      </c>
      <c r="DO503">
        <v>0</v>
      </c>
      <c r="DP503">
        <v>1</v>
      </c>
      <c r="DQ503">
        <v>1</v>
      </c>
      <c r="DU503">
        <v>1013</v>
      </c>
      <c r="DV503" t="s">
        <v>119</v>
      </c>
      <c r="DW503" t="s">
        <v>119</v>
      </c>
      <c r="DX503">
        <v>1</v>
      </c>
      <c r="DZ503" t="s">
        <v>3</v>
      </c>
      <c r="EA503" t="s">
        <v>3</v>
      </c>
      <c r="EB503" t="s">
        <v>3</v>
      </c>
      <c r="EC503" t="s">
        <v>3</v>
      </c>
      <c r="EE503">
        <v>60216862</v>
      </c>
      <c r="EF503">
        <v>6</v>
      </c>
      <c r="EG503" t="s">
        <v>33</v>
      </c>
      <c r="EH503">
        <v>101</v>
      </c>
      <c r="EI503" t="s">
        <v>121</v>
      </c>
      <c r="EJ503">
        <v>1</v>
      </c>
      <c r="EK503">
        <v>67001</v>
      </c>
      <c r="EL503" t="s">
        <v>121</v>
      </c>
      <c r="EM503" t="s">
        <v>122</v>
      </c>
      <c r="EO503" t="s">
        <v>3</v>
      </c>
      <c r="EQ503">
        <v>0</v>
      </c>
      <c r="ER503">
        <v>0</v>
      </c>
      <c r="ES503">
        <v>0</v>
      </c>
      <c r="ET503">
        <v>0</v>
      </c>
      <c r="EU503">
        <v>0</v>
      </c>
      <c r="EV503">
        <v>0</v>
      </c>
      <c r="EW503">
        <v>24.1</v>
      </c>
      <c r="EX503">
        <v>0</v>
      </c>
      <c r="EY503">
        <v>0</v>
      </c>
      <c r="FQ503">
        <v>0</v>
      </c>
      <c r="FR503">
        <v>0</v>
      </c>
      <c r="FS503">
        <v>0</v>
      </c>
      <c r="FX503">
        <v>91</v>
      </c>
      <c r="FY503">
        <v>48</v>
      </c>
      <c r="GA503" t="s">
        <v>3</v>
      </c>
      <c r="GD503">
        <v>1</v>
      </c>
      <c r="GF503">
        <v>1908611330</v>
      </c>
      <c r="GG503">
        <v>2</v>
      </c>
      <c r="GH503">
        <v>1</v>
      </c>
      <c r="GI503">
        <v>-2</v>
      </c>
      <c r="GJ503">
        <v>0</v>
      </c>
      <c r="GK503">
        <v>0</v>
      </c>
      <c r="GL503">
        <f t="shared" ref="GL503:GL510" si="308">ROUND(IF(AND(BH503=3,BI503=3,FS503&lt;&gt;0),P503,0),2)</f>
        <v>0</v>
      </c>
      <c r="GM503">
        <f t="shared" ref="GM503:GM510" si="309">ROUND(O503+X503+Y503,2)+GX503</f>
        <v>392.61</v>
      </c>
      <c r="GN503">
        <f t="shared" ref="GN503:GN510" si="310">IF(OR(BI503=0,BI503=1),GM503-GX503,0)</f>
        <v>392.61</v>
      </c>
      <c r="GO503">
        <f t="shared" ref="GO503:GO510" si="311">IF(BI503=2,GM503-GX503,0)</f>
        <v>0</v>
      </c>
      <c r="GP503">
        <f t="shared" ref="GP503:GP510" si="312">IF(BI503=4,GM503-GX503,0)</f>
        <v>0</v>
      </c>
      <c r="GR503">
        <v>0</v>
      </c>
      <c r="GS503">
        <v>3</v>
      </c>
      <c r="GT503">
        <v>0</v>
      </c>
      <c r="GU503" t="s">
        <v>3</v>
      </c>
      <c r="GV503">
        <f t="shared" ref="GV503:GV510" si="313">ROUND((GT503),6)</f>
        <v>0</v>
      </c>
      <c r="GW503">
        <v>1</v>
      </c>
      <c r="GX503">
        <f t="shared" ref="GX503:GX510" si="314">ROUND(HC503*I503,2)</f>
        <v>0</v>
      </c>
      <c r="HA503">
        <v>0</v>
      </c>
      <c r="HB503">
        <v>0</v>
      </c>
      <c r="HC503">
        <f t="shared" ref="HC503:HC510" si="315">GV503*GW503</f>
        <v>0</v>
      </c>
      <c r="HE503" t="s">
        <v>3</v>
      </c>
      <c r="HF503" t="s">
        <v>3</v>
      </c>
      <c r="HM503" t="s">
        <v>3</v>
      </c>
      <c r="HN503" t="s">
        <v>123</v>
      </c>
      <c r="HO503" t="s">
        <v>124</v>
      </c>
      <c r="HP503" t="s">
        <v>121</v>
      </c>
      <c r="HQ503" t="s">
        <v>121</v>
      </c>
      <c r="HS503">
        <v>0</v>
      </c>
      <c r="IK503">
        <v>0</v>
      </c>
    </row>
    <row r="504" spans="1:245" x14ac:dyDescent="0.2">
      <c r="A504">
        <v>18</v>
      </c>
      <c r="B504">
        <v>0</v>
      </c>
      <c r="C504">
        <v>257</v>
      </c>
      <c r="E504" t="s">
        <v>252</v>
      </c>
      <c r="F504" t="s">
        <v>126</v>
      </c>
      <c r="G504" t="s">
        <v>127</v>
      </c>
      <c r="H504" t="s">
        <v>128</v>
      </c>
      <c r="I504">
        <f>I503*J504</f>
        <v>1</v>
      </c>
      <c r="J504">
        <v>100</v>
      </c>
      <c r="K504">
        <v>100</v>
      </c>
      <c r="O504">
        <f t="shared" si="296"/>
        <v>439.61</v>
      </c>
      <c r="P504">
        <f>ROUND(CQ504*I504,2)</f>
        <v>439.61</v>
      </c>
      <c r="Q504">
        <f>ROUND(CR504*I504,2)</f>
        <v>0</v>
      </c>
      <c r="R504">
        <f>ROUND(CS504*I504,2)</f>
        <v>0</v>
      </c>
      <c r="S504">
        <f>ROUND(CT504*I504,2)</f>
        <v>0</v>
      </c>
      <c r="T504">
        <f t="shared" si="297"/>
        <v>0</v>
      </c>
      <c r="U504">
        <f>ROUND(CV504*I504,7)</f>
        <v>0</v>
      </c>
      <c r="V504">
        <f>ROUND(CW504*I504,7)</f>
        <v>0</v>
      </c>
      <c r="W504">
        <f t="shared" si="298"/>
        <v>0</v>
      </c>
      <c r="X504">
        <f t="shared" si="299"/>
        <v>0</v>
      </c>
      <c r="Y504">
        <f t="shared" si="299"/>
        <v>0</v>
      </c>
      <c r="AA504">
        <v>61549534</v>
      </c>
      <c r="AB504">
        <f t="shared" si="300"/>
        <v>230.16</v>
      </c>
      <c r="AC504">
        <f>ROUND((ES504),6)</f>
        <v>230.16</v>
      </c>
      <c r="AD504">
        <f>ROUND((((ET504)-(EU504))+AE504),6)</f>
        <v>0</v>
      </c>
      <c r="AE504">
        <f>ROUND((EU504),6)</f>
        <v>0</v>
      </c>
      <c r="AF504">
        <f>ROUND((EV504),6)</f>
        <v>0</v>
      </c>
      <c r="AG504">
        <f t="shared" si="301"/>
        <v>0</v>
      </c>
      <c r="AH504">
        <f>(EW504)</f>
        <v>0</v>
      </c>
      <c r="AI504">
        <f>(EX504)</f>
        <v>0</v>
      </c>
      <c r="AJ504">
        <f t="shared" si="302"/>
        <v>0</v>
      </c>
      <c r="AK504">
        <v>230.16</v>
      </c>
      <c r="AL504">
        <v>230.16</v>
      </c>
      <c r="AM504">
        <v>0</v>
      </c>
      <c r="AN504">
        <v>0</v>
      </c>
      <c r="AO504">
        <v>0</v>
      </c>
      <c r="AP504">
        <v>0</v>
      </c>
      <c r="AQ504">
        <v>0</v>
      </c>
      <c r="AR504">
        <v>0</v>
      </c>
      <c r="AS504">
        <v>0</v>
      </c>
      <c r="AT504">
        <v>91</v>
      </c>
      <c r="AU504">
        <v>48</v>
      </c>
      <c r="AV504">
        <v>1</v>
      </c>
      <c r="AW504">
        <v>1</v>
      </c>
      <c r="AZ504">
        <v>1</v>
      </c>
      <c r="BA504">
        <v>1</v>
      </c>
      <c r="BB504">
        <v>1</v>
      </c>
      <c r="BC504">
        <v>1.91</v>
      </c>
      <c r="BD504" t="s">
        <v>3</v>
      </c>
      <c r="BE504" t="s">
        <v>3</v>
      </c>
      <c r="BF504" t="s">
        <v>3</v>
      </c>
      <c r="BG504" t="s">
        <v>3</v>
      </c>
      <c r="BH504">
        <v>3</v>
      </c>
      <c r="BI504">
        <v>1</v>
      </c>
      <c r="BJ504" t="s">
        <v>129</v>
      </c>
      <c r="BM504">
        <v>67001</v>
      </c>
      <c r="BN504">
        <v>0</v>
      </c>
      <c r="BO504" t="s">
        <v>126</v>
      </c>
      <c r="BP504">
        <v>1</v>
      </c>
      <c r="BQ504">
        <v>6</v>
      </c>
      <c r="BR504">
        <v>0</v>
      </c>
      <c r="BS504">
        <v>1</v>
      </c>
      <c r="BT504">
        <v>1</v>
      </c>
      <c r="BU504">
        <v>1</v>
      </c>
      <c r="BV504">
        <v>1</v>
      </c>
      <c r="BW504">
        <v>1</v>
      </c>
      <c r="BX504">
        <v>1</v>
      </c>
      <c r="BY504" t="s">
        <v>3</v>
      </c>
      <c r="BZ504">
        <v>91</v>
      </c>
      <c r="CA504">
        <v>48</v>
      </c>
      <c r="CB504" t="s">
        <v>3</v>
      </c>
      <c r="CE504">
        <v>0</v>
      </c>
      <c r="CF504">
        <v>0</v>
      </c>
      <c r="CG504">
        <v>0</v>
      </c>
      <c r="CM504">
        <v>0</v>
      </c>
      <c r="CN504" t="s">
        <v>3</v>
      </c>
      <c r="CO504">
        <v>0</v>
      </c>
      <c r="CP504">
        <f t="shared" si="303"/>
        <v>439.61</v>
      </c>
      <c r="CQ504">
        <f>ROUND(AL504*BC504,2)</f>
        <v>439.61</v>
      </c>
      <c r="CR504">
        <f>ROUND(AM504*BB504,2)</f>
        <v>0</v>
      </c>
      <c r="CS504">
        <f>ROUND(AN504*BS504,2)</f>
        <v>0</v>
      </c>
      <c r="CT504">
        <f>ROUND(AO504*BA504,2)</f>
        <v>0</v>
      </c>
      <c r="CU504">
        <f t="shared" si="304"/>
        <v>0</v>
      </c>
      <c r="CV504">
        <f>AH504</f>
        <v>0</v>
      </c>
      <c r="CW504">
        <f>AI504</f>
        <v>0</v>
      </c>
      <c r="CX504">
        <f t="shared" si="305"/>
        <v>0</v>
      </c>
      <c r="CY504">
        <f t="shared" si="306"/>
        <v>0</v>
      </c>
      <c r="CZ504">
        <f t="shared" si="307"/>
        <v>0</v>
      </c>
      <c r="DC504" t="s">
        <v>3</v>
      </c>
      <c r="DD504" t="s">
        <v>3</v>
      </c>
      <c r="DE504" t="s">
        <v>3</v>
      </c>
      <c r="DF504" t="s">
        <v>3</v>
      </c>
      <c r="DG504" t="s">
        <v>3</v>
      </c>
      <c r="DH504" t="s">
        <v>3</v>
      </c>
      <c r="DI504" t="s">
        <v>3</v>
      </c>
      <c r="DJ504" t="s">
        <v>3</v>
      </c>
      <c r="DK504" t="s">
        <v>3</v>
      </c>
      <c r="DL504" t="s">
        <v>3</v>
      </c>
      <c r="DM504" t="s">
        <v>3</v>
      </c>
      <c r="DN504">
        <v>0</v>
      </c>
      <c r="DO504">
        <v>0</v>
      </c>
      <c r="DP504">
        <v>1</v>
      </c>
      <c r="DQ504">
        <v>1</v>
      </c>
      <c r="DU504">
        <v>1013</v>
      </c>
      <c r="DV504" t="s">
        <v>128</v>
      </c>
      <c r="DW504" t="s">
        <v>128</v>
      </c>
      <c r="DX504">
        <v>1</v>
      </c>
      <c r="DZ504" t="s">
        <v>3</v>
      </c>
      <c r="EA504" t="s">
        <v>3</v>
      </c>
      <c r="EB504" t="s">
        <v>3</v>
      </c>
      <c r="EC504" t="s">
        <v>3</v>
      </c>
      <c r="EE504">
        <v>60216862</v>
      </c>
      <c r="EF504">
        <v>6</v>
      </c>
      <c r="EG504" t="s">
        <v>33</v>
      </c>
      <c r="EH504">
        <v>101</v>
      </c>
      <c r="EI504" t="s">
        <v>121</v>
      </c>
      <c r="EJ504">
        <v>1</v>
      </c>
      <c r="EK504">
        <v>67001</v>
      </c>
      <c r="EL504" t="s">
        <v>121</v>
      </c>
      <c r="EM504" t="s">
        <v>122</v>
      </c>
      <c r="EO504" t="s">
        <v>3</v>
      </c>
      <c r="EQ504">
        <v>0</v>
      </c>
      <c r="ER504">
        <v>230.16</v>
      </c>
      <c r="ES504">
        <v>230.16</v>
      </c>
      <c r="ET504">
        <v>0</v>
      </c>
      <c r="EU504">
        <v>0</v>
      </c>
      <c r="EV504">
        <v>0</v>
      </c>
      <c r="EW504">
        <v>0</v>
      </c>
      <c r="EX504">
        <v>0</v>
      </c>
      <c r="FQ504">
        <v>0</v>
      </c>
      <c r="FR504">
        <v>0</v>
      </c>
      <c r="FS504">
        <v>0</v>
      </c>
      <c r="FX504">
        <v>91</v>
      </c>
      <c r="FY504">
        <v>48</v>
      </c>
      <c r="GA504" t="s">
        <v>3</v>
      </c>
      <c r="GD504">
        <v>1</v>
      </c>
      <c r="GF504">
        <v>651079227</v>
      </c>
      <c r="GG504">
        <v>2</v>
      </c>
      <c r="GH504">
        <v>1</v>
      </c>
      <c r="GI504">
        <v>3</v>
      </c>
      <c r="GJ504">
        <v>0</v>
      </c>
      <c r="GK504">
        <v>0</v>
      </c>
      <c r="GL504">
        <f t="shared" si="308"/>
        <v>0</v>
      </c>
      <c r="GM504">
        <f t="shared" si="309"/>
        <v>439.61</v>
      </c>
      <c r="GN504">
        <f t="shared" si="310"/>
        <v>439.61</v>
      </c>
      <c r="GO504">
        <f t="shared" si="311"/>
        <v>0</v>
      </c>
      <c r="GP504">
        <f t="shared" si="312"/>
        <v>0</v>
      </c>
      <c r="GR504">
        <v>0</v>
      </c>
      <c r="GS504">
        <v>3</v>
      </c>
      <c r="GT504">
        <v>0</v>
      </c>
      <c r="GU504" t="s">
        <v>3</v>
      </c>
      <c r="GV504">
        <f t="shared" si="313"/>
        <v>0</v>
      </c>
      <c r="GW504">
        <v>1</v>
      </c>
      <c r="GX504">
        <f t="shared" si="314"/>
        <v>0</v>
      </c>
      <c r="HA504">
        <v>0</v>
      </c>
      <c r="HB504">
        <v>0</v>
      </c>
      <c r="HC504">
        <f t="shared" si="315"/>
        <v>0</v>
      </c>
      <c r="HE504" t="s">
        <v>3</v>
      </c>
      <c r="HF504" t="s">
        <v>3</v>
      </c>
      <c r="HM504" t="s">
        <v>3</v>
      </c>
      <c r="HN504" t="s">
        <v>123</v>
      </c>
      <c r="HO504" t="s">
        <v>124</v>
      </c>
      <c r="HP504" t="s">
        <v>121</v>
      </c>
      <c r="HQ504" t="s">
        <v>121</v>
      </c>
      <c r="HS504">
        <v>0</v>
      </c>
      <c r="IK504">
        <v>0</v>
      </c>
    </row>
    <row r="505" spans="1:245" x14ac:dyDescent="0.2">
      <c r="A505">
        <v>17</v>
      </c>
      <c r="B505">
        <v>0</v>
      </c>
      <c r="C505">
        <f>ROW(SmtRes!A259)</f>
        <v>259</v>
      </c>
      <c r="D505">
        <f>ROW(EtalonRes!A259)</f>
        <v>259</v>
      </c>
      <c r="E505" t="s">
        <v>253</v>
      </c>
      <c r="F505" t="s">
        <v>117</v>
      </c>
      <c r="G505" t="s">
        <v>170</v>
      </c>
      <c r="H505" t="s">
        <v>119</v>
      </c>
      <c r="I505">
        <f>ROUND(1/100,7)</f>
        <v>0.01</v>
      </c>
      <c r="J505">
        <v>0</v>
      </c>
      <c r="K505">
        <f>ROUND(1/100,7)</f>
        <v>0.01</v>
      </c>
      <c r="O505">
        <f t="shared" si="296"/>
        <v>164.27</v>
      </c>
      <c r="P505">
        <f>SUMIF(SmtRes!AQ258:'SmtRes'!AQ259,"=1",SmtRes!DF258:'SmtRes'!DF259)</f>
        <v>0</v>
      </c>
      <c r="Q505">
        <f>SUMIF(SmtRes!AQ258:'SmtRes'!AQ259,"=1",SmtRes!DG258:'SmtRes'!DG259)</f>
        <v>0</v>
      </c>
      <c r="R505">
        <f>SUMIF(SmtRes!AQ258:'SmtRes'!AQ259,"=1",SmtRes!DH258:'SmtRes'!DH259)</f>
        <v>0</v>
      </c>
      <c r="S505">
        <f>SUMIF(SmtRes!AQ258:'SmtRes'!AQ259,"=1",SmtRes!DI258:'SmtRes'!DI259)</f>
        <v>164.27</v>
      </c>
      <c r="T505">
        <f t="shared" si="297"/>
        <v>0</v>
      </c>
      <c r="U505">
        <f>SUMIF(SmtRes!AQ258:'SmtRes'!AQ259,"=1",SmtRes!CV258:'SmtRes'!CV259)</f>
        <v>0.24099999999999999</v>
      </c>
      <c r="V505">
        <f>SUMIF(SmtRes!AQ258:'SmtRes'!AQ259,"=1",SmtRes!CW258:'SmtRes'!CW259)</f>
        <v>0</v>
      </c>
      <c r="W505">
        <f t="shared" si="298"/>
        <v>0</v>
      </c>
      <c r="X505">
        <f t="shared" si="299"/>
        <v>149.49</v>
      </c>
      <c r="Y505">
        <f t="shared" si="299"/>
        <v>78.849999999999994</v>
      </c>
      <c r="AA505">
        <v>61549534</v>
      </c>
      <c r="AB505">
        <f t="shared" si="300"/>
        <v>16427.282999999999</v>
      </c>
      <c r="AC505">
        <f>ROUND((0),6)</f>
        <v>0</v>
      </c>
      <c r="AD505">
        <f>ROUND((((0)-(0))+AE505),6)</f>
        <v>0</v>
      </c>
      <c r="AE505">
        <f>ROUND((0),6)</f>
        <v>0</v>
      </c>
      <c r="AF505">
        <f>ROUND((SUM(SmtRes!BT258:'SmtRes'!BT259)),6)</f>
        <v>16427.282999999999</v>
      </c>
      <c r="AG505">
        <f t="shared" si="301"/>
        <v>0</v>
      </c>
      <c r="AH505">
        <f>(SUM(SmtRes!BU258:'SmtRes'!BU259))</f>
        <v>24.1</v>
      </c>
      <c r="AI505">
        <f>(0)</f>
        <v>0</v>
      </c>
      <c r="AJ505">
        <f t="shared" si="302"/>
        <v>0</v>
      </c>
      <c r="AK505">
        <v>16427.282999999999</v>
      </c>
      <c r="AL505">
        <v>0</v>
      </c>
      <c r="AM505">
        <v>0</v>
      </c>
      <c r="AN505">
        <v>0</v>
      </c>
      <c r="AO505">
        <v>16427.282999999999</v>
      </c>
      <c r="AP505">
        <v>0</v>
      </c>
      <c r="AQ505">
        <v>24.1</v>
      </c>
      <c r="AR505">
        <v>0</v>
      </c>
      <c r="AS505">
        <v>0</v>
      </c>
      <c r="AT505">
        <v>91</v>
      </c>
      <c r="AU505">
        <v>48</v>
      </c>
      <c r="AV505">
        <v>1</v>
      </c>
      <c r="AW505">
        <v>1</v>
      </c>
      <c r="AZ505">
        <v>1</v>
      </c>
      <c r="BA505">
        <v>1</v>
      </c>
      <c r="BB505">
        <v>1</v>
      </c>
      <c r="BC505">
        <v>1</v>
      </c>
      <c r="BD505" t="s">
        <v>3</v>
      </c>
      <c r="BE505" t="s">
        <v>3</v>
      </c>
      <c r="BF505" t="s">
        <v>3</v>
      </c>
      <c r="BG505" t="s">
        <v>3</v>
      </c>
      <c r="BH505">
        <v>0</v>
      </c>
      <c r="BI505">
        <v>1</v>
      </c>
      <c r="BJ505" t="s">
        <v>120</v>
      </c>
      <c r="BM505">
        <v>67001</v>
      </c>
      <c r="BN505">
        <v>0</v>
      </c>
      <c r="BO505" t="s">
        <v>3</v>
      </c>
      <c r="BP505">
        <v>0</v>
      </c>
      <c r="BQ505">
        <v>6</v>
      </c>
      <c r="BR505">
        <v>0</v>
      </c>
      <c r="BS505">
        <v>1</v>
      </c>
      <c r="BT505">
        <v>1</v>
      </c>
      <c r="BU505">
        <v>1</v>
      </c>
      <c r="BV505">
        <v>1</v>
      </c>
      <c r="BW505">
        <v>1</v>
      </c>
      <c r="BX505">
        <v>1</v>
      </c>
      <c r="BY505" t="s">
        <v>3</v>
      </c>
      <c r="BZ505">
        <v>91</v>
      </c>
      <c r="CA505">
        <v>48</v>
      </c>
      <c r="CB505" t="s">
        <v>3</v>
      </c>
      <c r="CE505">
        <v>0</v>
      </c>
      <c r="CF505">
        <v>0</v>
      </c>
      <c r="CG505">
        <v>0</v>
      </c>
      <c r="CM505">
        <v>0</v>
      </c>
      <c r="CN505" t="s">
        <v>3</v>
      </c>
      <c r="CO505">
        <v>0</v>
      </c>
      <c r="CP505">
        <f t="shared" si="303"/>
        <v>164.27</v>
      </c>
      <c r="CQ505">
        <f>SUMIF(SmtRes!AQ258:'SmtRes'!AQ259,"=1",SmtRes!AA258:'SmtRes'!AA259)</f>
        <v>0</v>
      </c>
      <c r="CR505">
        <f>SUMIF(SmtRes!AQ258:'SmtRes'!AQ259,"=1",SmtRes!AB258:'SmtRes'!AB259)</f>
        <v>0</v>
      </c>
      <c r="CS505">
        <f>SUMIF(SmtRes!AQ258:'SmtRes'!AQ259,"=1",SmtRes!AC258:'SmtRes'!AC259)</f>
        <v>0</v>
      </c>
      <c r="CT505">
        <f>SUMIF(SmtRes!AQ258:'SmtRes'!AQ259,"=1",SmtRes!AD258:'SmtRes'!AD259)</f>
        <v>681.63</v>
      </c>
      <c r="CU505">
        <f t="shared" si="304"/>
        <v>0</v>
      </c>
      <c r="CV505">
        <f>SUMIF(SmtRes!AQ258:'SmtRes'!AQ259,"=1",SmtRes!BU258:'SmtRes'!BU259)</f>
        <v>24.1</v>
      </c>
      <c r="CW505">
        <f>SUMIF(SmtRes!AQ258:'SmtRes'!AQ259,"=1",SmtRes!BV258:'SmtRes'!BV259)</f>
        <v>0</v>
      </c>
      <c r="CX505">
        <f t="shared" si="305"/>
        <v>0</v>
      </c>
      <c r="CY505">
        <f t="shared" si="306"/>
        <v>149.48570000000001</v>
      </c>
      <c r="CZ505">
        <f t="shared" si="307"/>
        <v>78.849600000000009</v>
      </c>
      <c r="DC505" t="s">
        <v>3</v>
      </c>
      <c r="DD505" t="s">
        <v>3</v>
      </c>
      <c r="DE505" t="s">
        <v>3</v>
      </c>
      <c r="DF505" t="s">
        <v>3</v>
      </c>
      <c r="DG505" t="s">
        <v>3</v>
      </c>
      <c r="DH505" t="s">
        <v>3</v>
      </c>
      <c r="DI505" t="s">
        <v>3</v>
      </c>
      <c r="DJ505" t="s">
        <v>3</v>
      </c>
      <c r="DK505" t="s">
        <v>3</v>
      </c>
      <c r="DL505" t="s">
        <v>3</v>
      </c>
      <c r="DM505" t="s">
        <v>3</v>
      </c>
      <c r="DN505">
        <v>0</v>
      </c>
      <c r="DO505">
        <v>0</v>
      </c>
      <c r="DP505">
        <v>1</v>
      </c>
      <c r="DQ505">
        <v>1</v>
      </c>
      <c r="DU505">
        <v>1013</v>
      </c>
      <c r="DV505" t="s">
        <v>119</v>
      </c>
      <c r="DW505" t="s">
        <v>119</v>
      </c>
      <c r="DX505">
        <v>1</v>
      </c>
      <c r="DZ505" t="s">
        <v>3</v>
      </c>
      <c r="EA505" t="s">
        <v>3</v>
      </c>
      <c r="EB505" t="s">
        <v>3</v>
      </c>
      <c r="EC505" t="s">
        <v>3</v>
      </c>
      <c r="EE505">
        <v>60216862</v>
      </c>
      <c r="EF505">
        <v>6</v>
      </c>
      <c r="EG505" t="s">
        <v>33</v>
      </c>
      <c r="EH505">
        <v>101</v>
      </c>
      <c r="EI505" t="s">
        <v>121</v>
      </c>
      <c r="EJ505">
        <v>1</v>
      </c>
      <c r="EK505">
        <v>67001</v>
      </c>
      <c r="EL505" t="s">
        <v>121</v>
      </c>
      <c r="EM505" t="s">
        <v>122</v>
      </c>
      <c r="EO505" t="s">
        <v>3</v>
      </c>
      <c r="EQ505">
        <v>0</v>
      </c>
      <c r="ER505">
        <v>0</v>
      </c>
      <c r="ES505">
        <v>0</v>
      </c>
      <c r="ET505">
        <v>0</v>
      </c>
      <c r="EU505">
        <v>0</v>
      </c>
      <c r="EV505">
        <v>0</v>
      </c>
      <c r="EW505">
        <v>24.1</v>
      </c>
      <c r="EX505">
        <v>0</v>
      </c>
      <c r="EY505">
        <v>0</v>
      </c>
      <c r="FQ505">
        <v>0</v>
      </c>
      <c r="FR505">
        <v>0</v>
      </c>
      <c r="FS505">
        <v>0</v>
      </c>
      <c r="FX505">
        <v>91</v>
      </c>
      <c r="FY505">
        <v>48</v>
      </c>
      <c r="GA505" t="s">
        <v>3</v>
      </c>
      <c r="GD505">
        <v>1</v>
      </c>
      <c r="GF505">
        <v>1304068834</v>
      </c>
      <c r="GG505">
        <v>2</v>
      </c>
      <c r="GH505">
        <v>1</v>
      </c>
      <c r="GI505">
        <v>-2</v>
      </c>
      <c r="GJ505">
        <v>0</v>
      </c>
      <c r="GK505">
        <v>0</v>
      </c>
      <c r="GL505">
        <f t="shared" si="308"/>
        <v>0</v>
      </c>
      <c r="GM505">
        <f t="shared" si="309"/>
        <v>392.61</v>
      </c>
      <c r="GN505">
        <f t="shared" si="310"/>
        <v>392.61</v>
      </c>
      <c r="GO505">
        <f t="shared" si="311"/>
        <v>0</v>
      </c>
      <c r="GP505">
        <f t="shared" si="312"/>
        <v>0</v>
      </c>
      <c r="GR505">
        <v>0</v>
      </c>
      <c r="GS505">
        <v>3</v>
      </c>
      <c r="GT505">
        <v>0</v>
      </c>
      <c r="GU505" t="s">
        <v>3</v>
      </c>
      <c r="GV505">
        <f t="shared" si="313"/>
        <v>0</v>
      </c>
      <c r="GW505">
        <v>1</v>
      </c>
      <c r="GX505">
        <f t="shared" si="314"/>
        <v>0</v>
      </c>
      <c r="HA505">
        <v>0</v>
      </c>
      <c r="HB505">
        <v>0</v>
      </c>
      <c r="HC505">
        <f t="shared" si="315"/>
        <v>0</v>
      </c>
      <c r="HE505" t="s">
        <v>3</v>
      </c>
      <c r="HF505" t="s">
        <v>3</v>
      </c>
      <c r="HM505" t="s">
        <v>3</v>
      </c>
      <c r="HN505" t="s">
        <v>123</v>
      </c>
      <c r="HO505" t="s">
        <v>124</v>
      </c>
      <c r="HP505" t="s">
        <v>121</v>
      </c>
      <c r="HQ505" t="s">
        <v>121</v>
      </c>
      <c r="HS505">
        <v>0</v>
      </c>
      <c r="IK505">
        <v>0</v>
      </c>
    </row>
    <row r="506" spans="1:245" x14ac:dyDescent="0.2">
      <c r="A506">
        <v>18</v>
      </c>
      <c r="B506">
        <v>0</v>
      </c>
      <c r="C506">
        <v>259</v>
      </c>
      <c r="E506" t="s">
        <v>254</v>
      </c>
      <c r="F506" t="s">
        <v>126</v>
      </c>
      <c r="G506" t="s">
        <v>127</v>
      </c>
      <c r="H506" t="s">
        <v>128</v>
      </c>
      <c r="I506">
        <f>I505*J506</f>
        <v>1</v>
      </c>
      <c r="J506">
        <v>100</v>
      </c>
      <c r="K506">
        <v>100</v>
      </c>
      <c r="O506">
        <f t="shared" si="296"/>
        <v>439.61</v>
      </c>
      <c r="P506">
        <f>ROUND(CQ506*I506,2)</f>
        <v>439.61</v>
      </c>
      <c r="Q506">
        <f>ROUND(CR506*I506,2)</f>
        <v>0</v>
      </c>
      <c r="R506">
        <f>ROUND(CS506*I506,2)</f>
        <v>0</v>
      </c>
      <c r="S506">
        <f>ROUND(CT506*I506,2)</f>
        <v>0</v>
      </c>
      <c r="T506">
        <f t="shared" si="297"/>
        <v>0</v>
      </c>
      <c r="U506">
        <f>ROUND(CV506*I506,7)</f>
        <v>0</v>
      </c>
      <c r="V506">
        <f>ROUND(CW506*I506,7)</f>
        <v>0</v>
      </c>
      <c r="W506">
        <f t="shared" si="298"/>
        <v>0</v>
      </c>
      <c r="X506">
        <f t="shared" si="299"/>
        <v>0</v>
      </c>
      <c r="Y506">
        <f t="shared" si="299"/>
        <v>0</v>
      </c>
      <c r="AA506">
        <v>61549534</v>
      </c>
      <c r="AB506">
        <f t="shared" si="300"/>
        <v>230.16</v>
      </c>
      <c r="AC506">
        <f>ROUND((ES506),6)</f>
        <v>230.16</v>
      </c>
      <c r="AD506">
        <f>ROUND((((ET506)-(EU506))+AE506),6)</f>
        <v>0</v>
      </c>
      <c r="AE506">
        <f>ROUND((EU506),6)</f>
        <v>0</v>
      </c>
      <c r="AF506">
        <f>ROUND((EV506),6)</f>
        <v>0</v>
      </c>
      <c r="AG506">
        <f t="shared" si="301"/>
        <v>0</v>
      </c>
      <c r="AH506">
        <f>(EW506)</f>
        <v>0</v>
      </c>
      <c r="AI506">
        <f>(EX506)</f>
        <v>0</v>
      </c>
      <c r="AJ506">
        <f t="shared" si="302"/>
        <v>0</v>
      </c>
      <c r="AK506">
        <v>230.16</v>
      </c>
      <c r="AL506">
        <v>230.16</v>
      </c>
      <c r="AM506">
        <v>0</v>
      </c>
      <c r="AN506">
        <v>0</v>
      </c>
      <c r="AO506">
        <v>0</v>
      </c>
      <c r="AP506">
        <v>0</v>
      </c>
      <c r="AQ506">
        <v>0</v>
      </c>
      <c r="AR506">
        <v>0</v>
      </c>
      <c r="AS506">
        <v>0</v>
      </c>
      <c r="AT506">
        <v>91</v>
      </c>
      <c r="AU506">
        <v>48</v>
      </c>
      <c r="AV506">
        <v>1</v>
      </c>
      <c r="AW506">
        <v>1</v>
      </c>
      <c r="AZ506">
        <v>1</v>
      </c>
      <c r="BA506">
        <v>1</v>
      </c>
      <c r="BB506">
        <v>1</v>
      </c>
      <c r="BC506">
        <v>1.91</v>
      </c>
      <c r="BD506" t="s">
        <v>3</v>
      </c>
      <c r="BE506" t="s">
        <v>3</v>
      </c>
      <c r="BF506" t="s">
        <v>3</v>
      </c>
      <c r="BG506" t="s">
        <v>3</v>
      </c>
      <c r="BH506">
        <v>3</v>
      </c>
      <c r="BI506">
        <v>1</v>
      </c>
      <c r="BJ506" t="s">
        <v>129</v>
      </c>
      <c r="BM506">
        <v>67001</v>
      </c>
      <c r="BN506">
        <v>0</v>
      </c>
      <c r="BO506" t="s">
        <v>126</v>
      </c>
      <c r="BP506">
        <v>1</v>
      </c>
      <c r="BQ506">
        <v>6</v>
      </c>
      <c r="BR506">
        <v>0</v>
      </c>
      <c r="BS506">
        <v>1</v>
      </c>
      <c r="BT506">
        <v>1</v>
      </c>
      <c r="BU506">
        <v>1</v>
      </c>
      <c r="BV506">
        <v>1</v>
      </c>
      <c r="BW506">
        <v>1</v>
      </c>
      <c r="BX506">
        <v>1</v>
      </c>
      <c r="BY506" t="s">
        <v>3</v>
      </c>
      <c r="BZ506">
        <v>91</v>
      </c>
      <c r="CA506">
        <v>48</v>
      </c>
      <c r="CB506" t="s">
        <v>3</v>
      </c>
      <c r="CE506">
        <v>0</v>
      </c>
      <c r="CF506">
        <v>0</v>
      </c>
      <c r="CG506">
        <v>0</v>
      </c>
      <c r="CM506">
        <v>0</v>
      </c>
      <c r="CN506" t="s">
        <v>3</v>
      </c>
      <c r="CO506">
        <v>0</v>
      </c>
      <c r="CP506">
        <f t="shared" si="303"/>
        <v>439.61</v>
      </c>
      <c r="CQ506">
        <f>ROUND(AL506*BC506,2)</f>
        <v>439.61</v>
      </c>
      <c r="CR506">
        <f>ROUND(AM506*BB506,2)</f>
        <v>0</v>
      </c>
      <c r="CS506">
        <f>ROUND(AN506*BS506,2)</f>
        <v>0</v>
      </c>
      <c r="CT506">
        <f>ROUND(AO506*BA506,2)</f>
        <v>0</v>
      </c>
      <c r="CU506">
        <f t="shared" si="304"/>
        <v>0</v>
      </c>
      <c r="CV506">
        <f>AH506</f>
        <v>0</v>
      </c>
      <c r="CW506">
        <f>AI506</f>
        <v>0</v>
      </c>
      <c r="CX506">
        <f t="shared" si="305"/>
        <v>0</v>
      </c>
      <c r="CY506">
        <f t="shared" si="306"/>
        <v>0</v>
      </c>
      <c r="CZ506">
        <f t="shared" si="307"/>
        <v>0</v>
      </c>
      <c r="DC506" t="s">
        <v>3</v>
      </c>
      <c r="DD506" t="s">
        <v>3</v>
      </c>
      <c r="DE506" t="s">
        <v>3</v>
      </c>
      <c r="DF506" t="s">
        <v>3</v>
      </c>
      <c r="DG506" t="s">
        <v>3</v>
      </c>
      <c r="DH506" t="s">
        <v>3</v>
      </c>
      <c r="DI506" t="s">
        <v>3</v>
      </c>
      <c r="DJ506" t="s">
        <v>3</v>
      </c>
      <c r="DK506" t="s">
        <v>3</v>
      </c>
      <c r="DL506" t="s">
        <v>3</v>
      </c>
      <c r="DM506" t="s">
        <v>3</v>
      </c>
      <c r="DN506">
        <v>0</v>
      </c>
      <c r="DO506">
        <v>0</v>
      </c>
      <c r="DP506">
        <v>1</v>
      </c>
      <c r="DQ506">
        <v>1</v>
      </c>
      <c r="DU506">
        <v>1013</v>
      </c>
      <c r="DV506" t="s">
        <v>128</v>
      </c>
      <c r="DW506" t="s">
        <v>128</v>
      </c>
      <c r="DX506">
        <v>1</v>
      </c>
      <c r="DZ506" t="s">
        <v>3</v>
      </c>
      <c r="EA506" t="s">
        <v>3</v>
      </c>
      <c r="EB506" t="s">
        <v>3</v>
      </c>
      <c r="EC506" t="s">
        <v>3</v>
      </c>
      <c r="EE506">
        <v>60216862</v>
      </c>
      <c r="EF506">
        <v>6</v>
      </c>
      <c r="EG506" t="s">
        <v>33</v>
      </c>
      <c r="EH506">
        <v>101</v>
      </c>
      <c r="EI506" t="s">
        <v>121</v>
      </c>
      <c r="EJ506">
        <v>1</v>
      </c>
      <c r="EK506">
        <v>67001</v>
      </c>
      <c r="EL506" t="s">
        <v>121</v>
      </c>
      <c r="EM506" t="s">
        <v>122</v>
      </c>
      <c r="EO506" t="s">
        <v>3</v>
      </c>
      <c r="EQ506">
        <v>0</v>
      </c>
      <c r="ER506">
        <v>230.16</v>
      </c>
      <c r="ES506">
        <v>230.16</v>
      </c>
      <c r="ET506">
        <v>0</v>
      </c>
      <c r="EU506">
        <v>0</v>
      </c>
      <c r="EV506">
        <v>0</v>
      </c>
      <c r="EW506">
        <v>0</v>
      </c>
      <c r="EX506">
        <v>0</v>
      </c>
      <c r="FQ506">
        <v>0</v>
      </c>
      <c r="FR506">
        <v>0</v>
      </c>
      <c r="FS506">
        <v>0</v>
      </c>
      <c r="FX506">
        <v>91</v>
      </c>
      <c r="FY506">
        <v>48</v>
      </c>
      <c r="GA506" t="s">
        <v>3</v>
      </c>
      <c r="GD506">
        <v>1</v>
      </c>
      <c r="GF506">
        <v>651079227</v>
      </c>
      <c r="GG506">
        <v>2</v>
      </c>
      <c r="GH506">
        <v>1</v>
      </c>
      <c r="GI506">
        <v>3</v>
      </c>
      <c r="GJ506">
        <v>0</v>
      </c>
      <c r="GK506">
        <v>0</v>
      </c>
      <c r="GL506">
        <f t="shared" si="308"/>
        <v>0</v>
      </c>
      <c r="GM506">
        <f t="shared" si="309"/>
        <v>439.61</v>
      </c>
      <c r="GN506">
        <f t="shared" si="310"/>
        <v>439.61</v>
      </c>
      <c r="GO506">
        <f t="shared" si="311"/>
        <v>0</v>
      </c>
      <c r="GP506">
        <f t="shared" si="312"/>
        <v>0</v>
      </c>
      <c r="GR506">
        <v>0</v>
      </c>
      <c r="GS506">
        <v>3</v>
      </c>
      <c r="GT506">
        <v>0</v>
      </c>
      <c r="GU506" t="s">
        <v>3</v>
      </c>
      <c r="GV506">
        <f t="shared" si="313"/>
        <v>0</v>
      </c>
      <c r="GW506">
        <v>1</v>
      </c>
      <c r="GX506">
        <f t="shared" si="314"/>
        <v>0</v>
      </c>
      <c r="HA506">
        <v>0</v>
      </c>
      <c r="HB506">
        <v>0</v>
      </c>
      <c r="HC506">
        <f t="shared" si="315"/>
        <v>0</v>
      </c>
      <c r="HE506" t="s">
        <v>3</v>
      </c>
      <c r="HF506" t="s">
        <v>3</v>
      </c>
      <c r="HM506" t="s">
        <v>3</v>
      </c>
      <c r="HN506" t="s">
        <v>123</v>
      </c>
      <c r="HO506" t="s">
        <v>124</v>
      </c>
      <c r="HP506" t="s">
        <v>121</v>
      </c>
      <c r="HQ506" t="s">
        <v>121</v>
      </c>
      <c r="HS506">
        <v>0</v>
      </c>
      <c r="IK506">
        <v>0</v>
      </c>
    </row>
    <row r="507" spans="1:245" x14ac:dyDescent="0.2">
      <c r="A507">
        <v>17</v>
      </c>
      <c r="B507">
        <v>0</v>
      </c>
      <c r="C507">
        <f>ROW(SmtRes!A270)</f>
        <v>270</v>
      </c>
      <c r="D507">
        <f>ROW(EtalonRes!A270)</f>
        <v>270</v>
      </c>
      <c r="E507" t="s">
        <v>255</v>
      </c>
      <c r="F507" t="s">
        <v>145</v>
      </c>
      <c r="G507" t="s">
        <v>146</v>
      </c>
      <c r="H507" t="s">
        <v>133</v>
      </c>
      <c r="I507">
        <f>ROUND(50/100,7)</f>
        <v>0.5</v>
      </c>
      <c r="J507">
        <v>0</v>
      </c>
      <c r="K507">
        <f>ROUND(50/100,7)</f>
        <v>0.5</v>
      </c>
      <c r="O507">
        <f t="shared" si="296"/>
        <v>4742.59</v>
      </c>
      <c r="P507">
        <f>SUMIF(SmtRes!AQ260:'SmtRes'!AQ270,"=1",SmtRes!DF260:'SmtRes'!DF270)</f>
        <v>189.51999999999998</v>
      </c>
      <c r="Q507">
        <f>SUMIF(SmtRes!AQ260:'SmtRes'!AQ270,"=1",SmtRes!DG260:'SmtRes'!DG270)</f>
        <v>148.48000000000002</v>
      </c>
      <c r="R507">
        <f>SUMIF(SmtRes!AQ260:'SmtRes'!AQ270,"=1",SmtRes!DH260:'SmtRes'!DH270)</f>
        <v>84.6</v>
      </c>
      <c r="S507">
        <f>SUMIF(SmtRes!AQ260:'SmtRes'!AQ270,"=1",SmtRes!DI260:'SmtRes'!DI270)</f>
        <v>4319.99</v>
      </c>
      <c r="T507">
        <f t="shared" si="297"/>
        <v>0</v>
      </c>
      <c r="U507">
        <f>SUMIF(SmtRes!AQ260:'SmtRes'!AQ270,"=1",SmtRes!CV260:'SmtRes'!CV270)</f>
        <v>6.12</v>
      </c>
      <c r="V507">
        <f>SUMIF(SmtRes!AQ260:'SmtRes'!AQ270,"=1",SmtRes!CW260:'SmtRes'!CW270)</f>
        <v>0.1</v>
      </c>
      <c r="W507">
        <f t="shared" si="298"/>
        <v>0</v>
      </c>
      <c r="X507">
        <f t="shared" si="299"/>
        <v>4272.45</v>
      </c>
      <c r="Y507">
        <f t="shared" si="299"/>
        <v>2246.34</v>
      </c>
      <c r="AA507">
        <v>61549534</v>
      </c>
      <c r="AB507">
        <f t="shared" si="300"/>
        <v>9366.5674479999998</v>
      </c>
      <c r="AC507">
        <f>ROUND((SUM(SmtRes!BQ260:'SmtRes'!BQ270)),6)</f>
        <v>429.63064800000001</v>
      </c>
      <c r="AD507">
        <f>ROUND((((SUM(SmtRes!BR260:'SmtRes'!BR270))-(SUM(SmtRes!BS260:'SmtRes'!BS270)))+AE507),6)</f>
        <v>296.96559999999999</v>
      </c>
      <c r="AE507">
        <f>ROUND((SUM(SmtRes!BS260:'SmtRes'!BS270)),6)</f>
        <v>169.196</v>
      </c>
      <c r="AF507">
        <f>ROUND((SUM(SmtRes!BT260:'SmtRes'!BT270)),6)</f>
        <v>8639.9712</v>
      </c>
      <c r="AG507">
        <f t="shared" si="301"/>
        <v>0</v>
      </c>
      <c r="AH507">
        <f>(SUM(SmtRes!BU260:'SmtRes'!BU270))</f>
        <v>12.24</v>
      </c>
      <c r="AI507">
        <f>(SUM(SmtRes!BV260:'SmtRes'!BV270))</f>
        <v>0.2</v>
      </c>
      <c r="AJ507">
        <f t="shared" si="302"/>
        <v>0</v>
      </c>
      <c r="AK507">
        <v>9535.7634479999997</v>
      </c>
      <c r="AL507">
        <v>429.63064800000001</v>
      </c>
      <c r="AM507">
        <v>296.96559999999999</v>
      </c>
      <c r="AN507">
        <v>169.196</v>
      </c>
      <c r="AO507">
        <v>8639.9712</v>
      </c>
      <c r="AP507">
        <v>0</v>
      </c>
      <c r="AQ507">
        <v>12.24</v>
      </c>
      <c r="AR507">
        <v>0.2</v>
      </c>
      <c r="AS507">
        <v>0</v>
      </c>
      <c r="AT507">
        <v>97</v>
      </c>
      <c r="AU507">
        <v>51</v>
      </c>
      <c r="AV507">
        <v>1</v>
      </c>
      <c r="AW507">
        <v>1</v>
      </c>
      <c r="AZ507">
        <v>1</v>
      </c>
      <c r="BA507">
        <v>1</v>
      </c>
      <c r="BB507">
        <v>1</v>
      </c>
      <c r="BC507">
        <v>1</v>
      </c>
      <c r="BD507" t="s">
        <v>3</v>
      </c>
      <c r="BE507" t="s">
        <v>3</v>
      </c>
      <c r="BF507" t="s">
        <v>3</v>
      </c>
      <c r="BG507" t="s">
        <v>3</v>
      </c>
      <c r="BH507">
        <v>0</v>
      </c>
      <c r="BI507">
        <v>2</v>
      </c>
      <c r="BJ507" t="s">
        <v>147</v>
      </c>
      <c r="BM507">
        <v>108001</v>
      </c>
      <c r="BN507">
        <v>0</v>
      </c>
      <c r="BO507" t="s">
        <v>3</v>
      </c>
      <c r="BP507">
        <v>0</v>
      </c>
      <c r="BQ507">
        <v>3</v>
      </c>
      <c r="BR507">
        <v>0</v>
      </c>
      <c r="BS507">
        <v>1</v>
      </c>
      <c r="BT507">
        <v>1</v>
      </c>
      <c r="BU507">
        <v>1</v>
      </c>
      <c r="BV507">
        <v>1</v>
      </c>
      <c r="BW507">
        <v>1</v>
      </c>
      <c r="BX507">
        <v>1</v>
      </c>
      <c r="BY507" t="s">
        <v>3</v>
      </c>
      <c r="BZ507">
        <v>97</v>
      </c>
      <c r="CA507">
        <v>51</v>
      </c>
      <c r="CB507" t="s">
        <v>3</v>
      </c>
      <c r="CE507">
        <v>0</v>
      </c>
      <c r="CF507">
        <v>0</v>
      </c>
      <c r="CG507">
        <v>0</v>
      </c>
      <c r="CM507">
        <v>0</v>
      </c>
      <c r="CN507" t="s">
        <v>3</v>
      </c>
      <c r="CO507">
        <v>0</v>
      </c>
      <c r="CP507">
        <f t="shared" si="303"/>
        <v>4742.59</v>
      </c>
      <c r="CQ507">
        <f>SUMIF(SmtRes!AQ260:'SmtRes'!AQ270,"=1",SmtRes!AA260:'SmtRes'!AA270)</f>
        <v>302.87</v>
      </c>
      <c r="CR507">
        <f>SUMIF(SmtRes!AQ260:'SmtRes'!AQ270,"=1",SmtRes!AB260:'SmtRes'!AB270)</f>
        <v>2305.1000000000004</v>
      </c>
      <c r="CS507">
        <f>SUMIF(SmtRes!AQ260:'SmtRes'!AQ270,"=1",SmtRes!AC260:'SmtRes'!AC270)</f>
        <v>1691.96</v>
      </c>
      <c r="CT507">
        <f>SUMIF(SmtRes!AQ260:'SmtRes'!AQ270,"=1",SmtRes!AD260:'SmtRes'!AD270)</f>
        <v>705.88</v>
      </c>
      <c r="CU507">
        <f t="shared" si="304"/>
        <v>0</v>
      </c>
      <c r="CV507">
        <f>SUMIF(SmtRes!AQ260:'SmtRes'!AQ270,"=1",SmtRes!BU260:'SmtRes'!BU270)</f>
        <v>12.24</v>
      </c>
      <c r="CW507">
        <f>SUMIF(SmtRes!AQ260:'SmtRes'!AQ270,"=1",SmtRes!BV260:'SmtRes'!BV270)</f>
        <v>0.2</v>
      </c>
      <c r="CX507">
        <f t="shared" si="305"/>
        <v>0</v>
      </c>
      <c r="CY507">
        <f t="shared" si="306"/>
        <v>4272.4523000000008</v>
      </c>
      <c r="CZ507">
        <f t="shared" si="307"/>
        <v>2246.3409000000001</v>
      </c>
      <c r="DC507" t="s">
        <v>3</v>
      </c>
      <c r="DD507" t="s">
        <v>3</v>
      </c>
      <c r="DE507" t="s">
        <v>3</v>
      </c>
      <c r="DF507" t="s">
        <v>3</v>
      </c>
      <c r="DG507" t="s">
        <v>3</v>
      </c>
      <c r="DH507" t="s">
        <v>3</v>
      </c>
      <c r="DI507" t="s">
        <v>3</v>
      </c>
      <c r="DJ507" t="s">
        <v>3</v>
      </c>
      <c r="DK507" t="s">
        <v>3</v>
      </c>
      <c r="DL507" t="s">
        <v>3</v>
      </c>
      <c r="DM507" t="s">
        <v>3</v>
      </c>
      <c r="DN507">
        <v>0</v>
      </c>
      <c r="DO507">
        <v>0</v>
      </c>
      <c r="DP507">
        <v>1</v>
      </c>
      <c r="DQ507">
        <v>1</v>
      </c>
      <c r="DU507">
        <v>1003</v>
      </c>
      <c r="DV507" t="s">
        <v>133</v>
      </c>
      <c r="DW507" t="s">
        <v>133</v>
      </c>
      <c r="DX507">
        <v>100</v>
      </c>
      <c r="DZ507" t="s">
        <v>3</v>
      </c>
      <c r="EA507" t="s">
        <v>3</v>
      </c>
      <c r="EB507" t="s">
        <v>3</v>
      </c>
      <c r="EC507" t="s">
        <v>3</v>
      </c>
      <c r="EE507">
        <v>60216615</v>
      </c>
      <c r="EF507">
        <v>3</v>
      </c>
      <c r="EG507" t="s">
        <v>135</v>
      </c>
      <c r="EH507">
        <v>0</v>
      </c>
      <c r="EI507" t="s">
        <v>3</v>
      </c>
      <c r="EJ507">
        <v>2</v>
      </c>
      <c r="EK507">
        <v>108001</v>
      </c>
      <c r="EL507" t="s">
        <v>136</v>
      </c>
      <c r="EM507" t="s">
        <v>137</v>
      </c>
      <c r="EO507" t="s">
        <v>3</v>
      </c>
      <c r="EQ507">
        <v>0</v>
      </c>
      <c r="ER507">
        <v>0</v>
      </c>
      <c r="ES507">
        <v>0</v>
      </c>
      <c r="ET507">
        <v>0</v>
      </c>
      <c r="EU507">
        <v>0</v>
      </c>
      <c r="EV507">
        <v>0</v>
      </c>
      <c r="EW507">
        <v>12.24</v>
      </c>
      <c r="EX507">
        <v>0.2</v>
      </c>
      <c r="EY507">
        <v>0</v>
      </c>
      <c r="FQ507">
        <v>0</v>
      </c>
      <c r="FR507">
        <v>0</v>
      </c>
      <c r="FS507">
        <v>0</v>
      </c>
      <c r="FX507">
        <v>97</v>
      </c>
      <c r="FY507">
        <v>51</v>
      </c>
      <c r="GA507" t="s">
        <v>3</v>
      </c>
      <c r="GD507">
        <v>1</v>
      </c>
      <c r="GF507">
        <v>448129612</v>
      </c>
      <c r="GG507">
        <v>2</v>
      </c>
      <c r="GH507">
        <v>1</v>
      </c>
      <c r="GI507">
        <v>-2</v>
      </c>
      <c r="GJ507">
        <v>0</v>
      </c>
      <c r="GK507">
        <v>0</v>
      </c>
      <c r="GL507">
        <f t="shared" si="308"/>
        <v>0</v>
      </c>
      <c r="GM507">
        <f t="shared" si="309"/>
        <v>11261.38</v>
      </c>
      <c r="GN507">
        <f t="shared" si="310"/>
        <v>0</v>
      </c>
      <c r="GO507">
        <f t="shared" si="311"/>
        <v>11261.38</v>
      </c>
      <c r="GP507">
        <f t="shared" si="312"/>
        <v>0</v>
      </c>
      <c r="GR507">
        <v>0</v>
      </c>
      <c r="GS507">
        <v>3</v>
      </c>
      <c r="GT507">
        <v>0</v>
      </c>
      <c r="GU507" t="s">
        <v>3</v>
      </c>
      <c r="GV507">
        <f t="shared" si="313"/>
        <v>0</v>
      </c>
      <c r="GW507">
        <v>1</v>
      </c>
      <c r="GX507">
        <f t="shared" si="314"/>
        <v>0</v>
      </c>
      <c r="HA507">
        <v>0</v>
      </c>
      <c r="HB507">
        <v>0</v>
      </c>
      <c r="HC507">
        <f t="shared" si="315"/>
        <v>0</v>
      </c>
      <c r="HE507" t="s">
        <v>3</v>
      </c>
      <c r="HF507" t="s">
        <v>3</v>
      </c>
      <c r="HM507" t="s">
        <v>3</v>
      </c>
      <c r="HN507" t="s">
        <v>138</v>
      </c>
      <c r="HO507" t="s">
        <v>139</v>
      </c>
      <c r="HP507" t="s">
        <v>136</v>
      </c>
      <c r="HQ507" t="s">
        <v>136</v>
      </c>
      <c r="HS507">
        <v>0</v>
      </c>
      <c r="IK507">
        <v>0</v>
      </c>
    </row>
    <row r="508" spans="1:245" x14ac:dyDescent="0.2">
      <c r="A508">
        <v>18</v>
      </c>
      <c r="B508">
        <v>0</v>
      </c>
      <c r="C508">
        <v>270</v>
      </c>
      <c r="E508" t="s">
        <v>256</v>
      </c>
      <c r="F508" t="s">
        <v>149</v>
      </c>
      <c r="G508" t="s">
        <v>150</v>
      </c>
      <c r="H508" t="s">
        <v>151</v>
      </c>
      <c r="I508">
        <f>I507*J508</f>
        <v>5.2499999999999998E-2</v>
      </c>
      <c r="J508">
        <v>0.105</v>
      </c>
      <c r="K508">
        <v>0.105</v>
      </c>
      <c r="O508">
        <f t="shared" si="296"/>
        <v>5178.07</v>
      </c>
      <c r="P508">
        <f>ROUND(CQ508*I508,2)</f>
        <v>5178.07</v>
      </c>
      <c r="Q508">
        <f>ROUND(CR508*I508,2)</f>
        <v>0</v>
      </c>
      <c r="R508">
        <f>ROUND(CS508*I508,2)</f>
        <v>0</v>
      </c>
      <c r="S508">
        <f>ROUND(CT508*I508,2)</f>
        <v>0</v>
      </c>
      <c r="T508">
        <f t="shared" si="297"/>
        <v>0</v>
      </c>
      <c r="U508">
        <f>ROUND(CV508*I508,7)</f>
        <v>0</v>
      </c>
      <c r="V508">
        <f>ROUND(CW508*I508,7)</f>
        <v>0</v>
      </c>
      <c r="W508">
        <f t="shared" si="298"/>
        <v>0</v>
      </c>
      <c r="X508">
        <f t="shared" si="299"/>
        <v>0</v>
      </c>
      <c r="Y508">
        <f t="shared" si="299"/>
        <v>0</v>
      </c>
      <c r="AA508">
        <v>61549534</v>
      </c>
      <c r="AB508">
        <f t="shared" si="300"/>
        <v>70449.91</v>
      </c>
      <c r="AC508">
        <f>ROUND((ES508),6)</f>
        <v>70449.91</v>
      </c>
      <c r="AD508">
        <f>ROUND((((ET508)-(EU508))+AE508),6)</f>
        <v>0</v>
      </c>
      <c r="AE508">
        <f>ROUND((EU508),6)</f>
        <v>0</v>
      </c>
      <c r="AF508">
        <f>ROUND((EV508),6)</f>
        <v>0</v>
      </c>
      <c r="AG508">
        <f t="shared" si="301"/>
        <v>0</v>
      </c>
      <c r="AH508">
        <f>(EW508)</f>
        <v>0</v>
      </c>
      <c r="AI508">
        <f>(EX508)</f>
        <v>0</v>
      </c>
      <c r="AJ508">
        <f t="shared" si="302"/>
        <v>0</v>
      </c>
      <c r="AK508">
        <v>70449.91</v>
      </c>
      <c r="AL508">
        <v>70449.91</v>
      </c>
      <c r="AM508">
        <v>0</v>
      </c>
      <c r="AN508">
        <v>0</v>
      </c>
      <c r="AO508">
        <v>0</v>
      </c>
      <c r="AP508">
        <v>0</v>
      </c>
      <c r="AQ508">
        <v>0</v>
      </c>
      <c r="AR508">
        <v>0</v>
      </c>
      <c r="AS508">
        <v>0</v>
      </c>
      <c r="AT508">
        <v>97</v>
      </c>
      <c r="AU508">
        <v>51</v>
      </c>
      <c r="AV508">
        <v>1</v>
      </c>
      <c r="AW508">
        <v>1</v>
      </c>
      <c r="AZ508">
        <v>1</v>
      </c>
      <c r="BA508">
        <v>1</v>
      </c>
      <c r="BB508">
        <v>1</v>
      </c>
      <c r="BC508">
        <v>1.4</v>
      </c>
      <c r="BD508" t="s">
        <v>3</v>
      </c>
      <c r="BE508" t="s">
        <v>3</v>
      </c>
      <c r="BF508" t="s">
        <v>3</v>
      </c>
      <c r="BG508" t="s">
        <v>3</v>
      </c>
      <c r="BH508">
        <v>3</v>
      </c>
      <c r="BI508">
        <v>2</v>
      </c>
      <c r="BJ508" t="s">
        <v>152</v>
      </c>
      <c r="BM508">
        <v>108001</v>
      </c>
      <c r="BN508">
        <v>0</v>
      </c>
      <c r="BO508" t="s">
        <v>3</v>
      </c>
      <c r="BP508">
        <v>0</v>
      </c>
      <c r="BQ508">
        <v>3</v>
      </c>
      <c r="BR508">
        <v>0</v>
      </c>
      <c r="BS508">
        <v>1</v>
      </c>
      <c r="BT508">
        <v>1</v>
      </c>
      <c r="BU508">
        <v>1</v>
      </c>
      <c r="BV508">
        <v>1</v>
      </c>
      <c r="BW508">
        <v>1</v>
      </c>
      <c r="BX508">
        <v>1</v>
      </c>
      <c r="BY508" t="s">
        <v>3</v>
      </c>
      <c r="BZ508">
        <v>97</v>
      </c>
      <c r="CA508">
        <v>51</v>
      </c>
      <c r="CB508" t="s">
        <v>3</v>
      </c>
      <c r="CE508">
        <v>0</v>
      </c>
      <c r="CF508">
        <v>0</v>
      </c>
      <c r="CG508">
        <v>0</v>
      </c>
      <c r="CM508">
        <v>0</v>
      </c>
      <c r="CN508" t="s">
        <v>3</v>
      </c>
      <c r="CO508">
        <v>0</v>
      </c>
      <c r="CP508">
        <f t="shared" si="303"/>
        <v>5178.07</v>
      </c>
      <c r="CQ508">
        <f>ROUND(AL508*BC508,2)</f>
        <v>98629.87</v>
      </c>
      <c r="CR508">
        <f>ROUND(AM508*BB508,2)</f>
        <v>0</v>
      </c>
      <c r="CS508">
        <f>ROUND(AN508*BS508,2)</f>
        <v>0</v>
      </c>
      <c r="CT508">
        <f>ROUND(AO508*BA508,2)</f>
        <v>0</v>
      </c>
      <c r="CU508">
        <f t="shared" si="304"/>
        <v>0</v>
      </c>
      <c r="CV508">
        <f>AH508</f>
        <v>0</v>
      </c>
      <c r="CW508">
        <f>AI508</f>
        <v>0</v>
      </c>
      <c r="CX508">
        <f t="shared" si="305"/>
        <v>0</v>
      </c>
      <c r="CY508">
        <f t="shared" si="306"/>
        <v>0</v>
      </c>
      <c r="CZ508">
        <f t="shared" si="307"/>
        <v>0</v>
      </c>
      <c r="DC508" t="s">
        <v>3</v>
      </c>
      <c r="DD508" t="s">
        <v>3</v>
      </c>
      <c r="DE508" t="s">
        <v>3</v>
      </c>
      <c r="DF508" t="s">
        <v>3</v>
      </c>
      <c r="DG508" t="s">
        <v>3</v>
      </c>
      <c r="DH508" t="s">
        <v>3</v>
      </c>
      <c r="DI508" t="s">
        <v>3</v>
      </c>
      <c r="DJ508" t="s">
        <v>3</v>
      </c>
      <c r="DK508" t="s">
        <v>3</v>
      </c>
      <c r="DL508" t="s">
        <v>3</v>
      </c>
      <c r="DM508" t="s">
        <v>3</v>
      </c>
      <c r="DN508">
        <v>0</v>
      </c>
      <c r="DO508">
        <v>0</v>
      </c>
      <c r="DP508">
        <v>1</v>
      </c>
      <c r="DQ508">
        <v>1</v>
      </c>
      <c r="DU508">
        <v>1013</v>
      </c>
      <c r="DV508" t="s">
        <v>151</v>
      </c>
      <c r="DW508" t="s">
        <v>153</v>
      </c>
      <c r="DX508">
        <v>1</v>
      </c>
      <c r="DZ508" t="s">
        <v>3</v>
      </c>
      <c r="EA508" t="s">
        <v>3</v>
      </c>
      <c r="EB508" t="s">
        <v>3</v>
      </c>
      <c r="EC508" t="s">
        <v>3</v>
      </c>
      <c r="EE508">
        <v>60216615</v>
      </c>
      <c r="EF508">
        <v>3</v>
      </c>
      <c r="EG508" t="s">
        <v>135</v>
      </c>
      <c r="EH508">
        <v>0</v>
      </c>
      <c r="EI508" t="s">
        <v>3</v>
      </c>
      <c r="EJ508">
        <v>2</v>
      </c>
      <c r="EK508">
        <v>108001</v>
      </c>
      <c r="EL508" t="s">
        <v>136</v>
      </c>
      <c r="EM508" t="s">
        <v>137</v>
      </c>
      <c r="EO508" t="s">
        <v>3</v>
      </c>
      <c r="EQ508">
        <v>0</v>
      </c>
      <c r="ER508">
        <v>70449.91</v>
      </c>
      <c r="ES508">
        <v>70449.91</v>
      </c>
      <c r="ET508">
        <v>0</v>
      </c>
      <c r="EU508">
        <v>0</v>
      </c>
      <c r="EV508">
        <v>0</v>
      </c>
      <c r="EW508">
        <v>0</v>
      </c>
      <c r="EX508">
        <v>0</v>
      </c>
      <c r="EZ508">
        <v>5</v>
      </c>
      <c r="FC508">
        <v>0</v>
      </c>
      <c r="FD508">
        <v>18</v>
      </c>
      <c r="FF508">
        <v>70449.91</v>
      </c>
      <c r="FQ508">
        <v>0</v>
      </c>
      <c r="FR508">
        <v>0</v>
      </c>
      <c r="FS508">
        <v>0</v>
      </c>
      <c r="FX508">
        <v>97</v>
      </c>
      <c r="FY508">
        <v>51</v>
      </c>
      <c r="GA508" t="s">
        <v>154</v>
      </c>
      <c r="GD508">
        <v>1</v>
      </c>
      <c r="GE508">
        <v>72551.44</v>
      </c>
      <c r="GF508">
        <v>1901007357</v>
      </c>
      <c r="GG508">
        <v>2</v>
      </c>
      <c r="GH508">
        <v>3</v>
      </c>
      <c r="GI508">
        <v>3</v>
      </c>
      <c r="GJ508">
        <v>0</v>
      </c>
      <c r="GK508">
        <v>0</v>
      </c>
      <c r="GL508">
        <f t="shared" si="308"/>
        <v>0</v>
      </c>
      <c r="GM508">
        <f t="shared" si="309"/>
        <v>5178.07</v>
      </c>
      <c r="GN508">
        <f t="shared" si="310"/>
        <v>0</v>
      </c>
      <c r="GO508">
        <f t="shared" si="311"/>
        <v>5178.07</v>
      </c>
      <c r="GP508">
        <f t="shared" si="312"/>
        <v>0</v>
      </c>
      <c r="GR508">
        <v>3</v>
      </c>
      <c r="GS508">
        <v>1</v>
      </c>
      <c r="GT508">
        <v>0</v>
      </c>
      <c r="GU508" t="s">
        <v>3</v>
      </c>
      <c r="GV508">
        <f t="shared" si="313"/>
        <v>0</v>
      </c>
      <c r="GW508">
        <v>1</v>
      </c>
      <c r="GX508">
        <f t="shared" si="314"/>
        <v>0</v>
      </c>
      <c r="HA508">
        <v>0</v>
      </c>
      <c r="HB508">
        <v>0</v>
      </c>
      <c r="HC508">
        <f t="shared" si="315"/>
        <v>0</v>
      </c>
      <c r="HE508" t="s">
        <v>155</v>
      </c>
      <c r="HF508" t="s">
        <v>155</v>
      </c>
      <c r="HM508" t="s">
        <v>3</v>
      </c>
      <c r="HN508" t="s">
        <v>138</v>
      </c>
      <c r="HO508" t="s">
        <v>139</v>
      </c>
      <c r="HP508" t="s">
        <v>136</v>
      </c>
      <c r="HQ508" t="s">
        <v>136</v>
      </c>
      <c r="HS508">
        <v>0</v>
      </c>
      <c r="IK508">
        <v>0</v>
      </c>
    </row>
    <row r="509" spans="1:245" x14ac:dyDescent="0.2">
      <c r="A509">
        <v>17</v>
      </c>
      <c r="B509">
        <v>0</v>
      </c>
      <c r="C509">
        <f>ROW(SmtRes!A278)</f>
        <v>278</v>
      </c>
      <c r="D509">
        <f>ROW(EtalonRes!A278)</f>
        <v>278</v>
      </c>
      <c r="E509" t="s">
        <v>257</v>
      </c>
      <c r="F509" t="s">
        <v>157</v>
      </c>
      <c r="G509" t="s">
        <v>158</v>
      </c>
      <c r="H509" t="s">
        <v>133</v>
      </c>
      <c r="I509">
        <f>ROUND(30/100,7)</f>
        <v>0.3</v>
      </c>
      <c r="J509">
        <v>0</v>
      </c>
      <c r="K509">
        <f>ROUND(30/100,7)</f>
        <v>0.3</v>
      </c>
      <c r="O509">
        <f t="shared" si="296"/>
        <v>3171.48</v>
      </c>
      <c r="P509">
        <f>SUMIF(SmtRes!AQ271:'SmtRes'!AQ278,"=1",SmtRes!DF271:'SmtRes'!DF278)</f>
        <v>49.68</v>
      </c>
      <c r="Q509">
        <f>SUMIF(SmtRes!AQ271:'SmtRes'!AQ278,"=1",SmtRes!DG271:'SmtRes'!DG278)</f>
        <v>1.93</v>
      </c>
      <c r="R509">
        <f>SUMIF(SmtRes!AQ271:'SmtRes'!AQ278,"=1",SmtRes!DH271:'SmtRes'!DH278)</f>
        <v>2.17</v>
      </c>
      <c r="S509">
        <f>SUMIF(SmtRes!AQ271:'SmtRes'!AQ278,"=1",SmtRes!DI271:'SmtRes'!DI278)</f>
        <v>3117.7</v>
      </c>
      <c r="T509">
        <f t="shared" si="297"/>
        <v>0</v>
      </c>
      <c r="U509">
        <f>SUMIF(SmtRes!AQ271:'SmtRes'!AQ278,"=1",SmtRes!CV271:'SmtRes'!CV278)</f>
        <v>4.68</v>
      </c>
      <c r="V509">
        <f>SUMIF(SmtRes!AQ271:'SmtRes'!AQ278,"=1",SmtRes!CW271:'SmtRes'!CW278)</f>
        <v>3.0000000000000001E-3</v>
      </c>
      <c r="W509">
        <f t="shared" si="298"/>
        <v>0</v>
      </c>
      <c r="X509">
        <f t="shared" si="299"/>
        <v>3026.27</v>
      </c>
      <c r="Y509">
        <f t="shared" si="299"/>
        <v>1591.13</v>
      </c>
      <c r="AA509">
        <v>61549534</v>
      </c>
      <c r="AB509">
        <f t="shared" si="300"/>
        <v>10538.154399999999</v>
      </c>
      <c r="AC509">
        <f>ROUND((SUM(SmtRes!BQ271:'SmtRes'!BQ278)),6)</f>
        <v>139.35820000000001</v>
      </c>
      <c r="AD509">
        <f>ROUND((((SUM(SmtRes!BR271:'SmtRes'!BR278))-(SUM(SmtRes!BS271:'SmtRes'!BS278)))+AE509),6)</f>
        <v>6.4329000000000001</v>
      </c>
      <c r="AE509">
        <f>ROUND((SUM(SmtRes!BS271:'SmtRes'!BS278)),6)</f>
        <v>7.2205000000000004</v>
      </c>
      <c r="AF509">
        <f>ROUND((SUM(SmtRes!BT271:'SmtRes'!BT278)),6)</f>
        <v>10392.363300000001</v>
      </c>
      <c r="AG509">
        <f t="shared" si="301"/>
        <v>0</v>
      </c>
      <c r="AH509">
        <f>(SUM(SmtRes!BU271:'SmtRes'!BU278))</f>
        <v>15.6</v>
      </c>
      <c r="AI509">
        <f>(SUM(SmtRes!BV271:'SmtRes'!BV278))</f>
        <v>0.01</v>
      </c>
      <c r="AJ509">
        <f t="shared" si="302"/>
        <v>0</v>
      </c>
      <c r="AK509">
        <v>10545.374900000001</v>
      </c>
      <c r="AL509">
        <v>139.35820000000001</v>
      </c>
      <c r="AM509">
        <v>6.4329000000000001</v>
      </c>
      <c r="AN509">
        <v>7.2204999999999995</v>
      </c>
      <c r="AO509">
        <v>10392.363300000001</v>
      </c>
      <c r="AP509">
        <v>0</v>
      </c>
      <c r="AQ509">
        <v>15.6</v>
      </c>
      <c r="AR509">
        <v>0.01</v>
      </c>
      <c r="AS509">
        <v>0</v>
      </c>
      <c r="AT509">
        <v>97</v>
      </c>
      <c r="AU509">
        <v>51</v>
      </c>
      <c r="AV509">
        <v>1</v>
      </c>
      <c r="AW509">
        <v>1</v>
      </c>
      <c r="AZ509">
        <v>1</v>
      </c>
      <c r="BA509">
        <v>1</v>
      </c>
      <c r="BB509">
        <v>1</v>
      </c>
      <c r="BC509">
        <v>1</v>
      </c>
      <c r="BD509" t="s">
        <v>3</v>
      </c>
      <c r="BE509" t="s">
        <v>3</v>
      </c>
      <c r="BF509" t="s">
        <v>3</v>
      </c>
      <c r="BG509" t="s">
        <v>3</v>
      </c>
      <c r="BH509">
        <v>0</v>
      </c>
      <c r="BI509">
        <v>2</v>
      </c>
      <c r="BJ509" t="s">
        <v>159</v>
      </c>
      <c r="BM509">
        <v>108001</v>
      </c>
      <c r="BN509">
        <v>0</v>
      </c>
      <c r="BO509" t="s">
        <v>3</v>
      </c>
      <c r="BP509">
        <v>0</v>
      </c>
      <c r="BQ509">
        <v>3</v>
      </c>
      <c r="BR509">
        <v>0</v>
      </c>
      <c r="BS509">
        <v>1</v>
      </c>
      <c r="BT509">
        <v>1</v>
      </c>
      <c r="BU509">
        <v>1</v>
      </c>
      <c r="BV509">
        <v>1</v>
      </c>
      <c r="BW509">
        <v>1</v>
      </c>
      <c r="BX509">
        <v>1</v>
      </c>
      <c r="BY509" t="s">
        <v>3</v>
      </c>
      <c r="BZ509">
        <v>97</v>
      </c>
      <c r="CA509">
        <v>51</v>
      </c>
      <c r="CB509" t="s">
        <v>3</v>
      </c>
      <c r="CE509">
        <v>0</v>
      </c>
      <c r="CF509">
        <v>0</v>
      </c>
      <c r="CG509">
        <v>0</v>
      </c>
      <c r="CM509">
        <v>0</v>
      </c>
      <c r="CN509" t="s">
        <v>3</v>
      </c>
      <c r="CO509">
        <v>0</v>
      </c>
      <c r="CP509">
        <f t="shared" si="303"/>
        <v>3171.48</v>
      </c>
      <c r="CQ509">
        <f>SUMIF(SmtRes!AQ271:'SmtRes'!AQ278,"=1",SmtRes!AA271:'SmtRes'!AA278)</f>
        <v>71.680000000000007</v>
      </c>
      <c r="CR509">
        <f>SUMIF(SmtRes!AQ271:'SmtRes'!AQ278,"=1",SmtRes!AB271:'SmtRes'!AB278)</f>
        <v>643.29</v>
      </c>
      <c r="CS509">
        <f>SUMIF(SmtRes!AQ271:'SmtRes'!AQ278,"=1",SmtRes!AC271:'SmtRes'!AC278)</f>
        <v>722.05</v>
      </c>
      <c r="CT509">
        <f>SUMIF(SmtRes!AQ271:'SmtRes'!AQ278,"=1",SmtRes!AD271:'SmtRes'!AD278)</f>
        <v>1950.61</v>
      </c>
      <c r="CU509">
        <f t="shared" si="304"/>
        <v>0</v>
      </c>
      <c r="CV509">
        <f>SUMIF(SmtRes!AQ271:'SmtRes'!AQ278,"=1",SmtRes!BU271:'SmtRes'!BU278)</f>
        <v>15.6</v>
      </c>
      <c r="CW509">
        <f>SUMIF(SmtRes!AQ271:'SmtRes'!AQ278,"=1",SmtRes!BV271:'SmtRes'!BV278)</f>
        <v>0.01</v>
      </c>
      <c r="CX509">
        <f t="shared" si="305"/>
        <v>0</v>
      </c>
      <c r="CY509">
        <f t="shared" si="306"/>
        <v>3026.2739000000001</v>
      </c>
      <c r="CZ509">
        <f t="shared" si="307"/>
        <v>1591.1336999999999</v>
      </c>
      <c r="DC509" t="s">
        <v>3</v>
      </c>
      <c r="DD509" t="s">
        <v>3</v>
      </c>
      <c r="DE509" t="s">
        <v>3</v>
      </c>
      <c r="DF509" t="s">
        <v>3</v>
      </c>
      <c r="DG509" t="s">
        <v>3</v>
      </c>
      <c r="DH509" t="s">
        <v>3</v>
      </c>
      <c r="DI509" t="s">
        <v>3</v>
      </c>
      <c r="DJ509" t="s">
        <v>3</v>
      </c>
      <c r="DK509" t="s">
        <v>3</v>
      </c>
      <c r="DL509" t="s">
        <v>3</v>
      </c>
      <c r="DM509" t="s">
        <v>3</v>
      </c>
      <c r="DN509">
        <v>0</v>
      </c>
      <c r="DO509">
        <v>0</v>
      </c>
      <c r="DP509">
        <v>1</v>
      </c>
      <c r="DQ509">
        <v>1</v>
      </c>
      <c r="DU509">
        <v>1003</v>
      </c>
      <c r="DV509" t="s">
        <v>133</v>
      </c>
      <c r="DW509" t="s">
        <v>133</v>
      </c>
      <c r="DX509">
        <v>100</v>
      </c>
      <c r="DZ509" t="s">
        <v>3</v>
      </c>
      <c r="EA509" t="s">
        <v>3</v>
      </c>
      <c r="EB509" t="s">
        <v>3</v>
      </c>
      <c r="EC509" t="s">
        <v>3</v>
      </c>
      <c r="EE509">
        <v>60216615</v>
      </c>
      <c r="EF509">
        <v>3</v>
      </c>
      <c r="EG509" t="s">
        <v>135</v>
      </c>
      <c r="EH509">
        <v>0</v>
      </c>
      <c r="EI509" t="s">
        <v>3</v>
      </c>
      <c r="EJ509">
        <v>2</v>
      </c>
      <c r="EK509">
        <v>108001</v>
      </c>
      <c r="EL509" t="s">
        <v>136</v>
      </c>
      <c r="EM509" t="s">
        <v>137</v>
      </c>
      <c r="EO509" t="s">
        <v>3</v>
      </c>
      <c r="EQ509">
        <v>0</v>
      </c>
      <c r="ER509">
        <v>0</v>
      </c>
      <c r="ES509">
        <v>0</v>
      </c>
      <c r="ET509">
        <v>0</v>
      </c>
      <c r="EU509">
        <v>0</v>
      </c>
      <c r="EV509">
        <v>0</v>
      </c>
      <c r="EW509">
        <v>15.6</v>
      </c>
      <c r="EX509">
        <v>0.01</v>
      </c>
      <c r="EY509">
        <v>0</v>
      </c>
      <c r="FQ509">
        <v>0</v>
      </c>
      <c r="FR509">
        <v>0</v>
      </c>
      <c r="FS509">
        <v>0</v>
      </c>
      <c r="FX509">
        <v>97</v>
      </c>
      <c r="FY509">
        <v>51</v>
      </c>
      <c r="GA509" t="s">
        <v>3</v>
      </c>
      <c r="GD509">
        <v>1</v>
      </c>
      <c r="GF509">
        <v>2026347101</v>
      </c>
      <c r="GG509">
        <v>2</v>
      </c>
      <c r="GH509">
        <v>1</v>
      </c>
      <c r="GI509">
        <v>-2</v>
      </c>
      <c r="GJ509">
        <v>0</v>
      </c>
      <c r="GK509">
        <v>0</v>
      </c>
      <c r="GL509">
        <f t="shared" si="308"/>
        <v>0</v>
      </c>
      <c r="GM509">
        <f t="shared" si="309"/>
        <v>7788.88</v>
      </c>
      <c r="GN509">
        <f t="shared" si="310"/>
        <v>0</v>
      </c>
      <c r="GO509">
        <f t="shared" si="311"/>
        <v>7788.88</v>
      </c>
      <c r="GP509">
        <f t="shared" si="312"/>
        <v>0</v>
      </c>
      <c r="GR509">
        <v>0</v>
      </c>
      <c r="GS509">
        <v>3</v>
      </c>
      <c r="GT509">
        <v>0</v>
      </c>
      <c r="GU509" t="s">
        <v>3</v>
      </c>
      <c r="GV509">
        <f t="shared" si="313"/>
        <v>0</v>
      </c>
      <c r="GW509">
        <v>1</v>
      </c>
      <c r="GX509">
        <f t="shared" si="314"/>
        <v>0</v>
      </c>
      <c r="HA509">
        <v>0</v>
      </c>
      <c r="HB509">
        <v>0</v>
      </c>
      <c r="HC509">
        <f t="shared" si="315"/>
        <v>0</v>
      </c>
      <c r="HE509" t="s">
        <v>3</v>
      </c>
      <c r="HF509" t="s">
        <v>3</v>
      </c>
      <c r="HM509" t="s">
        <v>3</v>
      </c>
      <c r="HN509" t="s">
        <v>138</v>
      </c>
      <c r="HO509" t="s">
        <v>139</v>
      </c>
      <c r="HP509" t="s">
        <v>136</v>
      </c>
      <c r="HQ509" t="s">
        <v>136</v>
      </c>
      <c r="HS509">
        <v>0</v>
      </c>
      <c r="IK509">
        <v>0</v>
      </c>
    </row>
    <row r="510" spans="1:245" x14ac:dyDescent="0.2">
      <c r="A510">
        <v>18</v>
      </c>
      <c r="B510">
        <v>0</v>
      </c>
      <c r="C510">
        <v>278</v>
      </c>
      <c r="E510" t="s">
        <v>258</v>
      </c>
      <c r="F510" t="s">
        <v>161</v>
      </c>
      <c r="G510" t="s">
        <v>162</v>
      </c>
      <c r="H510" t="s">
        <v>163</v>
      </c>
      <c r="I510">
        <f>I509*J510</f>
        <v>31.5</v>
      </c>
      <c r="J510">
        <v>105</v>
      </c>
      <c r="K510">
        <v>105</v>
      </c>
      <c r="O510">
        <f t="shared" si="296"/>
        <v>520.07000000000005</v>
      </c>
      <c r="P510">
        <f>ROUND(CQ510*I510,2)</f>
        <v>520.07000000000005</v>
      </c>
      <c r="Q510">
        <f>ROUND(CR510*I510,2)</f>
        <v>0</v>
      </c>
      <c r="R510">
        <f>ROUND(CS510*I510,2)</f>
        <v>0</v>
      </c>
      <c r="S510">
        <f>ROUND(CT510*I510,2)</f>
        <v>0</v>
      </c>
      <c r="T510">
        <f t="shared" si="297"/>
        <v>0</v>
      </c>
      <c r="U510">
        <f>ROUND(CV510*I510,7)</f>
        <v>0</v>
      </c>
      <c r="V510">
        <f>ROUND(CW510*I510,7)</f>
        <v>0</v>
      </c>
      <c r="W510">
        <f t="shared" si="298"/>
        <v>0</v>
      </c>
      <c r="X510">
        <f t="shared" si="299"/>
        <v>0</v>
      </c>
      <c r="Y510">
        <f t="shared" si="299"/>
        <v>0</v>
      </c>
      <c r="AA510">
        <v>61549534</v>
      </c>
      <c r="AB510">
        <f t="shared" si="300"/>
        <v>11.79</v>
      </c>
      <c r="AC510">
        <f>ROUND((ES510),6)</f>
        <v>11.79</v>
      </c>
      <c r="AD510">
        <f>ROUND((((ET510)-(EU510))+AE510),6)</f>
        <v>0</v>
      </c>
      <c r="AE510">
        <f>ROUND((EU510),6)</f>
        <v>0</v>
      </c>
      <c r="AF510">
        <f>ROUND((EV510),6)</f>
        <v>0</v>
      </c>
      <c r="AG510">
        <f t="shared" si="301"/>
        <v>0</v>
      </c>
      <c r="AH510">
        <f>(EW510)</f>
        <v>0</v>
      </c>
      <c r="AI510">
        <f>(EX510)</f>
        <v>0</v>
      </c>
      <c r="AJ510">
        <f t="shared" si="302"/>
        <v>0</v>
      </c>
      <c r="AK510">
        <v>11.79</v>
      </c>
      <c r="AL510">
        <v>11.79</v>
      </c>
      <c r="AM510">
        <v>0</v>
      </c>
      <c r="AN510">
        <v>0</v>
      </c>
      <c r="AO510">
        <v>0</v>
      </c>
      <c r="AP510">
        <v>0</v>
      </c>
      <c r="AQ510">
        <v>0</v>
      </c>
      <c r="AR510">
        <v>0</v>
      </c>
      <c r="AS510">
        <v>0</v>
      </c>
      <c r="AT510">
        <v>97</v>
      </c>
      <c r="AU510">
        <v>51</v>
      </c>
      <c r="AV510">
        <v>1</v>
      </c>
      <c r="AW510">
        <v>1</v>
      </c>
      <c r="AZ510">
        <v>1</v>
      </c>
      <c r="BA510">
        <v>1</v>
      </c>
      <c r="BB510">
        <v>1</v>
      </c>
      <c r="BC510">
        <v>1.4</v>
      </c>
      <c r="BD510" t="s">
        <v>3</v>
      </c>
      <c r="BE510" t="s">
        <v>3</v>
      </c>
      <c r="BF510" t="s">
        <v>3</v>
      </c>
      <c r="BG510" t="s">
        <v>3</v>
      </c>
      <c r="BH510">
        <v>3</v>
      </c>
      <c r="BI510">
        <v>2</v>
      </c>
      <c r="BJ510" t="s">
        <v>164</v>
      </c>
      <c r="BM510">
        <v>108001</v>
      </c>
      <c r="BN510">
        <v>0</v>
      </c>
      <c r="BO510" t="s">
        <v>3</v>
      </c>
      <c r="BP510">
        <v>0</v>
      </c>
      <c r="BQ510">
        <v>3</v>
      </c>
      <c r="BR510">
        <v>0</v>
      </c>
      <c r="BS510">
        <v>1</v>
      </c>
      <c r="BT510">
        <v>1</v>
      </c>
      <c r="BU510">
        <v>1</v>
      </c>
      <c r="BV510">
        <v>1</v>
      </c>
      <c r="BW510">
        <v>1</v>
      </c>
      <c r="BX510">
        <v>1</v>
      </c>
      <c r="BY510" t="s">
        <v>3</v>
      </c>
      <c r="BZ510">
        <v>97</v>
      </c>
      <c r="CA510">
        <v>51</v>
      </c>
      <c r="CB510" t="s">
        <v>3</v>
      </c>
      <c r="CE510">
        <v>0</v>
      </c>
      <c r="CF510">
        <v>0</v>
      </c>
      <c r="CG510">
        <v>0</v>
      </c>
      <c r="CM510">
        <v>0</v>
      </c>
      <c r="CN510" t="s">
        <v>3</v>
      </c>
      <c r="CO510">
        <v>0</v>
      </c>
      <c r="CP510">
        <f t="shared" si="303"/>
        <v>520.07000000000005</v>
      </c>
      <c r="CQ510">
        <f>ROUND(AL510*BC510,2)</f>
        <v>16.510000000000002</v>
      </c>
      <c r="CR510">
        <f>ROUND(AM510*BB510,2)</f>
        <v>0</v>
      </c>
      <c r="CS510">
        <f>ROUND(AN510*BS510,2)</f>
        <v>0</v>
      </c>
      <c r="CT510">
        <f>ROUND(AO510*BA510,2)</f>
        <v>0</v>
      </c>
      <c r="CU510">
        <f t="shared" si="304"/>
        <v>0</v>
      </c>
      <c r="CV510">
        <f>AH510</f>
        <v>0</v>
      </c>
      <c r="CW510">
        <f>AI510</f>
        <v>0</v>
      </c>
      <c r="CX510">
        <f t="shared" si="305"/>
        <v>0</v>
      </c>
      <c r="CY510">
        <f t="shared" si="306"/>
        <v>0</v>
      </c>
      <c r="CZ510">
        <f t="shared" si="307"/>
        <v>0</v>
      </c>
      <c r="DC510" t="s">
        <v>3</v>
      </c>
      <c r="DD510" t="s">
        <v>3</v>
      </c>
      <c r="DE510" t="s">
        <v>3</v>
      </c>
      <c r="DF510" t="s">
        <v>3</v>
      </c>
      <c r="DG510" t="s">
        <v>3</v>
      </c>
      <c r="DH510" t="s">
        <v>3</v>
      </c>
      <c r="DI510" t="s">
        <v>3</v>
      </c>
      <c r="DJ510" t="s">
        <v>3</v>
      </c>
      <c r="DK510" t="s">
        <v>3</v>
      </c>
      <c r="DL510" t="s">
        <v>3</v>
      </c>
      <c r="DM510" t="s">
        <v>3</v>
      </c>
      <c r="DN510">
        <v>0</v>
      </c>
      <c r="DO510">
        <v>0</v>
      </c>
      <c r="DP510">
        <v>1</v>
      </c>
      <c r="DQ510">
        <v>1</v>
      </c>
      <c r="DU510">
        <v>1003</v>
      </c>
      <c r="DV510" t="s">
        <v>163</v>
      </c>
      <c r="DW510" t="s">
        <v>163</v>
      </c>
      <c r="DX510">
        <v>1</v>
      </c>
      <c r="DZ510" t="s">
        <v>3</v>
      </c>
      <c r="EA510" t="s">
        <v>3</v>
      </c>
      <c r="EB510" t="s">
        <v>3</v>
      </c>
      <c r="EC510" t="s">
        <v>3</v>
      </c>
      <c r="EE510">
        <v>60216615</v>
      </c>
      <c r="EF510">
        <v>3</v>
      </c>
      <c r="EG510" t="s">
        <v>135</v>
      </c>
      <c r="EH510">
        <v>0</v>
      </c>
      <c r="EI510" t="s">
        <v>3</v>
      </c>
      <c r="EJ510">
        <v>2</v>
      </c>
      <c r="EK510">
        <v>108001</v>
      </c>
      <c r="EL510" t="s">
        <v>136</v>
      </c>
      <c r="EM510" t="s">
        <v>137</v>
      </c>
      <c r="EO510" t="s">
        <v>3</v>
      </c>
      <c r="EQ510">
        <v>0</v>
      </c>
      <c r="ER510">
        <v>11.79</v>
      </c>
      <c r="ES510">
        <v>11.79</v>
      </c>
      <c r="ET510">
        <v>0</v>
      </c>
      <c r="EU510">
        <v>0</v>
      </c>
      <c r="EV510">
        <v>0</v>
      </c>
      <c r="EW510">
        <v>0</v>
      </c>
      <c r="EX510">
        <v>0</v>
      </c>
      <c r="EZ510">
        <v>5</v>
      </c>
      <c r="FC510">
        <v>0</v>
      </c>
      <c r="FD510">
        <v>18</v>
      </c>
      <c r="FF510">
        <v>11.79</v>
      </c>
      <c r="FQ510">
        <v>0</v>
      </c>
      <c r="FR510">
        <v>0</v>
      </c>
      <c r="FS510">
        <v>0</v>
      </c>
      <c r="FX510">
        <v>97</v>
      </c>
      <c r="FY510">
        <v>51</v>
      </c>
      <c r="GA510" t="s">
        <v>165</v>
      </c>
      <c r="GD510">
        <v>1</v>
      </c>
      <c r="GE510">
        <v>12.11</v>
      </c>
      <c r="GF510">
        <v>613818176</v>
      </c>
      <c r="GG510">
        <v>2</v>
      </c>
      <c r="GH510">
        <v>3</v>
      </c>
      <c r="GI510">
        <v>3</v>
      </c>
      <c r="GJ510">
        <v>0</v>
      </c>
      <c r="GK510">
        <v>0</v>
      </c>
      <c r="GL510">
        <f t="shared" si="308"/>
        <v>0</v>
      </c>
      <c r="GM510">
        <f t="shared" si="309"/>
        <v>520.07000000000005</v>
      </c>
      <c r="GN510">
        <f t="shared" si="310"/>
        <v>0</v>
      </c>
      <c r="GO510">
        <f t="shared" si="311"/>
        <v>520.07000000000005</v>
      </c>
      <c r="GP510">
        <f t="shared" si="312"/>
        <v>0</v>
      </c>
      <c r="GR510">
        <v>3</v>
      </c>
      <c r="GS510">
        <v>1</v>
      </c>
      <c r="GT510">
        <v>0</v>
      </c>
      <c r="GU510" t="s">
        <v>3</v>
      </c>
      <c r="GV510">
        <f t="shared" si="313"/>
        <v>0</v>
      </c>
      <c r="GW510">
        <v>1</v>
      </c>
      <c r="GX510">
        <f t="shared" si="314"/>
        <v>0</v>
      </c>
      <c r="HA510">
        <v>0</v>
      </c>
      <c r="HB510">
        <v>0</v>
      </c>
      <c r="HC510">
        <f t="shared" si="315"/>
        <v>0</v>
      </c>
      <c r="HE510" t="s">
        <v>155</v>
      </c>
      <c r="HF510" t="s">
        <v>155</v>
      </c>
      <c r="HM510" t="s">
        <v>3</v>
      </c>
      <c r="HN510" t="s">
        <v>138</v>
      </c>
      <c r="HO510" t="s">
        <v>139</v>
      </c>
      <c r="HP510" t="s">
        <v>136</v>
      </c>
      <c r="HQ510" t="s">
        <v>136</v>
      </c>
      <c r="HS510">
        <v>0</v>
      </c>
      <c r="IK510">
        <v>0</v>
      </c>
    </row>
    <row r="512" spans="1:245" x14ac:dyDescent="0.2">
      <c r="A512" s="2">
        <v>51</v>
      </c>
      <c r="B512" s="2">
        <f>B499</f>
        <v>0</v>
      </c>
      <c r="C512" s="2">
        <f>A499</f>
        <v>4</v>
      </c>
      <c r="D512" s="2">
        <f>ROW(A499)</f>
        <v>499</v>
      </c>
      <c r="E512" s="2"/>
      <c r="F512" s="2" t="str">
        <f>IF(F499&lt;&gt;"",F499,"")</f>
        <v/>
      </c>
      <c r="G512" s="2" t="str">
        <f>IF(G499&lt;&gt;"",G499,"")</f>
        <v>Помещение 2 (кабинет №227)</v>
      </c>
      <c r="H512" s="2">
        <v>0</v>
      </c>
      <c r="I512" s="2"/>
      <c r="J512" s="2"/>
      <c r="K512" s="2"/>
      <c r="L512" s="2"/>
      <c r="M512" s="2"/>
      <c r="N512" s="2"/>
      <c r="O512" s="2">
        <v>0</v>
      </c>
      <c r="P512" s="2">
        <v>0</v>
      </c>
      <c r="Q512" s="2">
        <v>0</v>
      </c>
      <c r="R512" s="2">
        <v>0</v>
      </c>
      <c r="S512" s="2">
        <v>0</v>
      </c>
      <c r="T512" s="2">
        <v>0</v>
      </c>
      <c r="U512" s="2">
        <v>0</v>
      </c>
      <c r="V512" s="2">
        <v>0</v>
      </c>
      <c r="W512" s="2">
        <v>0</v>
      </c>
      <c r="X512" s="2">
        <v>0</v>
      </c>
      <c r="Y512" s="2">
        <v>0</v>
      </c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>
        <f t="shared" ref="AO512:BD512" si="316">ROUND(BX512,2)</f>
        <v>0</v>
      </c>
      <c r="AP512" s="2">
        <f t="shared" si="316"/>
        <v>0</v>
      </c>
      <c r="AQ512" s="2">
        <f t="shared" si="316"/>
        <v>0</v>
      </c>
      <c r="AR512" s="2">
        <f t="shared" si="316"/>
        <v>0</v>
      </c>
      <c r="AS512" s="2">
        <f t="shared" si="316"/>
        <v>0</v>
      </c>
      <c r="AT512" s="2">
        <f t="shared" si="316"/>
        <v>0</v>
      </c>
      <c r="AU512" s="2">
        <f t="shared" si="316"/>
        <v>0</v>
      </c>
      <c r="AV512" s="2">
        <f t="shared" si="316"/>
        <v>0</v>
      </c>
      <c r="AW512" s="2">
        <f t="shared" si="316"/>
        <v>0</v>
      </c>
      <c r="AX512" s="2">
        <f t="shared" si="316"/>
        <v>0</v>
      </c>
      <c r="AY512" s="2">
        <f t="shared" si="316"/>
        <v>0</v>
      </c>
      <c r="AZ512" s="2">
        <f t="shared" si="316"/>
        <v>0</v>
      </c>
      <c r="BA512" s="2">
        <f t="shared" si="316"/>
        <v>0</v>
      </c>
      <c r="BB512" s="2">
        <f t="shared" si="316"/>
        <v>0</v>
      </c>
      <c r="BC512" s="2">
        <f t="shared" si="316"/>
        <v>0</v>
      </c>
      <c r="BD512" s="2">
        <f t="shared" si="316"/>
        <v>0</v>
      </c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3"/>
      <c r="DH512" s="3"/>
      <c r="DI512" s="3"/>
      <c r="DJ512" s="3"/>
      <c r="DK512" s="3"/>
      <c r="DL512" s="3"/>
      <c r="DM512" s="3"/>
      <c r="DN512" s="3"/>
      <c r="DO512" s="3"/>
      <c r="DP512" s="3"/>
      <c r="DQ512" s="3"/>
      <c r="DR512" s="3"/>
      <c r="DS512" s="3"/>
      <c r="DT512" s="3"/>
      <c r="DU512" s="3"/>
      <c r="DV512" s="3"/>
      <c r="DW512" s="3"/>
      <c r="DX512" s="3"/>
      <c r="DY512" s="3"/>
      <c r="DZ512" s="3"/>
      <c r="EA512" s="3"/>
      <c r="EB512" s="3"/>
      <c r="EC512" s="3"/>
      <c r="ED512" s="3"/>
      <c r="EE512" s="3"/>
      <c r="EF512" s="3"/>
      <c r="EG512" s="3"/>
      <c r="EH512" s="3"/>
      <c r="EI512" s="3"/>
      <c r="EJ512" s="3"/>
      <c r="EK512" s="3"/>
      <c r="EL512" s="3"/>
      <c r="EM512" s="3"/>
      <c r="EN512" s="3"/>
      <c r="EO512" s="3"/>
      <c r="EP512" s="3"/>
      <c r="EQ512" s="3"/>
      <c r="ER512" s="3"/>
      <c r="ES512" s="3"/>
      <c r="ET512" s="3"/>
      <c r="EU512" s="3"/>
      <c r="EV512" s="3"/>
      <c r="EW512" s="3"/>
      <c r="EX512" s="3"/>
      <c r="EY512" s="3"/>
      <c r="EZ512" s="3"/>
      <c r="FA512" s="3"/>
      <c r="FB512" s="3"/>
      <c r="FC512" s="3"/>
      <c r="FD512" s="3"/>
      <c r="FE512" s="3"/>
      <c r="FF512" s="3"/>
      <c r="FG512" s="3"/>
      <c r="FH512" s="3"/>
      <c r="FI512" s="3"/>
      <c r="FJ512" s="3"/>
      <c r="FK512" s="3"/>
      <c r="FL512" s="3"/>
      <c r="FM512" s="3"/>
      <c r="FN512" s="3"/>
      <c r="FO512" s="3"/>
      <c r="FP512" s="3"/>
      <c r="FQ512" s="3"/>
      <c r="FR512" s="3"/>
      <c r="FS512" s="3"/>
      <c r="FT512" s="3"/>
      <c r="FU512" s="3"/>
      <c r="FV512" s="3"/>
      <c r="FW512" s="3"/>
      <c r="FX512" s="3"/>
      <c r="FY512" s="3"/>
      <c r="FZ512" s="3"/>
      <c r="GA512" s="3"/>
      <c r="GB512" s="3"/>
      <c r="GC512" s="3"/>
      <c r="GD512" s="3"/>
      <c r="GE512" s="3"/>
      <c r="GF512" s="3"/>
      <c r="GG512" s="3"/>
      <c r="GH512" s="3"/>
      <c r="GI512" s="3"/>
      <c r="GJ512" s="3"/>
      <c r="GK512" s="3"/>
      <c r="GL512" s="3"/>
      <c r="GM512" s="3"/>
      <c r="GN512" s="3"/>
      <c r="GO512" s="3"/>
      <c r="GP512" s="3"/>
      <c r="GQ512" s="3"/>
      <c r="GR512" s="3"/>
      <c r="GS512" s="3"/>
      <c r="GT512" s="3"/>
      <c r="GU512" s="3"/>
      <c r="GV512" s="3"/>
      <c r="GW512" s="3"/>
      <c r="GX512" s="3">
        <v>0</v>
      </c>
    </row>
    <row r="514" spans="1:28" x14ac:dyDescent="0.2">
      <c r="A514" s="4">
        <v>50</v>
      </c>
      <c r="B514" s="4">
        <v>0</v>
      </c>
      <c r="C514" s="4">
        <v>0</v>
      </c>
      <c r="D514" s="4">
        <v>1</v>
      </c>
      <c r="E514" s="4">
        <v>201</v>
      </c>
      <c r="F514" s="4">
        <f>ROUND(Source!O512,O514)</f>
        <v>0</v>
      </c>
      <c r="G514" s="4" t="s">
        <v>55</v>
      </c>
      <c r="H514" s="4" t="s">
        <v>56</v>
      </c>
      <c r="I514" s="4"/>
      <c r="J514" s="4"/>
      <c r="K514" s="4">
        <v>201</v>
      </c>
      <c r="L514" s="4">
        <v>1</v>
      </c>
      <c r="M514" s="4">
        <v>3</v>
      </c>
      <c r="N514" s="4" t="s">
        <v>3</v>
      </c>
      <c r="O514" s="4">
        <v>2</v>
      </c>
      <c r="P514" s="4"/>
      <c r="Q514" s="4"/>
      <c r="R514" s="4"/>
      <c r="S514" s="4"/>
      <c r="T514" s="4"/>
      <c r="U514" s="4"/>
      <c r="V514" s="4"/>
      <c r="W514" s="4">
        <v>0</v>
      </c>
      <c r="X514" s="4">
        <v>1</v>
      </c>
      <c r="Y514" s="4">
        <v>0</v>
      </c>
      <c r="Z514" s="4"/>
      <c r="AA514" s="4"/>
      <c r="AB514" s="4"/>
    </row>
    <row r="515" spans="1:28" x14ac:dyDescent="0.2">
      <c r="A515" s="4">
        <v>50</v>
      </c>
      <c r="B515" s="4">
        <v>0</v>
      </c>
      <c r="C515" s="4">
        <v>0</v>
      </c>
      <c r="D515" s="4">
        <v>1</v>
      </c>
      <c r="E515" s="4">
        <v>202</v>
      </c>
      <c r="F515" s="4">
        <f>ROUND(Source!P512,O515)</f>
        <v>0</v>
      </c>
      <c r="G515" s="4" t="s">
        <v>57</v>
      </c>
      <c r="H515" s="4" t="s">
        <v>58</v>
      </c>
      <c r="I515" s="4"/>
      <c r="J515" s="4"/>
      <c r="K515" s="4">
        <v>202</v>
      </c>
      <c r="L515" s="4">
        <v>2</v>
      </c>
      <c r="M515" s="4">
        <v>3</v>
      </c>
      <c r="N515" s="4" t="s">
        <v>3</v>
      </c>
      <c r="O515" s="4">
        <v>2</v>
      </c>
      <c r="P515" s="4"/>
      <c r="Q515" s="4"/>
      <c r="R515" s="4"/>
      <c r="S515" s="4"/>
      <c r="T515" s="4"/>
      <c r="U515" s="4"/>
      <c r="V515" s="4"/>
      <c r="W515" s="4">
        <v>0</v>
      </c>
      <c r="X515" s="4">
        <v>1</v>
      </c>
      <c r="Y515" s="4">
        <v>0</v>
      </c>
      <c r="Z515" s="4"/>
      <c r="AA515" s="4"/>
      <c r="AB515" s="4"/>
    </row>
    <row r="516" spans="1:28" x14ac:dyDescent="0.2">
      <c r="A516" s="4">
        <v>50</v>
      </c>
      <c r="B516" s="4">
        <v>0</v>
      </c>
      <c r="C516" s="4">
        <v>0</v>
      </c>
      <c r="D516" s="4">
        <v>1</v>
      </c>
      <c r="E516" s="4">
        <v>222</v>
      </c>
      <c r="F516" s="4">
        <f>ROUND(Source!AO512,O516)</f>
        <v>0</v>
      </c>
      <c r="G516" s="4" t="s">
        <v>59</v>
      </c>
      <c r="H516" s="4" t="s">
        <v>60</v>
      </c>
      <c r="I516" s="4"/>
      <c r="J516" s="4"/>
      <c r="K516" s="4">
        <v>222</v>
      </c>
      <c r="L516" s="4">
        <v>3</v>
      </c>
      <c r="M516" s="4">
        <v>3</v>
      </c>
      <c r="N516" s="4" t="s">
        <v>3</v>
      </c>
      <c r="O516" s="4">
        <v>2</v>
      </c>
      <c r="P516" s="4"/>
      <c r="Q516" s="4"/>
      <c r="R516" s="4"/>
      <c r="S516" s="4"/>
      <c r="T516" s="4"/>
      <c r="U516" s="4"/>
      <c r="V516" s="4"/>
      <c r="W516" s="4">
        <v>0</v>
      </c>
      <c r="X516" s="4">
        <v>1</v>
      </c>
      <c r="Y516" s="4">
        <v>0</v>
      </c>
      <c r="Z516" s="4"/>
      <c r="AA516" s="4"/>
      <c r="AB516" s="4"/>
    </row>
    <row r="517" spans="1:28" x14ac:dyDescent="0.2">
      <c r="A517" s="4">
        <v>50</v>
      </c>
      <c r="B517" s="4">
        <v>0</v>
      </c>
      <c r="C517" s="4">
        <v>0</v>
      </c>
      <c r="D517" s="4">
        <v>1</v>
      </c>
      <c r="E517" s="4">
        <v>225</v>
      </c>
      <c r="F517" s="4">
        <f>ROUND(Source!AV512,O517)</f>
        <v>0</v>
      </c>
      <c r="G517" s="4" t="s">
        <v>61</v>
      </c>
      <c r="H517" s="4" t="s">
        <v>62</v>
      </c>
      <c r="I517" s="4"/>
      <c r="J517" s="4"/>
      <c r="K517" s="4">
        <v>225</v>
      </c>
      <c r="L517" s="4">
        <v>4</v>
      </c>
      <c r="M517" s="4">
        <v>3</v>
      </c>
      <c r="N517" s="4" t="s">
        <v>3</v>
      </c>
      <c r="O517" s="4">
        <v>2</v>
      </c>
      <c r="P517" s="4"/>
      <c r="Q517" s="4"/>
      <c r="R517" s="4"/>
      <c r="S517" s="4"/>
      <c r="T517" s="4"/>
      <c r="U517" s="4"/>
      <c r="V517" s="4"/>
      <c r="W517" s="4">
        <v>0</v>
      </c>
      <c r="X517" s="4">
        <v>1</v>
      </c>
      <c r="Y517" s="4">
        <v>0</v>
      </c>
      <c r="Z517" s="4"/>
      <c r="AA517" s="4"/>
      <c r="AB517" s="4"/>
    </row>
    <row r="518" spans="1:28" x14ac:dyDescent="0.2">
      <c r="A518" s="4">
        <v>50</v>
      </c>
      <c r="B518" s="4">
        <v>0</v>
      </c>
      <c r="C518" s="4">
        <v>0</v>
      </c>
      <c r="D518" s="4">
        <v>1</v>
      </c>
      <c r="E518" s="4">
        <v>226</v>
      </c>
      <c r="F518" s="4">
        <f>ROUND(Source!AW512,O518)</f>
        <v>0</v>
      </c>
      <c r="G518" s="4" t="s">
        <v>63</v>
      </c>
      <c r="H518" s="4" t="s">
        <v>64</v>
      </c>
      <c r="I518" s="4"/>
      <c r="J518" s="4"/>
      <c r="K518" s="4">
        <v>226</v>
      </c>
      <c r="L518" s="4">
        <v>5</v>
      </c>
      <c r="M518" s="4">
        <v>3</v>
      </c>
      <c r="N518" s="4" t="s">
        <v>3</v>
      </c>
      <c r="O518" s="4">
        <v>2</v>
      </c>
      <c r="P518" s="4"/>
      <c r="Q518" s="4"/>
      <c r="R518" s="4"/>
      <c r="S518" s="4"/>
      <c r="T518" s="4"/>
      <c r="U518" s="4"/>
      <c r="V518" s="4"/>
      <c r="W518" s="4">
        <v>0</v>
      </c>
      <c r="X518" s="4">
        <v>1</v>
      </c>
      <c r="Y518" s="4">
        <v>0</v>
      </c>
      <c r="Z518" s="4"/>
      <c r="AA518" s="4"/>
      <c r="AB518" s="4"/>
    </row>
    <row r="519" spans="1:28" x14ac:dyDescent="0.2">
      <c r="A519" s="4">
        <v>50</v>
      </c>
      <c r="B519" s="4">
        <v>0</v>
      </c>
      <c r="C519" s="4">
        <v>0</v>
      </c>
      <c r="D519" s="4">
        <v>1</v>
      </c>
      <c r="E519" s="4">
        <v>227</v>
      </c>
      <c r="F519" s="4">
        <f>ROUND(Source!AX512,O519)</f>
        <v>0</v>
      </c>
      <c r="G519" s="4" t="s">
        <v>65</v>
      </c>
      <c r="H519" s="4" t="s">
        <v>66</v>
      </c>
      <c r="I519" s="4"/>
      <c r="J519" s="4"/>
      <c r="K519" s="4">
        <v>227</v>
      </c>
      <c r="L519" s="4">
        <v>6</v>
      </c>
      <c r="M519" s="4">
        <v>3</v>
      </c>
      <c r="N519" s="4" t="s">
        <v>3</v>
      </c>
      <c r="O519" s="4">
        <v>2</v>
      </c>
      <c r="P519" s="4"/>
      <c r="Q519" s="4"/>
      <c r="R519" s="4"/>
      <c r="S519" s="4"/>
      <c r="T519" s="4"/>
      <c r="U519" s="4"/>
      <c r="V519" s="4"/>
      <c r="W519" s="4">
        <v>0</v>
      </c>
      <c r="X519" s="4">
        <v>1</v>
      </c>
      <c r="Y519" s="4">
        <v>0</v>
      </c>
      <c r="Z519" s="4"/>
      <c r="AA519" s="4"/>
      <c r="AB519" s="4"/>
    </row>
    <row r="520" spans="1:28" x14ac:dyDescent="0.2">
      <c r="A520" s="4">
        <v>50</v>
      </c>
      <c r="B520" s="4">
        <v>0</v>
      </c>
      <c r="C520" s="4">
        <v>0</v>
      </c>
      <c r="D520" s="4">
        <v>1</v>
      </c>
      <c r="E520" s="4">
        <v>228</v>
      </c>
      <c r="F520" s="4">
        <f>ROUND(Source!AY512,O520)</f>
        <v>0</v>
      </c>
      <c r="G520" s="4" t="s">
        <v>67</v>
      </c>
      <c r="H520" s="4" t="s">
        <v>68</v>
      </c>
      <c r="I520" s="4"/>
      <c r="J520" s="4"/>
      <c r="K520" s="4">
        <v>228</v>
      </c>
      <c r="L520" s="4">
        <v>7</v>
      </c>
      <c r="M520" s="4">
        <v>3</v>
      </c>
      <c r="N520" s="4" t="s">
        <v>3</v>
      </c>
      <c r="O520" s="4">
        <v>2</v>
      </c>
      <c r="P520" s="4"/>
      <c r="Q520" s="4"/>
      <c r="R520" s="4"/>
      <c r="S520" s="4"/>
      <c r="T520" s="4"/>
      <c r="U520" s="4"/>
      <c r="V520" s="4"/>
      <c r="W520" s="4">
        <v>0</v>
      </c>
      <c r="X520" s="4">
        <v>1</v>
      </c>
      <c r="Y520" s="4">
        <v>0</v>
      </c>
      <c r="Z520" s="4"/>
      <c r="AA520" s="4"/>
      <c r="AB520" s="4"/>
    </row>
    <row r="521" spans="1:28" x14ac:dyDescent="0.2">
      <c r="A521" s="4">
        <v>50</v>
      </c>
      <c r="B521" s="4">
        <v>0</v>
      </c>
      <c r="C521" s="4">
        <v>0</v>
      </c>
      <c r="D521" s="4">
        <v>1</v>
      </c>
      <c r="E521" s="4">
        <v>216</v>
      </c>
      <c r="F521" s="4">
        <f>ROUND(Source!AP512,O521)</f>
        <v>0</v>
      </c>
      <c r="G521" s="4" t="s">
        <v>69</v>
      </c>
      <c r="H521" s="4" t="s">
        <v>70</v>
      </c>
      <c r="I521" s="4"/>
      <c r="J521" s="4"/>
      <c r="K521" s="4">
        <v>216</v>
      </c>
      <c r="L521" s="4">
        <v>8</v>
      </c>
      <c r="M521" s="4">
        <v>3</v>
      </c>
      <c r="N521" s="4" t="s">
        <v>3</v>
      </c>
      <c r="O521" s="4">
        <v>2</v>
      </c>
      <c r="P521" s="4"/>
      <c r="Q521" s="4"/>
      <c r="R521" s="4"/>
      <c r="S521" s="4"/>
      <c r="T521" s="4"/>
      <c r="U521" s="4"/>
      <c r="V521" s="4"/>
      <c r="W521" s="4">
        <v>0</v>
      </c>
      <c r="X521" s="4">
        <v>1</v>
      </c>
      <c r="Y521" s="4">
        <v>0</v>
      </c>
      <c r="Z521" s="4"/>
      <c r="AA521" s="4"/>
      <c r="AB521" s="4"/>
    </row>
    <row r="522" spans="1:28" x14ac:dyDescent="0.2">
      <c r="A522" s="4">
        <v>50</v>
      </c>
      <c r="B522" s="4">
        <v>0</v>
      </c>
      <c r="C522" s="4">
        <v>0</v>
      </c>
      <c r="D522" s="4">
        <v>1</v>
      </c>
      <c r="E522" s="4">
        <v>223</v>
      </c>
      <c r="F522" s="4">
        <f>ROUND(Source!AQ512,O522)</f>
        <v>0</v>
      </c>
      <c r="G522" s="4" t="s">
        <v>71</v>
      </c>
      <c r="H522" s="4" t="s">
        <v>72</v>
      </c>
      <c r="I522" s="4"/>
      <c r="J522" s="4"/>
      <c r="K522" s="4">
        <v>223</v>
      </c>
      <c r="L522" s="4">
        <v>9</v>
      </c>
      <c r="M522" s="4">
        <v>3</v>
      </c>
      <c r="N522" s="4" t="s">
        <v>3</v>
      </c>
      <c r="O522" s="4">
        <v>2</v>
      </c>
      <c r="P522" s="4"/>
      <c r="Q522" s="4"/>
      <c r="R522" s="4"/>
      <c r="S522" s="4"/>
      <c r="T522" s="4"/>
      <c r="U522" s="4"/>
      <c r="V522" s="4"/>
      <c r="W522" s="4">
        <v>0</v>
      </c>
      <c r="X522" s="4">
        <v>1</v>
      </c>
      <c r="Y522" s="4">
        <v>0</v>
      </c>
      <c r="Z522" s="4"/>
      <c r="AA522" s="4"/>
      <c r="AB522" s="4"/>
    </row>
    <row r="523" spans="1:28" x14ac:dyDescent="0.2">
      <c r="A523" s="4">
        <v>50</v>
      </c>
      <c r="B523" s="4">
        <v>0</v>
      </c>
      <c r="C523" s="4">
        <v>0</v>
      </c>
      <c r="D523" s="4">
        <v>1</v>
      </c>
      <c r="E523" s="4">
        <v>229</v>
      </c>
      <c r="F523" s="4">
        <f>ROUND(Source!AZ512,O523)</f>
        <v>0</v>
      </c>
      <c r="G523" s="4" t="s">
        <v>73</v>
      </c>
      <c r="H523" s="4" t="s">
        <v>74</v>
      </c>
      <c r="I523" s="4"/>
      <c r="J523" s="4"/>
      <c r="K523" s="4">
        <v>229</v>
      </c>
      <c r="L523" s="4">
        <v>10</v>
      </c>
      <c r="M523" s="4">
        <v>3</v>
      </c>
      <c r="N523" s="4" t="s">
        <v>3</v>
      </c>
      <c r="O523" s="4">
        <v>2</v>
      </c>
      <c r="P523" s="4"/>
      <c r="Q523" s="4"/>
      <c r="R523" s="4"/>
      <c r="S523" s="4"/>
      <c r="T523" s="4"/>
      <c r="U523" s="4"/>
      <c r="V523" s="4"/>
      <c r="W523" s="4">
        <v>0</v>
      </c>
      <c r="X523" s="4">
        <v>1</v>
      </c>
      <c r="Y523" s="4">
        <v>0</v>
      </c>
      <c r="Z523" s="4"/>
      <c r="AA523" s="4"/>
      <c r="AB523" s="4"/>
    </row>
    <row r="524" spans="1:28" x14ac:dyDescent="0.2">
      <c r="A524" s="4">
        <v>50</v>
      </c>
      <c r="B524" s="4">
        <v>0</v>
      </c>
      <c r="C524" s="4">
        <v>0</v>
      </c>
      <c r="D524" s="4">
        <v>1</v>
      </c>
      <c r="E524" s="4">
        <v>203</v>
      </c>
      <c r="F524" s="4">
        <f>ROUND(Source!Q512,O524)</f>
        <v>0</v>
      </c>
      <c r="G524" s="4" t="s">
        <v>75</v>
      </c>
      <c r="H524" s="4" t="s">
        <v>76</v>
      </c>
      <c r="I524" s="4"/>
      <c r="J524" s="4"/>
      <c r="K524" s="4">
        <v>203</v>
      </c>
      <c r="L524" s="4">
        <v>11</v>
      </c>
      <c r="M524" s="4">
        <v>3</v>
      </c>
      <c r="N524" s="4" t="s">
        <v>3</v>
      </c>
      <c r="O524" s="4">
        <v>2</v>
      </c>
      <c r="P524" s="4"/>
      <c r="Q524" s="4"/>
      <c r="R524" s="4"/>
      <c r="S524" s="4"/>
      <c r="T524" s="4"/>
      <c r="U524" s="4"/>
      <c r="V524" s="4"/>
      <c r="W524" s="4">
        <v>0</v>
      </c>
      <c r="X524" s="4">
        <v>1</v>
      </c>
      <c r="Y524" s="4">
        <v>0</v>
      </c>
      <c r="Z524" s="4"/>
      <c r="AA524" s="4"/>
      <c r="AB524" s="4"/>
    </row>
    <row r="525" spans="1:28" x14ac:dyDescent="0.2">
      <c r="A525" s="4">
        <v>50</v>
      </c>
      <c r="B525" s="4">
        <v>0</v>
      </c>
      <c r="C525" s="4">
        <v>0</v>
      </c>
      <c r="D525" s="4">
        <v>1</v>
      </c>
      <c r="E525" s="4">
        <v>231</v>
      </c>
      <c r="F525" s="4">
        <f>ROUND(Source!BB512,O525)</f>
        <v>0</v>
      </c>
      <c r="G525" s="4" t="s">
        <v>77</v>
      </c>
      <c r="H525" s="4" t="s">
        <v>78</v>
      </c>
      <c r="I525" s="4"/>
      <c r="J525" s="4"/>
      <c r="K525" s="4">
        <v>231</v>
      </c>
      <c r="L525" s="4">
        <v>12</v>
      </c>
      <c r="M525" s="4">
        <v>3</v>
      </c>
      <c r="N525" s="4" t="s">
        <v>3</v>
      </c>
      <c r="O525" s="4">
        <v>2</v>
      </c>
      <c r="P525" s="4"/>
      <c r="Q525" s="4"/>
      <c r="R525" s="4"/>
      <c r="S525" s="4"/>
      <c r="T525" s="4"/>
      <c r="U525" s="4"/>
      <c r="V525" s="4"/>
      <c r="W525" s="4">
        <v>0</v>
      </c>
      <c r="X525" s="4">
        <v>1</v>
      </c>
      <c r="Y525" s="4">
        <v>0</v>
      </c>
      <c r="Z525" s="4"/>
      <c r="AA525" s="4"/>
      <c r="AB525" s="4"/>
    </row>
    <row r="526" spans="1:28" x14ac:dyDescent="0.2">
      <c r="A526" s="4">
        <v>50</v>
      </c>
      <c r="B526" s="4">
        <v>0</v>
      </c>
      <c r="C526" s="4">
        <v>0</v>
      </c>
      <c r="D526" s="4">
        <v>1</v>
      </c>
      <c r="E526" s="4">
        <v>204</v>
      </c>
      <c r="F526" s="4">
        <f>ROUND(Source!R512,O526)</f>
        <v>0</v>
      </c>
      <c r="G526" s="4" t="s">
        <v>79</v>
      </c>
      <c r="H526" s="4" t="s">
        <v>80</v>
      </c>
      <c r="I526" s="4"/>
      <c r="J526" s="4"/>
      <c r="K526" s="4">
        <v>204</v>
      </c>
      <c r="L526" s="4">
        <v>13</v>
      </c>
      <c r="M526" s="4">
        <v>3</v>
      </c>
      <c r="N526" s="4" t="s">
        <v>3</v>
      </c>
      <c r="O526" s="4">
        <v>2</v>
      </c>
      <c r="P526" s="4"/>
      <c r="Q526" s="4"/>
      <c r="R526" s="4"/>
      <c r="S526" s="4"/>
      <c r="T526" s="4"/>
      <c r="U526" s="4"/>
      <c r="V526" s="4"/>
      <c r="W526" s="4">
        <v>0</v>
      </c>
      <c r="X526" s="4">
        <v>1</v>
      </c>
      <c r="Y526" s="4">
        <v>0</v>
      </c>
      <c r="Z526" s="4"/>
      <c r="AA526" s="4"/>
      <c r="AB526" s="4"/>
    </row>
    <row r="527" spans="1:28" x14ac:dyDescent="0.2">
      <c r="A527" s="4">
        <v>50</v>
      </c>
      <c r="B527" s="4">
        <v>0</v>
      </c>
      <c r="C527" s="4">
        <v>0</v>
      </c>
      <c r="D527" s="4">
        <v>1</v>
      </c>
      <c r="E527" s="4">
        <v>205</v>
      </c>
      <c r="F527" s="4">
        <f>ROUND(Source!S512,O527)</f>
        <v>0</v>
      </c>
      <c r="G527" s="4" t="s">
        <v>81</v>
      </c>
      <c r="H527" s="4" t="s">
        <v>82</v>
      </c>
      <c r="I527" s="4"/>
      <c r="J527" s="4"/>
      <c r="K527" s="4">
        <v>205</v>
      </c>
      <c r="L527" s="4">
        <v>14</v>
      </c>
      <c r="M527" s="4">
        <v>3</v>
      </c>
      <c r="N527" s="4" t="s">
        <v>3</v>
      </c>
      <c r="O527" s="4">
        <v>2</v>
      </c>
      <c r="P527" s="4"/>
      <c r="Q527" s="4"/>
      <c r="R527" s="4"/>
      <c r="S527" s="4"/>
      <c r="T527" s="4"/>
      <c r="U527" s="4"/>
      <c r="V527" s="4"/>
      <c r="W527" s="4">
        <v>0</v>
      </c>
      <c r="X527" s="4">
        <v>1</v>
      </c>
      <c r="Y527" s="4">
        <v>0</v>
      </c>
      <c r="Z527" s="4"/>
      <c r="AA527" s="4"/>
      <c r="AB527" s="4"/>
    </row>
    <row r="528" spans="1:28" x14ac:dyDescent="0.2">
      <c r="A528" s="4">
        <v>50</v>
      </c>
      <c r="B528" s="4">
        <v>0</v>
      </c>
      <c r="C528" s="4">
        <v>0</v>
      </c>
      <c r="D528" s="4">
        <v>1</v>
      </c>
      <c r="E528" s="4">
        <v>232</v>
      </c>
      <c r="F528" s="4">
        <f>ROUND(Source!BC512,O528)</f>
        <v>0</v>
      </c>
      <c r="G528" s="4" t="s">
        <v>83</v>
      </c>
      <c r="H528" s="4" t="s">
        <v>84</v>
      </c>
      <c r="I528" s="4"/>
      <c r="J528" s="4"/>
      <c r="K528" s="4">
        <v>232</v>
      </c>
      <c r="L528" s="4">
        <v>15</v>
      </c>
      <c r="M528" s="4">
        <v>3</v>
      </c>
      <c r="N528" s="4" t="s">
        <v>3</v>
      </c>
      <c r="O528" s="4">
        <v>2</v>
      </c>
      <c r="P528" s="4"/>
      <c r="Q528" s="4"/>
      <c r="R528" s="4"/>
      <c r="S528" s="4"/>
      <c r="T528" s="4"/>
      <c r="U528" s="4"/>
      <c r="V528" s="4"/>
      <c r="W528" s="4">
        <v>0</v>
      </c>
      <c r="X528" s="4">
        <v>1</v>
      </c>
      <c r="Y528" s="4">
        <v>0</v>
      </c>
      <c r="Z528" s="4"/>
      <c r="AA528" s="4"/>
      <c r="AB528" s="4"/>
    </row>
    <row r="529" spans="1:206" x14ac:dyDescent="0.2">
      <c r="A529" s="4">
        <v>50</v>
      </c>
      <c r="B529" s="4">
        <v>0</v>
      </c>
      <c r="C529" s="4">
        <v>0</v>
      </c>
      <c r="D529" s="4">
        <v>1</v>
      </c>
      <c r="E529" s="4">
        <v>214</v>
      </c>
      <c r="F529" s="4">
        <f>ROUND(Source!AS512,O529)</f>
        <v>0</v>
      </c>
      <c r="G529" s="4" t="s">
        <v>85</v>
      </c>
      <c r="H529" s="4" t="s">
        <v>86</v>
      </c>
      <c r="I529" s="4"/>
      <c r="J529" s="4"/>
      <c r="K529" s="4">
        <v>214</v>
      </c>
      <c r="L529" s="4">
        <v>16</v>
      </c>
      <c r="M529" s="4">
        <v>3</v>
      </c>
      <c r="N529" s="4" t="s">
        <v>3</v>
      </c>
      <c r="O529" s="4">
        <v>2</v>
      </c>
      <c r="P529" s="4"/>
      <c r="Q529" s="4"/>
      <c r="R529" s="4"/>
      <c r="S529" s="4"/>
      <c r="T529" s="4"/>
      <c r="U529" s="4"/>
      <c r="V529" s="4"/>
      <c r="W529" s="4">
        <v>0</v>
      </c>
      <c r="X529" s="4">
        <v>1</v>
      </c>
      <c r="Y529" s="4">
        <v>0</v>
      </c>
      <c r="Z529" s="4"/>
      <c r="AA529" s="4"/>
      <c r="AB529" s="4"/>
    </row>
    <row r="530" spans="1:206" x14ac:dyDescent="0.2">
      <c r="A530" s="4">
        <v>50</v>
      </c>
      <c r="B530" s="4">
        <v>0</v>
      </c>
      <c r="C530" s="4">
        <v>0</v>
      </c>
      <c r="D530" s="4">
        <v>1</v>
      </c>
      <c r="E530" s="4">
        <v>215</v>
      </c>
      <c r="F530" s="4">
        <f>ROUND(Source!AT512,O530)</f>
        <v>0</v>
      </c>
      <c r="G530" s="4" t="s">
        <v>87</v>
      </c>
      <c r="H530" s="4" t="s">
        <v>88</v>
      </c>
      <c r="I530" s="4"/>
      <c r="J530" s="4"/>
      <c r="K530" s="4">
        <v>215</v>
      </c>
      <c r="L530" s="4">
        <v>17</v>
      </c>
      <c r="M530" s="4">
        <v>3</v>
      </c>
      <c r="N530" s="4" t="s">
        <v>3</v>
      </c>
      <c r="O530" s="4">
        <v>2</v>
      </c>
      <c r="P530" s="4"/>
      <c r="Q530" s="4"/>
      <c r="R530" s="4"/>
      <c r="S530" s="4"/>
      <c r="T530" s="4"/>
      <c r="U530" s="4"/>
      <c r="V530" s="4"/>
      <c r="W530" s="4">
        <v>0</v>
      </c>
      <c r="X530" s="4">
        <v>1</v>
      </c>
      <c r="Y530" s="4">
        <v>0</v>
      </c>
      <c r="Z530" s="4"/>
      <c r="AA530" s="4"/>
      <c r="AB530" s="4"/>
    </row>
    <row r="531" spans="1:206" x14ac:dyDescent="0.2">
      <c r="A531" s="4">
        <v>50</v>
      </c>
      <c r="B531" s="4">
        <v>0</v>
      </c>
      <c r="C531" s="4">
        <v>0</v>
      </c>
      <c r="D531" s="4">
        <v>1</v>
      </c>
      <c r="E531" s="4">
        <v>217</v>
      </c>
      <c r="F531" s="4">
        <f>ROUND(Source!AU512,O531)</f>
        <v>0</v>
      </c>
      <c r="G531" s="4" t="s">
        <v>89</v>
      </c>
      <c r="H531" s="4" t="s">
        <v>90</v>
      </c>
      <c r="I531" s="4"/>
      <c r="J531" s="4"/>
      <c r="K531" s="4">
        <v>217</v>
      </c>
      <c r="L531" s="4">
        <v>18</v>
      </c>
      <c r="M531" s="4">
        <v>3</v>
      </c>
      <c r="N531" s="4" t="s">
        <v>3</v>
      </c>
      <c r="O531" s="4">
        <v>2</v>
      </c>
      <c r="P531" s="4"/>
      <c r="Q531" s="4"/>
      <c r="R531" s="4"/>
      <c r="S531" s="4"/>
      <c r="T531" s="4"/>
      <c r="U531" s="4"/>
      <c r="V531" s="4"/>
      <c r="W531" s="4">
        <v>0</v>
      </c>
      <c r="X531" s="4">
        <v>1</v>
      </c>
      <c r="Y531" s="4">
        <v>0</v>
      </c>
      <c r="Z531" s="4"/>
      <c r="AA531" s="4"/>
      <c r="AB531" s="4"/>
    </row>
    <row r="532" spans="1:206" x14ac:dyDescent="0.2">
      <c r="A532" s="4">
        <v>50</v>
      </c>
      <c r="B532" s="4">
        <v>0</v>
      </c>
      <c r="C532" s="4">
        <v>0</v>
      </c>
      <c r="D532" s="4">
        <v>1</v>
      </c>
      <c r="E532" s="4">
        <v>230</v>
      </c>
      <c r="F532" s="4">
        <f>ROUND(Source!BA512,O532)</f>
        <v>0</v>
      </c>
      <c r="G532" s="4" t="s">
        <v>91</v>
      </c>
      <c r="H532" s="4" t="s">
        <v>92</v>
      </c>
      <c r="I532" s="4"/>
      <c r="J532" s="4"/>
      <c r="K532" s="4">
        <v>230</v>
      </c>
      <c r="L532" s="4">
        <v>19</v>
      </c>
      <c r="M532" s="4">
        <v>3</v>
      </c>
      <c r="N532" s="4" t="s">
        <v>3</v>
      </c>
      <c r="O532" s="4">
        <v>2</v>
      </c>
      <c r="P532" s="4"/>
      <c r="Q532" s="4"/>
      <c r="R532" s="4"/>
      <c r="S532" s="4"/>
      <c r="T532" s="4"/>
      <c r="U532" s="4"/>
      <c r="V532" s="4"/>
      <c r="W532" s="4">
        <v>0</v>
      </c>
      <c r="X532" s="4">
        <v>1</v>
      </c>
      <c r="Y532" s="4">
        <v>0</v>
      </c>
      <c r="Z532" s="4"/>
      <c r="AA532" s="4"/>
      <c r="AB532" s="4"/>
    </row>
    <row r="533" spans="1:206" x14ac:dyDescent="0.2">
      <c r="A533" s="4">
        <v>50</v>
      </c>
      <c r="B533" s="4">
        <v>0</v>
      </c>
      <c r="C533" s="4">
        <v>0</v>
      </c>
      <c r="D533" s="4">
        <v>1</v>
      </c>
      <c r="E533" s="4">
        <v>206</v>
      </c>
      <c r="F533" s="4">
        <f>ROUND(Source!T512,O533)</f>
        <v>0</v>
      </c>
      <c r="G533" s="4" t="s">
        <v>93</v>
      </c>
      <c r="H533" s="4" t="s">
        <v>94</v>
      </c>
      <c r="I533" s="4"/>
      <c r="J533" s="4"/>
      <c r="K533" s="4">
        <v>206</v>
      </c>
      <c r="L533" s="4">
        <v>20</v>
      </c>
      <c r="M533" s="4">
        <v>3</v>
      </c>
      <c r="N533" s="4" t="s">
        <v>3</v>
      </c>
      <c r="O533" s="4">
        <v>2</v>
      </c>
      <c r="P533" s="4"/>
      <c r="Q533" s="4"/>
      <c r="R533" s="4"/>
      <c r="S533" s="4"/>
      <c r="T533" s="4"/>
      <c r="U533" s="4"/>
      <c r="V533" s="4"/>
      <c r="W533" s="4">
        <v>0</v>
      </c>
      <c r="X533" s="4">
        <v>1</v>
      </c>
      <c r="Y533" s="4">
        <v>0</v>
      </c>
      <c r="Z533" s="4"/>
      <c r="AA533" s="4"/>
      <c r="AB533" s="4"/>
    </row>
    <row r="534" spans="1:206" x14ac:dyDescent="0.2">
      <c r="A534" s="4">
        <v>50</v>
      </c>
      <c r="B534" s="4">
        <v>0</v>
      </c>
      <c r="C534" s="4">
        <v>0</v>
      </c>
      <c r="D534" s="4">
        <v>1</v>
      </c>
      <c r="E534" s="4">
        <v>207</v>
      </c>
      <c r="F534" s="4">
        <f>ROUND(Source!U512,O534)</f>
        <v>0</v>
      </c>
      <c r="G534" s="4" t="s">
        <v>95</v>
      </c>
      <c r="H534" s="4" t="s">
        <v>96</v>
      </c>
      <c r="I534" s="4"/>
      <c r="J534" s="4"/>
      <c r="K534" s="4">
        <v>207</v>
      </c>
      <c r="L534" s="4">
        <v>21</v>
      </c>
      <c r="M534" s="4">
        <v>3</v>
      </c>
      <c r="N534" s="4" t="s">
        <v>3</v>
      </c>
      <c r="O534" s="4">
        <v>7</v>
      </c>
      <c r="P534" s="4"/>
      <c r="Q534" s="4"/>
      <c r="R534" s="4"/>
      <c r="S534" s="4"/>
      <c r="T534" s="4"/>
      <c r="U534" s="4"/>
      <c r="V534" s="4"/>
      <c r="W534" s="4">
        <v>0</v>
      </c>
      <c r="X534" s="4">
        <v>1</v>
      </c>
      <c r="Y534" s="4">
        <v>0</v>
      </c>
      <c r="Z534" s="4"/>
      <c r="AA534" s="4"/>
      <c r="AB534" s="4"/>
    </row>
    <row r="535" spans="1:206" x14ac:dyDescent="0.2">
      <c r="A535" s="4">
        <v>50</v>
      </c>
      <c r="B535" s="4">
        <v>0</v>
      </c>
      <c r="C535" s="4">
        <v>0</v>
      </c>
      <c r="D535" s="4">
        <v>1</v>
      </c>
      <c r="E535" s="4">
        <v>208</v>
      </c>
      <c r="F535" s="4">
        <f>ROUND(Source!V512,O535)</f>
        <v>0</v>
      </c>
      <c r="G535" s="4" t="s">
        <v>97</v>
      </c>
      <c r="H535" s="4" t="s">
        <v>98</v>
      </c>
      <c r="I535" s="4"/>
      <c r="J535" s="4"/>
      <c r="K535" s="4">
        <v>208</v>
      </c>
      <c r="L535" s="4">
        <v>22</v>
      </c>
      <c r="M535" s="4">
        <v>3</v>
      </c>
      <c r="N535" s="4" t="s">
        <v>3</v>
      </c>
      <c r="O535" s="4">
        <v>7</v>
      </c>
      <c r="P535" s="4"/>
      <c r="Q535" s="4"/>
      <c r="R535" s="4"/>
      <c r="S535" s="4"/>
      <c r="T535" s="4"/>
      <c r="U535" s="4"/>
      <c r="V535" s="4"/>
      <c r="W535" s="4">
        <v>0</v>
      </c>
      <c r="X535" s="4">
        <v>1</v>
      </c>
      <c r="Y535" s="4">
        <v>0</v>
      </c>
      <c r="Z535" s="4"/>
      <c r="AA535" s="4"/>
      <c r="AB535" s="4"/>
    </row>
    <row r="536" spans="1:206" x14ac:dyDescent="0.2">
      <c r="A536" s="4">
        <v>50</v>
      </c>
      <c r="B536" s="4">
        <v>0</v>
      </c>
      <c r="C536" s="4">
        <v>0</v>
      </c>
      <c r="D536" s="4">
        <v>1</v>
      </c>
      <c r="E536" s="4">
        <v>209</v>
      </c>
      <c r="F536" s="4">
        <f>ROUND(Source!W512,O536)</f>
        <v>0</v>
      </c>
      <c r="G536" s="4" t="s">
        <v>99</v>
      </c>
      <c r="H536" s="4" t="s">
        <v>100</v>
      </c>
      <c r="I536" s="4"/>
      <c r="J536" s="4"/>
      <c r="K536" s="4">
        <v>209</v>
      </c>
      <c r="L536" s="4">
        <v>23</v>
      </c>
      <c r="M536" s="4">
        <v>3</v>
      </c>
      <c r="N536" s="4" t="s">
        <v>3</v>
      </c>
      <c r="O536" s="4">
        <v>2</v>
      </c>
      <c r="P536" s="4"/>
      <c r="Q536" s="4"/>
      <c r="R536" s="4"/>
      <c r="S536" s="4"/>
      <c r="T536" s="4"/>
      <c r="U536" s="4"/>
      <c r="V536" s="4"/>
      <c r="W536" s="4">
        <v>0</v>
      </c>
      <c r="X536" s="4">
        <v>1</v>
      </c>
      <c r="Y536" s="4">
        <v>0</v>
      </c>
      <c r="Z536" s="4"/>
      <c r="AA536" s="4"/>
      <c r="AB536" s="4"/>
    </row>
    <row r="537" spans="1:206" x14ac:dyDescent="0.2">
      <c r="A537" s="4">
        <v>50</v>
      </c>
      <c r="B537" s="4">
        <v>0</v>
      </c>
      <c r="C537" s="4">
        <v>0</v>
      </c>
      <c r="D537" s="4">
        <v>1</v>
      </c>
      <c r="E537" s="4">
        <v>233</v>
      </c>
      <c r="F537" s="4">
        <f>ROUND(Source!BD512,O537)</f>
        <v>0</v>
      </c>
      <c r="G537" s="4" t="s">
        <v>101</v>
      </c>
      <c r="H537" s="4" t="s">
        <v>102</v>
      </c>
      <c r="I537" s="4"/>
      <c r="J537" s="4"/>
      <c r="K537" s="4">
        <v>233</v>
      </c>
      <c r="L537" s="4">
        <v>24</v>
      </c>
      <c r="M537" s="4">
        <v>3</v>
      </c>
      <c r="N537" s="4" t="s">
        <v>3</v>
      </c>
      <c r="O537" s="4">
        <v>2</v>
      </c>
      <c r="P537" s="4"/>
      <c r="Q537" s="4"/>
      <c r="R537" s="4"/>
      <c r="S537" s="4"/>
      <c r="T537" s="4"/>
      <c r="U537" s="4"/>
      <c r="V537" s="4"/>
      <c r="W537" s="4">
        <v>0</v>
      </c>
      <c r="X537" s="4">
        <v>1</v>
      </c>
      <c r="Y537" s="4">
        <v>0</v>
      </c>
      <c r="Z537" s="4"/>
      <c r="AA537" s="4"/>
      <c r="AB537" s="4"/>
    </row>
    <row r="538" spans="1:206" x14ac:dyDescent="0.2">
      <c r="A538" s="4">
        <v>50</v>
      </c>
      <c r="B538" s="4">
        <v>0</v>
      </c>
      <c r="C538" s="4">
        <v>0</v>
      </c>
      <c r="D538" s="4">
        <v>1</v>
      </c>
      <c r="E538" s="4">
        <v>210</v>
      </c>
      <c r="F538" s="4">
        <f>ROUND(Source!X512,O538)</f>
        <v>0</v>
      </c>
      <c r="G538" s="4" t="s">
        <v>103</v>
      </c>
      <c r="H538" s="4" t="s">
        <v>104</v>
      </c>
      <c r="I538" s="4"/>
      <c r="J538" s="4"/>
      <c r="K538" s="4">
        <v>210</v>
      </c>
      <c r="L538" s="4">
        <v>25</v>
      </c>
      <c r="M538" s="4">
        <v>3</v>
      </c>
      <c r="N538" s="4" t="s">
        <v>3</v>
      </c>
      <c r="O538" s="4">
        <v>2</v>
      </c>
      <c r="P538" s="4"/>
      <c r="Q538" s="4"/>
      <c r="R538" s="4"/>
      <c r="S538" s="4"/>
      <c r="T538" s="4"/>
      <c r="U538" s="4"/>
      <c r="V538" s="4"/>
      <c r="W538" s="4">
        <v>0</v>
      </c>
      <c r="X538" s="4">
        <v>1</v>
      </c>
      <c r="Y538" s="4">
        <v>0</v>
      </c>
      <c r="Z538" s="4"/>
      <c r="AA538" s="4"/>
      <c r="AB538" s="4"/>
    </row>
    <row r="539" spans="1:206" x14ac:dyDescent="0.2">
      <c r="A539" s="4">
        <v>50</v>
      </c>
      <c r="B539" s="4">
        <v>0</v>
      </c>
      <c r="C539" s="4">
        <v>0</v>
      </c>
      <c r="D539" s="4">
        <v>1</v>
      </c>
      <c r="E539" s="4">
        <v>211</v>
      </c>
      <c r="F539" s="4">
        <f>ROUND(Source!Y512,O539)</f>
        <v>0</v>
      </c>
      <c r="G539" s="4" t="s">
        <v>105</v>
      </c>
      <c r="H539" s="4" t="s">
        <v>106</v>
      </c>
      <c r="I539" s="4"/>
      <c r="J539" s="4"/>
      <c r="K539" s="4">
        <v>211</v>
      </c>
      <c r="L539" s="4">
        <v>26</v>
      </c>
      <c r="M539" s="4">
        <v>3</v>
      </c>
      <c r="N539" s="4" t="s">
        <v>3</v>
      </c>
      <c r="O539" s="4">
        <v>2</v>
      </c>
      <c r="P539" s="4"/>
      <c r="Q539" s="4"/>
      <c r="R539" s="4"/>
      <c r="S539" s="4"/>
      <c r="T539" s="4"/>
      <c r="U539" s="4"/>
      <c r="V539" s="4"/>
      <c r="W539" s="4">
        <v>0</v>
      </c>
      <c r="X539" s="4">
        <v>1</v>
      </c>
      <c r="Y539" s="4">
        <v>0</v>
      </c>
      <c r="Z539" s="4"/>
      <c r="AA539" s="4"/>
      <c r="AB539" s="4"/>
    </row>
    <row r="540" spans="1:206" x14ac:dyDescent="0.2">
      <c r="A540" s="4">
        <v>50</v>
      </c>
      <c r="B540" s="4">
        <v>0</v>
      </c>
      <c r="C540" s="4">
        <v>0</v>
      </c>
      <c r="D540" s="4">
        <v>1</v>
      </c>
      <c r="E540" s="4">
        <v>224</v>
      </c>
      <c r="F540" s="4">
        <f>ROUND(Source!AR512,O540)</f>
        <v>0</v>
      </c>
      <c r="G540" s="4" t="s">
        <v>107</v>
      </c>
      <c r="H540" s="4" t="s">
        <v>108</v>
      </c>
      <c r="I540" s="4"/>
      <c r="J540" s="4"/>
      <c r="K540" s="4">
        <v>224</v>
      </c>
      <c r="L540" s="4">
        <v>27</v>
      </c>
      <c r="M540" s="4">
        <v>3</v>
      </c>
      <c r="N540" s="4" t="s">
        <v>3</v>
      </c>
      <c r="O540" s="4">
        <v>2</v>
      </c>
      <c r="P540" s="4"/>
      <c r="Q540" s="4"/>
      <c r="R540" s="4"/>
      <c r="S540" s="4"/>
      <c r="T540" s="4"/>
      <c r="U540" s="4"/>
      <c r="V540" s="4"/>
      <c r="W540" s="4">
        <v>0</v>
      </c>
      <c r="X540" s="4">
        <v>1</v>
      </c>
      <c r="Y540" s="4">
        <v>0</v>
      </c>
      <c r="Z540" s="4"/>
      <c r="AA540" s="4"/>
      <c r="AB540" s="4"/>
    </row>
    <row r="542" spans="1:206" x14ac:dyDescent="0.2">
      <c r="A542" s="1">
        <v>4</v>
      </c>
      <c r="B542" s="1">
        <v>0</v>
      </c>
      <c r="C542" s="1"/>
      <c r="D542" s="1">
        <f>ROW(A555)</f>
        <v>555</v>
      </c>
      <c r="E542" s="1"/>
      <c r="F542" s="1" t="s">
        <v>3</v>
      </c>
      <c r="G542" s="1" t="s">
        <v>259</v>
      </c>
      <c r="H542" s="1" t="s">
        <v>3</v>
      </c>
      <c r="I542" s="1">
        <v>0</v>
      </c>
      <c r="J542" s="1"/>
      <c r="K542" s="1">
        <v>-1</v>
      </c>
      <c r="L542" s="1"/>
      <c r="M542" s="1" t="s">
        <v>3</v>
      </c>
      <c r="N542" s="1"/>
      <c r="O542" s="1"/>
      <c r="P542" s="1"/>
      <c r="Q542" s="1"/>
      <c r="R542" s="1"/>
      <c r="S542" s="1">
        <v>0</v>
      </c>
      <c r="T542" s="1"/>
      <c r="U542" s="1" t="s">
        <v>3</v>
      </c>
      <c r="V542" s="1">
        <v>0</v>
      </c>
      <c r="W542" s="1"/>
      <c r="X542" s="1"/>
      <c r="Y542" s="1"/>
      <c r="Z542" s="1"/>
      <c r="AA542" s="1"/>
      <c r="AB542" s="1" t="s">
        <v>3</v>
      </c>
      <c r="AC542" s="1" t="s">
        <v>3</v>
      </c>
      <c r="AD542" s="1" t="s">
        <v>3</v>
      </c>
      <c r="AE542" s="1" t="s">
        <v>3</v>
      </c>
      <c r="AF542" s="1" t="s">
        <v>3</v>
      </c>
      <c r="AG542" s="1" t="s">
        <v>3</v>
      </c>
      <c r="AH542" s="1"/>
      <c r="AI542" s="1"/>
      <c r="AJ542" s="1"/>
      <c r="AK542" s="1"/>
      <c r="AL542" s="1"/>
      <c r="AM542" s="1"/>
      <c r="AN542" s="1"/>
      <c r="AO542" s="1"/>
      <c r="AP542" s="1" t="s">
        <v>3</v>
      </c>
      <c r="AQ542" s="1" t="s">
        <v>3</v>
      </c>
      <c r="AR542" s="1" t="s">
        <v>3</v>
      </c>
      <c r="AS542" s="1"/>
      <c r="AT542" s="1"/>
      <c r="AU542" s="1"/>
      <c r="AV542" s="1"/>
      <c r="AW542" s="1"/>
      <c r="AX542" s="1"/>
      <c r="AY542" s="1"/>
      <c r="AZ542" s="1" t="s">
        <v>3</v>
      </c>
      <c r="BA542" s="1"/>
      <c r="BB542" s="1" t="s">
        <v>3</v>
      </c>
      <c r="BC542" s="1" t="s">
        <v>3</v>
      </c>
      <c r="BD542" s="1" t="s">
        <v>3</v>
      </c>
      <c r="BE542" s="1" t="s">
        <v>3</v>
      </c>
      <c r="BF542" s="1" t="s">
        <v>3</v>
      </c>
      <c r="BG542" s="1" t="s">
        <v>3</v>
      </c>
      <c r="BH542" s="1" t="s">
        <v>3</v>
      </c>
      <c r="BI542" s="1" t="s">
        <v>3</v>
      </c>
      <c r="BJ542" s="1" t="s">
        <v>3</v>
      </c>
      <c r="BK542" s="1" t="s">
        <v>3</v>
      </c>
      <c r="BL542" s="1" t="s">
        <v>3</v>
      </c>
      <c r="BM542" s="1" t="s">
        <v>3</v>
      </c>
      <c r="BN542" s="1" t="s">
        <v>3</v>
      </c>
      <c r="BO542" s="1" t="s">
        <v>3</v>
      </c>
      <c r="BP542" s="1" t="s">
        <v>3</v>
      </c>
      <c r="BQ542" s="1"/>
      <c r="BR542" s="1"/>
      <c r="BS542" s="1"/>
      <c r="BT542" s="1"/>
      <c r="BU542" s="1"/>
      <c r="BV542" s="1"/>
      <c r="BW542" s="1"/>
      <c r="BX542" s="1">
        <v>0</v>
      </c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>
        <v>0</v>
      </c>
    </row>
    <row r="544" spans="1:206" x14ac:dyDescent="0.2">
      <c r="A544" s="2">
        <v>52</v>
      </c>
      <c r="B544" s="2">
        <f t="shared" ref="B544:G544" si="317">B555</f>
        <v>0</v>
      </c>
      <c r="C544" s="2">
        <f t="shared" si="317"/>
        <v>4</v>
      </c>
      <c r="D544" s="2">
        <f t="shared" si="317"/>
        <v>542</v>
      </c>
      <c r="E544" s="2">
        <f t="shared" si="317"/>
        <v>0</v>
      </c>
      <c r="F544" s="2" t="str">
        <f t="shared" si="317"/>
        <v/>
      </c>
      <c r="G544" s="2" t="str">
        <f t="shared" si="317"/>
        <v>Помещение 6 (кабинет № 228)</v>
      </c>
      <c r="H544" s="2"/>
      <c r="I544" s="2"/>
      <c r="J544" s="2"/>
      <c r="K544" s="2"/>
      <c r="L544" s="2"/>
      <c r="M544" s="2"/>
      <c r="N544" s="2"/>
      <c r="O544" s="2">
        <f t="shared" ref="O544:AT544" si="318">O555</f>
        <v>0</v>
      </c>
      <c r="P544" s="2">
        <f t="shared" si="318"/>
        <v>0</v>
      </c>
      <c r="Q544" s="2">
        <f t="shared" si="318"/>
        <v>0</v>
      </c>
      <c r="R544" s="2">
        <f t="shared" si="318"/>
        <v>0</v>
      </c>
      <c r="S544" s="2">
        <f t="shared" si="318"/>
        <v>0</v>
      </c>
      <c r="T544" s="2">
        <f t="shared" si="318"/>
        <v>0</v>
      </c>
      <c r="U544" s="2">
        <f t="shared" si="318"/>
        <v>0</v>
      </c>
      <c r="V544" s="2">
        <f t="shared" si="318"/>
        <v>0</v>
      </c>
      <c r="W544" s="2">
        <f t="shared" si="318"/>
        <v>0</v>
      </c>
      <c r="X544" s="2">
        <f t="shared" si="318"/>
        <v>0</v>
      </c>
      <c r="Y544" s="2">
        <f t="shared" si="318"/>
        <v>0</v>
      </c>
      <c r="Z544" s="2">
        <f t="shared" si="318"/>
        <v>0</v>
      </c>
      <c r="AA544" s="2">
        <f t="shared" si="318"/>
        <v>0</v>
      </c>
      <c r="AB544" s="2">
        <f t="shared" si="318"/>
        <v>0</v>
      </c>
      <c r="AC544" s="2">
        <f t="shared" si="318"/>
        <v>0</v>
      </c>
      <c r="AD544" s="2">
        <f t="shared" si="318"/>
        <v>0</v>
      </c>
      <c r="AE544" s="2">
        <f t="shared" si="318"/>
        <v>0</v>
      </c>
      <c r="AF544" s="2">
        <f t="shared" si="318"/>
        <v>0</v>
      </c>
      <c r="AG544" s="2">
        <f t="shared" si="318"/>
        <v>0</v>
      </c>
      <c r="AH544" s="2">
        <f t="shared" si="318"/>
        <v>0</v>
      </c>
      <c r="AI544" s="2">
        <f t="shared" si="318"/>
        <v>0</v>
      </c>
      <c r="AJ544" s="2">
        <f t="shared" si="318"/>
        <v>0</v>
      </c>
      <c r="AK544" s="2">
        <f t="shared" si="318"/>
        <v>0</v>
      </c>
      <c r="AL544" s="2">
        <f t="shared" si="318"/>
        <v>0</v>
      </c>
      <c r="AM544" s="2">
        <f t="shared" si="318"/>
        <v>0</v>
      </c>
      <c r="AN544" s="2">
        <f t="shared" si="318"/>
        <v>0</v>
      </c>
      <c r="AO544" s="2">
        <f t="shared" si="318"/>
        <v>0</v>
      </c>
      <c r="AP544" s="2">
        <f t="shared" si="318"/>
        <v>0</v>
      </c>
      <c r="AQ544" s="2">
        <f t="shared" si="318"/>
        <v>0</v>
      </c>
      <c r="AR544" s="2">
        <f t="shared" si="318"/>
        <v>0</v>
      </c>
      <c r="AS544" s="2">
        <f t="shared" si="318"/>
        <v>0</v>
      </c>
      <c r="AT544" s="2">
        <f t="shared" si="318"/>
        <v>0</v>
      </c>
      <c r="AU544" s="2">
        <f t="shared" ref="AU544:BZ544" si="319">AU555</f>
        <v>0</v>
      </c>
      <c r="AV544" s="2">
        <f t="shared" si="319"/>
        <v>0</v>
      </c>
      <c r="AW544" s="2">
        <f t="shared" si="319"/>
        <v>0</v>
      </c>
      <c r="AX544" s="2">
        <f t="shared" si="319"/>
        <v>0</v>
      </c>
      <c r="AY544" s="2">
        <f t="shared" si="319"/>
        <v>0</v>
      </c>
      <c r="AZ544" s="2">
        <f t="shared" si="319"/>
        <v>0</v>
      </c>
      <c r="BA544" s="2">
        <f t="shared" si="319"/>
        <v>0</v>
      </c>
      <c r="BB544" s="2">
        <f t="shared" si="319"/>
        <v>0</v>
      </c>
      <c r="BC544" s="2">
        <f t="shared" si="319"/>
        <v>0</v>
      </c>
      <c r="BD544" s="2">
        <f t="shared" si="319"/>
        <v>0</v>
      </c>
      <c r="BE544" s="2">
        <f t="shared" si="319"/>
        <v>0</v>
      </c>
      <c r="BF544" s="2">
        <f t="shared" si="319"/>
        <v>0</v>
      </c>
      <c r="BG544" s="2">
        <f t="shared" si="319"/>
        <v>0</v>
      </c>
      <c r="BH544" s="2">
        <f t="shared" si="319"/>
        <v>0</v>
      </c>
      <c r="BI544" s="2">
        <f t="shared" si="319"/>
        <v>0</v>
      </c>
      <c r="BJ544" s="2">
        <f t="shared" si="319"/>
        <v>0</v>
      </c>
      <c r="BK544" s="2">
        <f t="shared" si="319"/>
        <v>0</v>
      </c>
      <c r="BL544" s="2">
        <f t="shared" si="319"/>
        <v>0</v>
      </c>
      <c r="BM544" s="2">
        <f t="shared" si="319"/>
        <v>0</v>
      </c>
      <c r="BN544" s="2">
        <f t="shared" si="319"/>
        <v>0</v>
      </c>
      <c r="BO544" s="2">
        <f t="shared" si="319"/>
        <v>0</v>
      </c>
      <c r="BP544" s="2">
        <f t="shared" si="319"/>
        <v>0</v>
      </c>
      <c r="BQ544" s="2">
        <f t="shared" si="319"/>
        <v>0</v>
      </c>
      <c r="BR544" s="2">
        <f t="shared" si="319"/>
        <v>0</v>
      </c>
      <c r="BS544" s="2">
        <f t="shared" si="319"/>
        <v>0</v>
      </c>
      <c r="BT544" s="2">
        <f t="shared" si="319"/>
        <v>0</v>
      </c>
      <c r="BU544" s="2">
        <f t="shared" si="319"/>
        <v>0</v>
      </c>
      <c r="BV544" s="2">
        <f t="shared" si="319"/>
        <v>0</v>
      </c>
      <c r="BW544" s="2">
        <f t="shared" si="319"/>
        <v>0</v>
      </c>
      <c r="BX544" s="2">
        <f t="shared" si="319"/>
        <v>0</v>
      </c>
      <c r="BY544" s="2">
        <f t="shared" si="319"/>
        <v>0</v>
      </c>
      <c r="BZ544" s="2">
        <f t="shared" si="319"/>
        <v>0</v>
      </c>
      <c r="CA544" s="2">
        <f t="shared" ref="CA544:DF544" si="320">CA555</f>
        <v>0</v>
      </c>
      <c r="CB544" s="2">
        <f t="shared" si="320"/>
        <v>0</v>
      </c>
      <c r="CC544" s="2">
        <f t="shared" si="320"/>
        <v>0</v>
      </c>
      <c r="CD544" s="2">
        <f t="shared" si="320"/>
        <v>0</v>
      </c>
      <c r="CE544" s="2">
        <f t="shared" si="320"/>
        <v>0</v>
      </c>
      <c r="CF544" s="2">
        <f t="shared" si="320"/>
        <v>0</v>
      </c>
      <c r="CG544" s="2">
        <f t="shared" si="320"/>
        <v>0</v>
      </c>
      <c r="CH544" s="2">
        <f t="shared" si="320"/>
        <v>0</v>
      </c>
      <c r="CI544" s="2">
        <f t="shared" si="320"/>
        <v>0</v>
      </c>
      <c r="CJ544" s="2">
        <f t="shared" si="320"/>
        <v>0</v>
      </c>
      <c r="CK544" s="2">
        <f t="shared" si="320"/>
        <v>0</v>
      </c>
      <c r="CL544" s="2">
        <f t="shared" si="320"/>
        <v>0</v>
      </c>
      <c r="CM544" s="2">
        <f t="shared" si="320"/>
        <v>0</v>
      </c>
      <c r="CN544" s="2">
        <f t="shared" si="320"/>
        <v>0</v>
      </c>
      <c r="CO544" s="2">
        <f t="shared" si="320"/>
        <v>0</v>
      </c>
      <c r="CP544" s="2">
        <f t="shared" si="320"/>
        <v>0</v>
      </c>
      <c r="CQ544" s="2">
        <f t="shared" si="320"/>
        <v>0</v>
      </c>
      <c r="CR544" s="2">
        <f t="shared" si="320"/>
        <v>0</v>
      </c>
      <c r="CS544" s="2">
        <f t="shared" si="320"/>
        <v>0</v>
      </c>
      <c r="CT544" s="2">
        <f t="shared" si="320"/>
        <v>0</v>
      </c>
      <c r="CU544" s="2">
        <f t="shared" si="320"/>
        <v>0</v>
      </c>
      <c r="CV544" s="2">
        <f t="shared" si="320"/>
        <v>0</v>
      </c>
      <c r="CW544" s="2">
        <f t="shared" si="320"/>
        <v>0</v>
      </c>
      <c r="CX544" s="2">
        <f t="shared" si="320"/>
        <v>0</v>
      </c>
      <c r="CY544" s="2">
        <f t="shared" si="320"/>
        <v>0</v>
      </c>
      <c r="CZ544" s="2">
        <f t="shared" si="320"/>
        <v>0</v>
      </c>
      <c r="DA544" s="2">
        <f t="shared" si="320"/>
        <v>0</v>
      </c>
      <c r="DB544" s="2">
        <f t="shared" si="320"/>
        <v>0</v>
      </c>
      <c r="DC544" s="2">
        <f t="shared" si="320"/>
        <v>0</v>
      </c>
      <c r="DD544" s="2">
        <f t="shared" si="320"/>
        <v>0</v>
      </c>
      <c r="DE544" s="2">
        <f t="shared" si="320"/>
        <v>0</v>
      </c>
      <c r="DF544" s="2">
        <f t="shared" si="320"/>
        <v>0</v>
      </c>
      <c r="DG544" s="3">
        <f t="shared" ref="DG544:EL544" si="321">DG555</f>
        <v>0</v>
      </c>
      <c r="DH544" s="3">
        <f t="shared" si="321"/>
        <v>0</v>
      </c>
      <c r="DI544" s="3">
        <f t="shared" si="321"/>
        <v>0</v>
      </c>
      <c r="DJ544" s="3">
        <f t="shared" si="321"/>
        <v>0</v>
      </c>
      <c r="DK544" s="3">
        <f t="shared" si="321"/>
        <v>0</v>
      </c>
      <c r="DL544" s="3">
        <f t="shared" si="321"/>
        <v>0</v>
      </c>
      <c r="DM544" s="3">
        <f t="shared" si="321"/>
        <v>0</v>
      </c>
      <c r="DN544" s="3">
        <f t="shared" si="321"/>
        <v>0</v>
      </c>
      <c r="DO544" s="3">
        <f t="shared" si="321"/>
        <v>0</v>
      </c>
      <c r="DP544" s="3">
        <f t="shared" si="321"/>
        <v>0</v>
      </c>
      <c r="DQ544" s="3">
        <f t="shared" si="321"/>
        <v>0</v>
      </c>
      <c r="DR544" s="3">
        <f t="shared" si="321"/>
        <v>0</v>
      </c>
      <c r="DS544" s="3">
        <f t="shared" si="321"/>
        <v>0</v>
      </c>
      <c r="DT544" s="3">
        <f t="shared" si="321"/>
        <v>0</v>
      </c>
      <c r="DU544" s="3">
        <f t="shared" si="321"/>
        <v>0</v>
      </c>
      <c r="DV544" s="3">
        <f t="shared" si="321"/>
        <v>0</v>
      </c>
      <c r="DW544" s="3">
        <f t="shared" si="321"/>
        <v>0</v>
      </c>
      <c r="DX544" s="3">
        <f t="shared" si="321"/>
        <v>0</v>
      </c>
      <c r="DY544" s="3">
        <f t="shared" si="321"/>
        <v>0</v>
      </c>
      <c r="DZ544" s="3">
        <f t="shared" si="321"/>
        <v>0</v>
      </c>
      <c r="EA544" s="3">
        <f t="shared" si="321"/>
        <v>0</v>
      </c>
      <c r="EB544" s="3">
        <f t="shared" si="321"/>
        <v>0</v>
      </c>
      <c r="EC544" s="3">
        <f t="shared" si="321"/>
        <v>0</v>
      </c>
      <c r="ED544" s="3">
        <f t="shared" si="321"/>
        <v>0</v>
      </c>
      <c r="EE544" s="3">
        <f t="shared" si="321"/>
        <v>0</v>
      </c>
      <c r="EF544" s="3">
        <f t="shared" si="321"/>
        <v>0</v>
      </c>
      <c r="EG544" s="3">
        <f t="shared" si="321"/>
        <v>0</v>
      </c>
      <c r="EH544" s="3">
        <f t="shared" si="321"/>
        <v>0</v>
      </c>
      <c r="EI544" s="3">
        <f t="shared" si="321"/>
        <v>0</v>
      </c>
      <c r="EJ544" s="3">
        <f t="shared" si="321"/>
        <v>0</v>
      </c>
      <c r="EK544" s="3">
        <f t="shared" si="321"/>
        <v>0</v>
      </c>
      <c r="EL544" s="3">
        <f t="shared" si="321"/>
        <v>0</v>
      </c>
      <c r="EM544" s="3">
        <f t="shared" ref="EM544:FR544" si="322">EM555</f>
        <v>0</v>
      </c>
      <c r="EN544" s="3">
        <f t="shared" si="322"/>
        <v>0</v>
      </c>
      <c r="EO544" s="3">
        <f t="shared" si="322"/>
        <v>0</v>
      </c>
      <c r="EP544" s="3">
        <f t="shared" si="322"/>
        <v>0</v>
      </c>
      <c r="EQ544" s="3">
        <f t="shared" si="322"/>
        <v>0</v>
      </c>
      <c r="ER544" s="3">
        <f t="shared" si="322"/>
        <v>0</v>
      </c>
      <c r="ES544" s="3">
        <f t="shared" si="322"/>
        <v>0</v>
      </c>
      <c r="ET544" s="3">
        <f t="shared" si="322"/>
        <v>0</v>
      </c>
      <c r="EU544" s="3">
        <f t="shared" si="322"/>
        <v>0</v>
      </c>
      <c r="EV544" s="3">
        <f t="shared" si="322"/>
        <v>0</v>
      </c>
      <c r="EW544" s="3">
        <f t="shared" si="322"/>
        <v>0</v>
      </c>
      <c r="EX544" s="3">
        <f t="shared" si="322"/>
        <v>0</v>
      </c>
      <c r="EY544" s="3">
        <f t="shared" si="322"/>
        <v>0</v>
      </c>
      <c r="EZ544" s="3">
        <f t="shared" si="322"/>
        <v>0</v>
      </c>
      <c r="FA544" s="3">
        <f t="shared" si="322"/>
        <v>0</v>
      </c>
      <c r="FB544" s="3">
        <f t="shared" si="322"/>
        <v>0</v>
      </c>
      <c r="FC544" s="3">
        <f t="shared" si="322"/>
        <v>0</v>
      </c>
      <c r="FD544" s="3">
        <f t="shared" si="322"/>
        <v>0</v>
      </c>
      <c r="FE544" s="3">
        <f t="shared" si="322"/>
        <v>0</v>
      </c>
      <c r="FF544" s="3">
        <f t="shared" si="322"/>
        <v>0</v>
      </c>
      <c r="FG544" s="3">
        <f t="shared" si="322"/>
        <v>0</v>
      </c>
      <c r="FH544" s="3">
        <f t="shared" si="322"/>
        <v>0</v>
      </c>
      <c r="FI544" s="3">
        <f t="shared" si="322"/>
        <v>0</v>
      </c>
      <c r="FJ544" s="3">
        <f t="shared" si="322"/>
        <v>0</v>
      </c>
      <c r="FK544" s="3">
        <f t="shared" si="322"/>
        <v>0</v>
      </c>
      <c r="FL544" s="3">
        <f t="shared" si="322"/>
        <v>0</v>
      </c>
      <c r="FM544" s="3">
        <f t="shared" si="322"/>
        <v>0</v>
      </c>
      <c r="FN544" s="3">
        <f t="shared" si="322"/>
        <v>0</v>
      </c>
      <c r="FO544" s="3">
        <f t="shared" si="322"/>
        <v>0</v>
      </c>
      <c r="FP544" s="3">
        <f t="shared" si="322"/>
        <v>0</v>
      </c>
      <c r="FQ544" s="3">
        <f t="shared" si="322"/>
        <v>0</v>
      </c>
      <c r="FR544" s="3">
        <f t="shared" si="322"/>
        <v>0</v>
      </c>
      <c r="FS544" s="3">
        <f t="shared" ref="FS544:GX544" si="323">FS555</f>
        <v>0</v>
      </c>
      <c r="FT544" s="3">
        <f t="shared" si="323"/>
        <v>0</v>
      </c>
      <c r="FU544" s="3">
        <f t="shared" si="323"/>
        <v>0</v>
      </c>
      <c r="FV544" s="3">
        <f t="shared" si="323"/>
        <v>0</v>
      </c>
      <c r="FW544" s="3">
        <f t="shared" si="323"/>
        <v>0</v>
      </c>
      <c r="FX544" s="3">
        <f t="shared" si="323"/>
        <v>0</v>
      </c>
      <c r="FY544" s="3">
        <f t="shared" si="323"/>
        <v>0</v>
      </c>
      <c r="FZ544" s="3">
        <f t="shared" si="323"/>
        <v>0</v>
      </c>
      <c r="GA544" s="3">
        <f t="shared" si="323"/>
        <v>0</v>
      </c>
      <c r="GB544" s="3">
        <f t="shared" si="323"/>
        <v>0</v>
      </c>
      <c r="GC544" s="3">
        <f t="shared" si="323"/>
        <v>0</v>
      </c>
      <c r="GD544" s="3">
        <f t="shared" si="323"/>
        <v>0</v>
      </c>
      <c r="GE544" s="3">
        <f t="shared" si="323"/>
        <v>0</v>
      </c>
      <c r="GF544" s="3">
        <f t="shared" si="323"/>
        <v>0</v>
      </c>
      <c r="GG544" s="3">
        <f t="shared" si="323"/>
        <v>0</v>
      </c>
      <c r="GH544" s="3">
        <f t="shared" si="323"/>
        <v>0</v>
      </c>
      <c r="GI544" s="3">
        <f t="shared" si="323"/>
        <v>0</v>
      </c>
      <c r="GJ544" s="3">
        <f t="shared" si="323"/>
        <v>0</v>
      </c>
      <c r="GK544" s="3">
        <f t="shared" si="323"/>
        <v>0</v>
      </c>
      <c r="GL544" s="3">
        <f t="shared" si="323"/>
        <v>0</v>
      </c>
      <c r="GM544" s="3">
        <f t="shared" si="323"/>
        <v>0</v>
      </c>
      <c r="GN544" s="3">
        <f t="shared" si="323"/>
        <v>0</v>
      </c>
      <c r="GO544" s="3">
        <f t="shared" si="323"/>
        <v>0</v>
      </c>
      <c r="GP544" s="3">
        <f t="shared" si="323"/>
        <v>0</v>
      </c>
      <c r="GQ544" s="3">
        <f t="shared" si="323"/>
        <v>0</v>
      </c>
      <c r="GR544" s="3">
        <f t="shared" si="323"/>
        <v>0</v>
      </c>
      <c r="GS544" s="3">
        <f t="shared" si="323"/>
        <v>0</v>
      </c>
      <c r="GT544" s="3">
        <f t="shared" si="323"/>
        <v>0</v>
      </c>
      <c r="GU544" s="3">
        <f t="shared" si="323"/>
        <v>0</v>
      </c>
      <c r="GV544" s="3">
        <f t="shared" si="323"/>
        <v>0</v>
      </c>
      <c r="GW544" s="3">
        <f t="shared" si="323"/>
        <v>0</v>
      </c>
      <c r="GX544" s="3">
        <f t="shared" si="323"/>
        <v>0</v>
      </c>
    </row>
    <row r="546" spans="1:245" x14ac:dyDescent="0.2">
      <c r="A546">
        <v>17</v>
      </c>
      <c r="B546">
        <v>0</v>
      </c>
      <c r="C546">
        <f>ROW(SmtRes!A280)</f>
        <v>280</v>
      </c>
      <c r="D546">
        <f>ROW(EtalonRes!A280)</f>
        <v>280</v>
      </c>
      <c r="E546" t="s">
        <v>260</v>
      </c>
      <c r="F546" t="s">
        <v>117</v>
      </c>
      <c r="G546" t="s">
        <v>118</v>
      </c>
      <c r="H546" t="s">
        <v>119</v>
      </c>
      <c r="I546">
        <f>ROUND(1/100,7)</f>
        <v>0.01</v>
      </c>
      <c r="J546">
        <v>0</v>
      </c>
      <c r="K546">
        <f>ROUND(1/100,7)</f>
        <v>0.01</v>
      </c>
      <c r="O546">
        <f t="shared" ref="O546:O553" si="324">ROUND(CP546,2)</f>
        <v>164.27</v>
      </c>
      <c r="P546">
        <f>SUMIF(SmtRes!AQ279:'SmtRes'!AQ280,"=1",SmtRes!DF279:'SmtRes'!DF280)</f>
        <v>0</v>
      </c>
      <c r="Q546">
        <f>SUMIF(SmtRes!AQ279:'SmtRes'!AQ280,"=1",SmtRes!DG279:'SmtRes'!DG280)</f>
        <v>0</v>
      </c>
      <c r="R546">
        <f>SUMIF(SmtRes!AQ279:'SmtRes'!AQ280,"=1",SmtRes!DH279:'SmtRes'!DH280)</f>
        <v>0</v>
      </c>
      <c r="S546">
        <f>SUMIF(SmtRes!AQ279:'SmtRes'!AQ280,"=1",SmtRes!DI279:'SmtRes'!DI280)</f>
        <v>164.27</v>
      </c>
      <c r="T546">
        <f t="shared" ref="T546:T553" si="325">ROUND(CU546*I546,2)</f>
        <v>0</v>
      </c>
      <c r="U546">
        <f>SUMIF(SmtRes!AQ279:'SmtRes'!AQ280,"=1",SmtRes!CV279:'SmtRes'!CV280)</f>
        <v>0.24099999999999999</v>
      </c>
      <c r="V546">
        <f>SUMIF(SmtRes!AQ279:'SmtRes'!AQ280,"=1",SmtRes!CW279:'SmtRes'!CW280)</f>
        <v>0</v>
      </c>
      <c r="W546">
        <f t="shared" ref="W546:W553" si="326">ROUND(CX546*I546,2)</f>
        <v>0</v>
      </c>
      <c r="X546">
        <f t="shared" ref="X546:Y553" si="327">ROUND(CY546,2)</f>
        <v>149.49</v>
      </c>
      <c r="Y546">
        <f t="shared" si="327"/>
        <v>78.849999999999994</v>
      </c>
      <c r="AA546">
        <v>61549534</v>
      </c>
      <c r="AB546">
        <f t="shared" ref="AB546:AB553" si="328">ROUND((AC546+AD546+AF546),6)</f>
        <v>16427.282999999999</v>
      </c>
      <c r="AC546">
        <f>ROUND((0),6)</f>
        <v>0</v>
      </c>
      <c r="AD546">
        <f>ROUND((((0)-(0))+AE546),6)</f>
        <v>0</v>
      </c>
      <c r="AE546">
        <f>ROUND((0),6)</f>
        <v>0</v>
      </c>
      <c r="AF546">
        <f>ROUND((SUM(SmtRes!BT279:'SmtRes'!BT280)),6)</f>
        <v>16427.282999999999</v>
      </c>
      <c r="AG546">
        <f t="shared" ref="AG546:AG553" si="329">ROUND((AP546),6)</f>
        <v>0</v>
      </c>
      <c r="AH546">
        <f>(SUM(SmtRes!BU279:'SmtRes'!BU280))</f>
        <v>24.1</v>
      </c>
      <c r="AI546">
        <f>(0)</f>
        <v>0</v>
      </c>
      <c r="AJ546">
        <f t="shared" ref="AJ546:AJ553" si="330">(AS546)</f>
        <v>0</v>
      </c>
      <c r="AK546">
        <v>16427.282999999999</v>
      </c>
      <c r="AL546">
        <v>0</v>
      </c>
      <c r="AM546">
        <v>0</v>
      </c>
      <c r="AN546">
        <v>0</v>
      </c>
      <c r="AO546">
        <v>16427.282999999999</v>
      </c>
      <c r="AP546">
        <v>0</v>
      </c>
      <c r="AQ546">
        <v>24.1</v>
      </c>
      <c r="AR546">
        <v>0</v>
      </c>
      <c r="AS546">
        <v>0</v>
      </c>
      <c r="AT546">
        <v>91</v>
      </c>
      <c r="AU546">
        <v>48</v>
      </c>
      <c r="AV546">
        <v>1</v>
      </c>
      <c r="AW546">
        <v>1</v>
      </c>
      <c r="AZ546">
        <v>1</v>
      </c>
      <c r="BA546">
        <v>1</v>
      </c>
      <c r="BB546">
        <v>1</v>
      </c>
      <c r="BC546">
        <v>1</v>
      </c>
      <c r="BD546" t="s">
        <v>3</v>
      </c>
      <c r="BE546" t="s">
        <v>3</v>
      </c>
      <c r="BF546" t="s">
        <v>3</v>
      </c>
      <c r="BG546" t="s">
        <v>3</v>
      </c>
      <c r="BH546">
        <v>0</v>
      </c>
      <c r="BI546">
        <v>1</v>
      </c>
      <c r="BJ546" t="s">
        <v>120</v>
      </c>
      <c r="BM546">
        <v>67001</v>
      </c>
      <c r="BN546">
        <v>0</v>
      </c>
      <c r="BO546" t="s">
        <v>3</v>
      </c>
      <c r="BP546">
        <v>0</v>
      </c>
      <c r="BQ546">
        <v>6</v>
      </c>
      <c r="BR546">
        <v>0</v>
      </c>
      <c r="BS546">
        <v>1</v>
      </c>
      <c r="BT546">
        <v>1</v>
      </c>
      <c r="BU546">
        <v>1</v>
      </c>
      <c r="BV546">
        <v>1</v>
      </c>
      <c r="BW546">
        <v>1</v>
      </c>
      <c r="BX546">
        <v>1</v>
      </c>
      <c r="BY546" t="s">
        <v>3</v>
      </c>
      <c r="BZ546">
        <v>91</v>
      </c>
      <c r="CA546">
        <v>48</v>
      </c>
      <c r="CB546" t="s">
        <v>3</v>
      </c>
      <c r="CE546">
        <v>0</v>
      </c>
      <c r="CF546">
        <v>0</v>
      </c>
      <c r="CG546">
        <v>0</v>
      </c>
      <c r="CM546">
        <v>0</v>
      </c>
      <c r="CN546" t="s">
        <v>3</v>
      </c>
      <c r="CO546">
        <v>0</v>
      </c>
      <c r="CP546">
        <f t="shared" ref="CP546:CP553" si="331">(P546+Q546+S546+R546)</f>
        <v>164.27</v>
      </c>
      <c r="CQ546">
        <f>SUMIF(SmtRes!AQ279:'SmtRes'!AQ280,"=1",SmtRes!AA279:'SmtRes'!AA280)</f>
        <v>0</v>
      </c>
      <c r="CR546">
        <f>SUMIF(SmtRes!AQ279:'SmtRes'!AQ280,"=1",SmtRes!AB279:'SmtRes'!AB280)</f>
        <v>0</v>
      </c>
      <c r="CS546">
        <f>SUMIF(SmtRes!AQ279:'SmtRes'!AQ280,"=1",SmtRes!AC279:'SmtRes'!AC280)</f>
        <v>0</v>
      </c>
      <c r="CT546">
        <f>SUMIF(SmtRes!AQ279:'SmtRes'!AQ280,"=1",SmtRes!AD279:'SmtRes'!AD280)</f>
        <v>681.63</v>
      </c>
      <c r="CU546">
        <f t="shared" ref="CU546:CU553" si="332">AG546</f>
        <v>0</v>
      </c>
      <c r="CV546">
        <f>SUMIF(SmtRes!AQ279:'SmtRes'!AQ280,"=1",SmtRes!BU279:'SmtRes'!BU280)</f>
        <v>24.1</v>
      </c>
      <c r="CW546">
        <f>SUMIF(SmtRes!AQ279:'SmtRes'!AQ280,"=1",SmtRes!BV279:'SmtRes'!BV280)</f>
        <v>0</v>
      </c>
      <c r="CX546">
        <f t="shared" ref="CX546:CX553" si="333">AJ546</f>
        <v>0</v>
      </c>
      <c r="CY546">
        <f t="shared" ref="CY546:CY553" si="334">(((S546+R546)*AT546)/100)</f>
        <v>149.48570000000001</v>
      </c>
      <c r="CZ546">
        <f t="shared" ref="CZ546:CZ553" si="335">(((S546+R546)*AU546)/100)</f>
        <v>78.849600000000009</v>
      </c>
      <c r="DC546" t="s">
        <v>3</v>
      </c>
      <c r="DD546" t="s">
        <v>3</v>
      </c>
      <c r="DE546" t="s">
        <v>3</v>
      </c>
      <c r="DF546" t="s">
        <v>3</v>
      </c>
      <c r="DG546" t="s">
        <v>3</v>
      </c>
      <c r="DH546" t="s">
        <v>3</v>
      </c>
      <c r="DI546" t="s">
        <v>3</v>
      </c>
      <c r="DJ546" t="s">
        <v>3</v>
      </c>
      <c r="DK546" t="s">
        <v>3</v>
      </c>
      <c r="DL546" t="s">
        <v>3</v>
      </c>
      <c r="DM546" t="s">
        <v>3</v>
      </c>
      <c r="DN546">
        <v>0</v>
      </c>
      <c r="DO546">
        <v>0</v>
      </c>
      <c r="DP546">
        <v>1</v>
      </c>
      <c r="DQ546">
        <v>1</v>
      </c>
      <c r="DU546">
        <v>1013</v>
      </c>
      <c r="DV546" t="s">
        <v>119</v>
      </c>
      <c r="DW546" t="s">
        <v>119</v>
      </c>
      <c r="DX546">
        <v>1</v>
      </c>
      <c r="DZ546" t="s">
        <v>3</v>
      </c>
      <c r="EA546" t="s">
        <v>3</v>
      </c>
      <c r="EB546" t="s">
        <v>3</v>
      </c>
      <c r="EC546" t="s">
        <v>3</v>
      </c>
      <c r="EE546">
        <v>60216862</v>
      </c>
      <c r="EF546">
        <v>6</v>
      </c>
      <c r="EG546" t="s">
        <v>33</v>
      </c>
      <c r="EH546">
        <v>101</v>
      </c>
      <c r="EI546" t="s">
        <v>121</v>
      </c>
      <c r="EJ546">
        <v>1</v>
      </c>
      <c r="EK546">
        <v>67001</v>
      </c>
      <c r="EL546" t="s">
        <v>121</v>
      </c>
      <c r="EM546" t="s">
        <v>122</v>
      </c>
      <c r="EO546" t="s">
        <v>3</v>
      </c>
      <c r="EQ546">
        <v>0</v>
      </c>
      <c r="ER546">
        <v>0</v>
      </c>
      <c r="ES546">
        <v>0</v>
      </c>
      <c r="ET546">
        <v>0</v>
      </c>
      <c r="EU546">
        <v>0</v>
      </c>
      <c r="EV546">
        <v>0</v>
      </c>
      <c r="EW546">
        <v>24.1</v>
      </c>
      <c r="EX546">
        <v>0</v>
      </c>
      <c r="EY546">
        <v>0</v>
      </c>
      <c r="FQ546">
        <v>0</v>
      </c>
      <c r="FR546">
        <v>0</v>
      </c>
      <c r="FS546">
        <v>0</v>
      </c>
      <c r="FX546">
        <v>91</v>
      </c>
      <c r="FY546">
        <v>48</v>
      </c>
      <c r="GA546" t="s">
        <v>3</v>
      </c>
      <c r="GD546">
        <v>1</v>
      </c>
      <c r="GF546">
        <v>1908611330</v>
      </c>
      <c r="GG546">
        <v>2</v>
      </c>
      <c r="GH546">
        <v>1</v>
      </c>
      <c r="GI546">
        <v>-2</v>
      </c>
      <c r="GJ546">
        <v>0</v>
      </c>
      <c r="GK546">
        <v>0</v>
      </c>
      <c r="GL546">
        <f t="shared" ref="GL546:GL553" si="336">ROUND(IF(AND(BH546=3,BI546=3,FS546&lt;&gt;0),P546,0),2)</f>
        <v>0</v>
      </c>
      <c r="GM546">
        <f t="shared" ref="GM546:GM553" si="337">ROUND(O546+X546+Y546,2)+GX546</f>
        <v>392.61</v>
      </c>
      <c r="GN546">
        <f t="shared" ref="GN546:GN553" si="338">IF(OR(BI546=0,BI546=1),GM546-GX546,0)</f>
        <v>392.61</v>
      </c>
      <c r="GO546">
        <f t="shared" ref="GO546:GO553" si="339">IF(BI546=2,GM546-GX546,0)</f>
        <v>0</v>
      </c>
      <c r="GP546">
        <f t="shared" ref="GP546:GP553" si="340">IF(BI546=4,GM546-GX546,0)</f>
        <v>0</v>
      </c>
      <c r="GR546">
        <v>0</v>
      </c>
      <c r="GS546">
        <v>3</v>
      </c>
      <c r="GT546">
        <v>0</v>
      </c>
      <c r="GU546" t="s">
        <v>3</v>
      </c>
      <c r="GV546">
        <f t="shared" ref="GV546:GV553" si="341">ROUND((GT546),6)</f>
        <v>0</v>
      </c>
      <c r="GW546">
        <v>1</v>
      </c>
      <c r="GX546">
        <f t="shared" ref="GX546:GX553" si="342">ROUND(HC546*I546,2)</f>
        <v>0</v>
      </c>
      <c r="HA546">
        <v>0</v>
      </c>
      <c r="HB546">
        <v>0</v>
      </c>
      <c r="HC546">
        <f t="shared" ref="HC546:HC553" si="343">GV546*GW546</f>
        <v>0</v>
      </c>
      <c r="HE546" t="s">
        <v>3</v>
      </c>
      <c r="HF546" t="s">
        <v>3</v>
      </c>
      <c r="HM546" t="s">
        <v>3</v>
      </c>
      <c r="HN546" t="s">
        <v>123</v>
      </c>
      <c r="HO546" t="s">
        <v>124</v>
      </c>
      <c r="HP546" t="s">
        <v>121</v>
      </c>
      <c r="HQ546" t="s">
        <v>121</v>
      </c>
      <c r="HS546">
        <v>0</v>
      </c>
      <c r="IK546">
        <v>0</v>
      </c>
    </row>
    <row r="547" spans="1:245" x14ac:dyDescent="0.2">
      <c r="A547">
        <v>18</v>
      </c>
      <c r="B547">
        <v>0</v>
      </c>
      <c r="C547">
        <v>280</v>
      </c>
      <c r="E547" t="s">
        <v>261</v>
      </c>
      <c r="F547" t="s">
        <v>126</v>
      </c>
      <c r="G547" t="s">
        <v>127</v>
      </c>
      <c r="H547" t="s">
        <v>128</v>
      </c>
      <c r="I547">
        <f>I546*J547</f>
        <v>1</v>
      </c>
      <c r="J547">
        <v>100</v>
      </c>
      <c r="K547">
        <v>100</v>
      </c>
      <c r="O547">
        <f t="shared" si="324"/>
        <v>439.61</v>
      </c>
      <c r="P547">
        <f>ROUND(CQ547*I547,2)</f>
        <v>439.61</v>
      </c>
      <c r="Q547">
        <f>ROUND(CR547*I547,2)</f>
        <v>0</v>
      </c>
      <c r="R547">
        <f>ROUND(CS547*I547,2)</f>
        <v>0</v>
      </c>
      <c r="S547">
        <f>ROUND(CT547*I547,2)</f>
        <v>0</v>
      </c>
      <c r="T547">
        <f t="shared" si="325"/>
        <v>0</v>
      </c>
      <c r="U547">
        <f>ROUND(CV547*I547,7)</f>
        <v>0</v>
      </c>
      <c r="V547">
        <f>ROUND(CW547*I547,7)</f>
        <v>0</v>
      </c>
      <c r="W547">
        <f t="shared" si="326"/>
        <v>0</v>
      </c>
      <c r="X547">
        <f t="shared" si="327"/>
        <v>0</v>
      </c>
      <c r="Y547">
        <f t="shared" si="327"/>
        <v>0</v>
      </c>
      <c r="AA547">
        <v>61549534</v>
      </c>
      <c r="AB547">
        <f t="shared" si="328"/>
        <v>230.16</v>
      </c>
      <c r="AC547">
        <f>ROUND((ES547),6)</f>
        <v>230.16</v>
      </c>
      <c r="AD547">
        <f>ROUND((((ET547)-(EU547))+AE547),6)</f>
        <v>0</v>
      </c>
      <c r="AE547">
        <f>ROUND((EU547),6)</f>
        <v>0</v>
      </c>
      <c r="AF547">
        <f>ROUND((EV547),6)</f>
        <v>0</v>
      </c>
      <c r="AG547">
        <f t="shared" si="329"/>
        <v>0</v>
      </c>
      <c r="AH547">
        <f>(EW547)</f>
        <v>0</v>
      </c>
      <c r="AI547">
        <f>(EX547)</f>
        <v>0</v>
      </c>
      <c r="AJ547">
        <f t="shared" si="330"/>
        <v>0</v>
      </c>
      <c r="AK547">
        <v>230.16</v>
      </c>
      <c r="AL547">
        <v>230.16</v>
      </c>
      <c r="AM547">
        <v>0</v>
      </c>
      <c r="AN547">
        <v>0</v>
      </c>
      <c r="AO547">
        <v>0</v>
      </c>
      <c r="AP547">
        <v>0</v>
      </c>
      <c r="AQ547">
        <v>0</v>
      </c>
      <c r="AR547">
        <v>0</v>
      </c>
      <c r="AS547">
        <v>0</v>
      </c>
      <c r="AT547">
        <v>91</v>
      </c>
      <c r="AU547">
        <v>48</v>
      </c>
      <c r="AV547">
        <v>1</v>
      </c>
      <c r="AW547">
        <v>1</v>
      </c>
      <c r="AZ547">
        <v>1</v>
      </c>
      <c r="BA547">
        <v>1</v>
      </c>
      <c r="BB547">
        <v>1</v>
      </c>
      <c r="BC547">
        <v>1.91</v>
      </c>
      <c r="BD547" t="s">
        <v>3</v>
      </c>
      <c r="BE547" t="s">
        <v>3</v>
      </c>
      <c r="BF547" t="s">
        <v>3</v>
      </c>
      <c r="BG547" t="s">
        <v>3</v>
      </c>
      <c r="BH547">
        <v>3</v>
      </c>
      <c r="BI547">
        <v>1</v>
      </c>
      <c r="BJ547" t="s">
        <v>129</v>
      </c>
      <c r="BM547">
        <v>67001</v>
      </c>
      <c r="BN547">
        <v>0</v>
      </c>
      <c r="BO547" t="s">
        <v>126</v>
      </c>
      <c r="BP547">
        <v>1</v>
      </c>
      <c r="BQ547">
        <v>6</v>
      </c>
      <c r="BR547">
        <v>0</v>
      </c>
      <c r="BS547">
        <v>1</v>
      </c>
      <c r="BT547">
        <v>1</v>
      </c>
      <c r="BU547">
        <v>1</v>
      </c>
      <c r="BV547">
        <v>1</v>
      </c>
      <c r="BW547">
        <v>1</v>
      </c>
      <c r="BX547">
        <v>1</v>
      </c>
      <c r="BY547" t="s">
        <v>3</v>
      </c>
      <c r="BZ547">
        <v>91</v>
      </c>
      <c r="CA547">
        <v>48</v>
      </c>
      <c r="CB547" t="s">
        <v>3</v>
      </c>
      <c r="CE547">
        <v>0</v>
      </c>
      <c r="CF547">
        <v>0</v>
      </c>
      <c r="CG547">
        <v>0</v>
      </c>
      <c r="CM547">
        <v>0</v>
      </c>
      <c r="CN547" t="s">
        <v>3</v>
      </c>
      <c r="CO547">
        <v>0</v>
      </c>
      <c r="CP547">
        <f t="shared" si="331"/>
        <v>439.61</v>
      </c>
      <c r="CQ547">
        <f>ROUND(AL547*BC547,2)</f>
        <v>439.61</v>
      </c>
      <c r="CR547">
        <f>ROUND(AM547*BB547,2)</f>
        <v>0</v>
      </c>
      <c r="CS547">
        <f>ROUND(AN547*BS547,2)</f>
        <v>0</v>
      </c>
      <c r="CT547">
        <f>ROUND(AO547*BA547,2)</f>
        <v>0</v>
      </c>
      <c r="CU547">
        <f t="shared" si="332"/>
        <v>0</v>
      </c>
      <c r="CV547">
        <f>AH547</f>
        <v>0</v>
      </c>
      <c r="CW547">
        <f>AI547</f>
        <v>0</v>
      </c>
      <c r="CX547">
        <f t="shared" si="333"/>
        <v>0</v>
      </c>
      <c r="CY547">
        <f t="shared" si="334"/>
        <v>0</v>
      </c>
      <c r="CZ547">
        <f t="shared" si="335"/>
        <v>0</v>
      </c>
      <c r="DC547" t="s">
        <v>3</v>
      </c>
      <c r="DD547" t="s">
        <v>3</v>
      </c>
      <c r="DE547" t="s">
        <v>3</v>
      </c>
      <c r="DF547" t="s">
        <v>3</v>
      </c>
      <c r="DG547" t="s">
        <v>3</v>
      </c>
      <c r="DH547" t="s">
        <v>3</v>
      </c>
      <c r="DI547" t="s">
        <v>3</v>
      </c>
      <c r="DJ547" t="s">
        <v>3</v>
      </c>
      <c r="DK547" t="s">
        <v>3</v>
      </c>
      <c r="DL547" t="s">
        <v>3</v>
      </c>
      <c r="DM547" t="s">
        <v>3</v>
      </c>
      <c r="DN547">
        <v>0</v>
      </c>
      <c r="DO547">
        <v>0</v>
      </c>
      <c r="DP547">
        <v>1</v>
      </c>
      <c r="DQ547">
        <v>1</v>
      </c>
      <c r="DU547">
        <v>1013</v>
      </c>
      <c r="DV547" t="s">
        <v>128</v>
      </c>
      <c r="DW547" t="s">
        <v>128</v>
      </c>
      <c r="DX547">
        <v>1</v>
      </c>
      <c r="DZ547" t="s">
        <v>3</v>
      </c>
      <c r="EA547" t="s">
        <v>3</v>
      </c>
      <c r="EB547" t="s">
        <v>3</v>
      </c>
      <c r="EC547" t="s">
        <v>3</v>
      </c>
      <c r="EE547">
        <v>60216862</v>
      </c>
      <c r="EF547">
        <v>6</v>
      </c>
      <c r="EG547" t="s">
        <v>33</v>
      </c>
      <c r="EH547">
        <v>101</v>
      </c>
      <c r="EI547" t="s">
        <v>121</v>
      </c>
      <c r="EJ547">
        <v>1</v>
      </c>
      <c r="EK547">
        <v>67001</v>
      </c>
      <c r="EL547" t="s">
        <v>121</v>
      </c>
      <c r="EM547" t="s">
        <v>122</v>
      </c>
      <c r="EO547" t="s">
        <v>3</v>
      </c>
      <c r="EQ547">
        <v>0</v>
      </c>
      <c r="ER547">
        <v>230.16</v>
      </c>
      <c r="ES547">
        <v>230.16</v>
      </c>
      <c r="ET547">
        <v>0</v>
      </c>
      <c r="EU547">
        <v>0</v>
      </c>
      <c r="EV547">
        <v>0</v>
      </c>
      <c r="EW547">
        <v>0</v>
      </c>
      <c r="EX547">
        <v>0</v>
      </c>
      <c r="FQ547">
        <v>0</v>
      </c>
      <c r="FR547">
        <v>0</v>
      </c>
      <c r="FS547">
        <v>0</v>
      </c>
      <c r="FX547">
        <v>91</v>
      </c>
      <c r="FY547">
        <v>48</v>
      </c>
      <c r="GA547" t="s">
        <v>3</v>
      </c>
      <c r="GD547">
        <v>1</v>
      </c>
      <c r="GF547">
        <v>651079227</v>
      </c>
      <c r="GG547">
        <v>2</v>
      </c>
      <c r="GH547">
        <v>1</v>
      </c>
      <c r="GI547">
        <v>3</v>
      </c>
      <c r="GJ547">
        <v>0</v>
      </c>
      <c r="GK547">
        <v>0</v>
      </c>
      <c r="GL547">
        <f t="shared" si="336"/>
        <v>0</v>
      </c>
      <c r="GM547">
        <f t="shared" si="337"/>
        <v>439.61</v>
      </c>
      <c r="GN547">
        <f t="shared" si="338"/>
        <v>439.61</v>
      </c>
      <c r="GO547">
        <f t="shared" si="339"/>
        <v>0</v>
      </c>
      <c r="GP547">
        <f t="shared" si="340"/>
        <v>0</v>
      </c>
      <c r="GR547">
        <v>0</v>
      </c>
      <c r="GS547">
        <v>3</v>
      </c>
      <c r="GT547">
        <v>0</v>
      </c>
      <c r="GU547" t="s">
        <v>3</v>
      </c>
      <c r="GV547">
        <f t="shared" si="341"/>
        <v>0</v>
      </c>
      <c r="GW547">
        <v>1</v>
      </c>
      <c r="GX547">
        <f t="shared" si="342"/>
        <v>0</v>
      </c>
      <c r="HA547">
        <v>0</v>
      </c>
      <c r="HB547">
        <v>0</v>
      </c>
      <c r="HC547">
        <f t="shared" si="343"/>
        <v>0</v>
      </c>
      <c r="HE547" t="s">
        <v>3</v>
      </c>
      <c r="HF547" t="s">
        <v>3</v>
      </c>
      <c r="HM547" t="s">
        <v>3</v>
      </c>
      <c r="HN547" t="s">
        <v>123</v>
      </c>
      <c r="HO547" t="s">
        <v>124</v>
      </c>
      <c r="HP547" t="s">
        <v>121</v>
      </c>
      <c r="HQ547" t="s">
        <v>121</v>
      </c>
      <c r="HS547">
        <v>0</v>
      </c>
      <c r="IK547">
        <v>0</v>
      </c>
    </row>
    <row r="548" spans="1:245" x14ac:dyDescent="0.2">
      <c r="A548">
        <v>17</v>
      </c>
      <c r="B548">
        <v>0</v>
      </c>
      <c r="C548">
        <f>ROW(SmtRes!A282)</f>
        <v>282</v>
      </c>
      <c r="D548">
        <f>ROW(EtalonRes!A282)</f>
        <v>282</v>
      </c>
      <c r="E548" t="s">
        <v>262</v>
      </c>
      <c r="F548" t="s">
        <v>117</v>
      </c>
      <c r="G548" t="s">
        <v>170</v>
      </c>
      <c r="H548" t="s">
        <v>119</v>
      </c>
      <c r="I548">
        <f>ROUND(1/100,7)</f>
        <v>0.01</v>
      </c>
      <c r="J548">
        <v>0</v>
      </c>
      <c r="K548">
        <f>ROUND(1/100,7)</f>
        <v>0.01</v>
      </c>
      <c r="O548">
        <f t="shared" si="324"/>
        <v>164.27</v>
      </c>
      <c r="P548">
        <f>SUMIF(SmtRes!AQ281:'SmtRes'!AQ282,"=1",SmtRes!DF281:'SmtRes'!DF282)</f>
        <v>0</v>
      </c>
      <c r="Q548">
        <f>SUMIF(SmtRes!AQ281:'SmtRes'!AQ282,"=1",SmtRes!DG281:'SmtRes'!DG282)</f>
        <v>0</v>
      </c>
      <c r="R548">
        <f>SUMIF(SmtRes!AQ281:'SmtRes'!AQ282,"=1",SmtRes!DH281:'SmtRes'!DH282)</f>
        <v>0</v>
      </c>
      <c r="S548">
        <f>SUMIF(SmtRes!AQ281:'SmtRes'!AQ282,"=1",SmtRes!DI281:'SmtRes'!DI282)</f>
        <v>164.27</v>
      </c>
      <c r="T548">
        <f t="shared" si="325"/>
        <v>0</v>
      </c>
      <c r="U548">
        <f>SUMIF(SmtRes!AQ281:'SmtRes'!AQ282,"=1",SmtRes!CV281:'SmtRes'!CV282)</f>
        <v>0.24099999999999999</v>
      </c>
      <c r="V548">
        <f>SUMIF(SmtRes!AQ281:'SmtRes'!AQ282,"=1",SmtRes!CW281:'SmtRes'!CW282)</f>
        <v>0</v>
      </c>
      <c r="W548">
        <f t="shared" si="326"/>
        <v>0</v>
      </c>
      <c r="X548">
        <f t="shared" si="327"/>
        <v>149.49</v>
      </c>
      <c r="Y548">
        <f t="shared" si="327"/>
        <v>78.849999999999994</v>
      </c>
      <c r="AA548">
        <v>61549534</v>
      </c>
      <c r="AB548">
        <f t="shared" si="328"/>
        <v>16427.282999999999</v>
      </c>
      <c r="AC548">
        <f>ROUND((0),6)</f>
        <v>0</v>
      </c>
      <c r="AD548">
        <f>ROUND((((0)-(0))+AE548),6)</f>
        <v>0</v>
      </c>
      <c r="AE548">
        <f>ROUND((0),6)</f>
        <v>0</v>
      </c>
      <c r="AF548">
        <f>ROUND((SUM(SmtRes!BT281:'SmtRes'!BT282)),6)</f>
        <v>16427.282999999999</v>
      </c>
      <c r="AG548">
        <f t="shared" si="329"/>
        <v>0</v>
      </c>
      <c r="AH548">
        <f>(SUM(SmtRes!BU281:'SmtRes'!BU282))</f>
        <v>24.1</v>
      </c>
      <c r="AI548">
        <f>(0)</f>
        <v>0</v>
      </c>
      <c r="AJ548">
        <f t="shared" si="330"/>
        <v>0</v>
      </c>
      <c r="AK548">
        <v>16427.282999999999</v>
      </c>
      <c r="AL548">
        <v>0</v>
      </c>
      <c r="AM548">
        <v>0</v>
      </c>
      <c r="AN548">
        <v>0</v>
      </c>
      <c r="AO548">
        <v>16427.282999999999</v>
      </c>
      <c r="AP548">
        <v>0</v>
      </c>
      <c r="AQ548">
        <v>24.1</v>
      </c>
      <c r="AR548">
        <v>0</v>
      </c>
      <c r="AS548">
        <v>0</v>
      </c>
      <c r="AT548">
        <v>91</v>
      </c>
      <c r="AU548">
        <v>48</v>
      </c>
      <c r="AV548">
        <v>1</v>
      </c>
      <c r="AW548">
        <v>1</v>
      </c>
      <c r="AZ548">
        <v>1</v>
      </c>
      <c r="BA548">
        <v>1</v>
      </c>
      <c r="BB548">
        <v>1</v>
      </c>
      <c r="BC548">
        <v>1</v>
      </c>
      <c r="BD548" t="s">
        <v>3</v>
      </c>
      <c r="BE548" t="s">
        <v>3</v>
      </c>
      <c r="BF548" t="s">
        <v>3</v>
      </c>
      <c r="BG548" t="s">
        <v>3</v>
      </c>
      <c r="BH548">
        <v>0</v>
      </c>
      <c r="BI548">
        <v>1</v>
      </c>
      <c r="BJ548" t="s">
        <v>120</v>
      </c>
      <c r="BM548">
        <v>67001</v>
      </c>
      <c r="BN548">
        <v>0</v>
      </c>
      <c r="BO548" t="s">
        <v>3</v>
      </c>
      <c r="BP548">
        <v>0</v>
      </c>
      <c r="BQ548">
        <v>6</v>
      </c>
      <c r="BR548">
        <v>0</v>
      </c>
      <c r="BS548">
        <v>1</v>
      </c>
      <c r="BT548">
        <v>1</v>
      </c>
      <c r="BU548">
        <v>1</v>
      </c>
      <c r="BV548">
        <v>1</v>
      </c>
      <c r="BW548">
        <v>1</v>
      </c>
      <c r="BX548">
        <v>1</v>
      </c>
      <c r="BY548" t="s">
        <v>3</v>
      </c>
      <c r="BZ548">
        <v>91</v>
      </c>
      <c r="CA548">
        <v>48</v>
      </c>
      <c r="CB548" t="s">
        <v>3</v>
      </c>
      <c r="CE548">
        <v>0</v>
      </c>
      <c r="CF548">
        <v>0</v>
      </c>
      <c r="CG548">
        <v>0</v>
      </c>
      <c r="CM548">
        <v>0</v>
      </c>
      <c r="CN548" t="s">
        <v>3</v>
      </c>
      <c r="CO548">
        <v>0</v>
      </c>
      <c r="CP548">
        <f t="shared" si="331"/>
        <v>164.27</v>
      </c>
      <c r="CQ548">
        <f>SUMIF(SmtRes!AQ281:'SmtRes'!AQ282,"=1",SmtRes!AA281:'SmtRes'!AA282)</f>
        <v>0</v>
      </c>
      <c r="CR548">
        <f>SUMIF(SmtRes!AQ281:'SmtRes'!AQ282,"=1",SmtRes!AB281:'SmtRes'!AB282)</f>
        <v>0</v>
      </c>
      <c r="CS548">
        <f>SUMIF(SmtRes!AQ281:'SmtRes'!AQ282,"=1",SmtRes!AC281:'SmtRes'!AC282)</f>
        <v>0</v>
      </c>
      <c r="CT548">
        <f>SUMIF(SmtRes!AQ281:'SmtRes'!AQ282,"=1",SmtRes!AD281:'SmtRes'!AD282)</f>
        <v>681.63</v>
      </c>
      <c r="CU548">
        <f t="shared" si="332"/>
        <v>0</v>
      </c>
      <c r="CV548">
        <f>SUMIF(SmtRes!AQ281:'SmtRes'!AQ282,"=1",SmtRes!BU281:'SmtRes'!BU282)</f>
        <v>24.1</v>
      </c>
      <c r="CW548">
        <f>SUMIF(SmtRes!AQ281:'SmtRes'!AQ282,"=1",SmtRes!BV281:'SmtRes'!BV282)</f>
        <v>0</v>
      </c>
      <c r="CX548">
        <f t="shared" si="333"/>
        <v>0</v>
      </c>
      <c r="CY548">
        <f t="shared" si="334"/>
        <v>149.48570000000001</v>
      </c>
      <c r="CZ548">
        <f t="shared" si="335"/>
        <v>78.849600000000009</v>
      </c>
      <c r="DC548" t="s">
        <v>3</v>
      </c>
      <c r="DD548" t="s">
        <v>3</v>
      </c>
      <c r="DE548" t="s">
        <v>3</v>
      </c>
      <c r="DF548" t="s">
        <v>3</v>
      </c>
      <c r="DG548" t="s">
        <v>3</v>
      </c>
      <c r="DH548" t="s">
        <v>3</v>
      </c>
      <c r="DI548" t="s">
        <v>3</v>
      </c>
      <c r="DJ548" t="s">
        <v>3</v>
      </c>
      <c r="DK548" t="s">
        <v>3</v>
      </c>
      <c r="DL548" t="s">
        <v>3</v>
      </c>
      <c r="DM548" t="s">
        <v>3</v>
      </c>
      <c r="DN548">
        <v>0</v>
      </c>
      <c r="DO548">
        <v>0</v>
      </c>
      <c r="DP548">
        <v>1</v>
      </c>
      <c r="DQ548">
        <v>1</v>
      </c>
      <c r="DU548">
        <v>1013</v>
      </c>
      <c r="DV548" t="s">
        <v>119</v>
      </c>
      <c r="DW548" t="s">
        <v>119</v>
      </c>
      <c r="DX548">
        <v>1</v>
      </c>
      <c r="DZ548" t="s">
        <v>3</v>
      </c>
      <c r="EA548" t="s">
        <v>3</v>
      </c>
      <c r="EB548" t="s">
        <v>3</v>
      </c>
      <c r="EC548" t="s">
        <v>3</v>
      </c>
      <c r="EE548">
        <v>60216862</v>
      </c>
      <c r="EF548">
        <v>6</v>
      </c>
      <c r="EG548" t="s">
        <v>33</v>
      </c>
      <c r="EH548">
        <v>101</v>
      </c>
      <c r="EI548" t="s">
        <v>121</v>
      </c>
      <c r="EJ548">
        <v>1</v>
      </c>
      <c r="EK548">
        <v>67001</v>
      </c>
      <c r="EL548" t="s">
        <v>121</v>
      </c>
      <c r="EM548" t="s">
        <v>122</v>
      </c>
      <c r="EO548" t="s">
        <v>3</v>
      </c>
      <c r="EQ548">
        <v>0</v>
      </c>
      <c r="ER548">
        <v>0</v>
      </c>
      <c r="ES548">
        <v>0</v>
      </c>
      <c r="ET548">
        <v>0</v>
      </c>
      <c r="EU548">
        <v>0</v>
      </c>
      <c r="EV548">
        <v>0</v>
      </c>
      <c r="EW548">
        <v>24.1</v>
      </c>
      <c r="EX548">
        <v>0</v>
      </c>
      <c r="EY548">
        <v>0</v>
      </c>
      <c r="FQ548">
        <v>0</v>
      </c>
      <c r="FR548">
        <v>0</v>
      </c>
      <c r="FS548">
        <v>0</v>
      </c>
      <c r="FX548">
        <v>91</v>
      </c>
      <c r="FY548">
        <v>48</v>
      </c>
      <c r="GA548" t="s">
        <v>3</v>
      </c>
      <c r="GD548">
        <v>1</v>
      </c>
      <c r="GF548">
        <v>1304068834</v>
      </c>
      <c r="GG548">
        <v>2</v>
      </c>
      <c r="GH548">
        <v>1</v>
      </c>
      <c r="GI548">
        <v>-2</v>
      </c>
      <c r="GJ548">
        <v>0</v>
      </c>
      <c r="GK548">
        <v>0</v>
      </c>
      <c r="GL548">
        <f t="shared" si="336"/>
        <v>0</v>
      </c>
      <c r="GM548">
        <f t="shared" si="337"/>
        <v>392.61</v>
      </c>
      <c r="GN548">
        <f t="shared" si="338"/>
        <v>392.61</v>
      </c>
      <c r="GO548">
        <f t="shared" si="339"/>
        <v>0</v>
      </c>
      <c r="GP548">
        <f t="shared" si="340"/>
        <v>0</v>
      </c>
      <c r="GR548">
        <v>0</v>
      </c>
      <c r="GS548">
        <v>3</v>
      </c>
      <c r="GT548">
        <v>0</v>
      </c>
      <c r="GU548" t="s">
        <v>3</v>
      </c>
      <c r="GV548">
        <f t="shared" si="341"/>
        <v>0</v>
      </c>
      <c r="GW548">
        <v>1</v>
      </c>
      <c r="GX548">
        <f t="shared" si="342"/>
        <v>0</v>
      </c>
      <c r="HA548">
        <v>0</v>
      </c>
      <c r="HB548">
        <v>0</v>
      </c>
      <c r="HC548">
        <f t="shared" si="343"/>
        <v>0</v>
      </c>
      <c r="HE548" t="s">
        <v>3</v>
      </c>
      <c r="HF548" t="s">
        <v>3</v>
      </c>
      <c r="HM548" t="s">
        <v>3</v>
      </c>
      <c r="HN548" t="s">
        <v>123</v>
      </c>
      <c r="HO548" t="s">
        <v>124</v>
      </c>
      <c r="HP548" t="s">
        <v>121</v>
      </c>
      <c r="HQ548" t="s">
        <v>121</v>
      </c>
      <c r="HS548">
        <v>0</v>
      </c>
      <c r="IK548">
        <v>0</v>
      </c>
    </row>
    <row r="549" spans="1:245" x14ac:dyDescent="0.2">
      <c r="A549">
        <v>18</v>
      </c>
      <c r="B549">
        <v>0</v>
      </c>
      <c r="C549">
        <v>282</v>
      </c>
      <c r="E549" t="s">
        <v>263</v>
      </c>
      <c r="F549" t="s">
        <v>126</v>
      </c>
      <c r="G549" t="s">
        <v>127</v>
      </c>
      <c r="H549" t="s">
        <v>128</v>
      </c>
      <c r="I549">
        <f>I548*J549</f>
        <v>1</v>
      </c>
      <c r="J549">
        <v>100</v>
      </c>
      <c r="K549">
        <v>100</v>
      </c>
      <c r="O549">
        <f t="shared" si="324"/>
        <v>439.61</v>
      </c>
      <c r="P549">
        <f>ROUND(CQ549*I549,2)</f>
        <v>439.61</v>
      </c>
      <c r="Q549">
        <f>ROUND(CR549*I549,2)</f>
        <v>0</v>
      </c>
      <c r="R549">
        <f>ROUND(CS549*I549,2)</f>
        <v>0</v>
      </c>
      <c r="S549">
        <f>ROUND(CT549*I549,2)</f>
        <v>0</v>
      </c>
      <c r="T549">
        <f t="shared" si="325"/>
        <v>0</v>
      </c>
      <c r="U549">
        <f>ROUND(CV549*I549,7)</f>
        <v>0</v>
      </c>
      <c r="V549">
        <f>ROUND(CW549*I549,7)</f>
        <v>0</v>
      </c>
      <c r="W549">
        <f t="shared" si="326"/>
        <v>0</v>
      </c>
      <c r="X549">
        <f t="shared" si="327"/>
        <v>0</v>
      </c>
      <c r="Y549">
        <f t="shared" si="327"/>
        <v>0</v>
      </c>
      <c r="AA549">
        <v>61549534</v>
      </c>
      <c r="AB549">
        <f t="shared" si="328"/>
        <v>230.16</v>
      </c>
      <c r="AC549">
        <f>ROUND((ES549),6)</f>
        <v>230.16</v>
      </c>
      <c r="AD549">
        <f>ROUND((((ET549)-(EU549))+AE549),6)</f>
        <v>0</v>
      </c>
      <c r="AE549">
        <f>ROUND((EU549),6)</f>
        <v>0</v>
      </c>
      <c r="AF549">
        <f>ROUND((EV549),6)</f>
        <v>0</v>
      </c>
      <c r="AG549">
        <f t="shared" si="329"/>
        <v>0</v>
      </c>
      <c r="AH549">
        <f>(EW549)</f>
        <v>0</v>
      </c>
      <c r="AI549">
        <f>(EX549)</f>
        <v>0</v>
      </c>
      <c r="AJ549">
        <f t="shared" si="330"/>
        <v>0</v>
      </c>
      <c r="AK549">
        <v>230.16</v>
      </c>
      <c r="AL549">
        <v>230.16</v>
      </c>
      <c r="AM549">
        <v>0</v>
      </c>
      <c r="AN549">
        <v>0</v>
      </c>
      <c r="AO549">
        <v>0</v>
      </c>
      <c r="AP549">
        <v>0</v>
      </c>
      <c r="AQ549">
        <v>0</v>
      </c>
      <c r="AR549">
        <v>0</v>
      </c>
      <c r="AS549">
        <v>0</v>
      </c>
      <c r="AT549">
        <v>91</v>
      </c>
      <c r="AU549">
        <v>48</v>
      </c>
      <c r="AV549">
        <v>1</v>
      </c>
      <c r="AW549">
        <v>1</v>
      </c>
      <c r="AZ549">
        <v>1</v>
      </c>
      <c r="BA549">
        <v>1</v>
      </c>
      <c r="BB549">
        <v>1</v>
      </c>
      <c r="BC549">
        <v>1.91</v>
      </c>
      <c r="BD549" t="s">
        <v>3</v>
      </c>
      <c r="BE549" t="s">
        <v>3</v>
      </c>
      <c r="BF549" t="s">
        <v>3</v>
      </c>
      <c r="BG549" t="s">
        <v>3</v>
      </c>
      <c r="BH549">
        <v>3</v>
      </c>
      <c r="BI549">
        <v>1</v>
      </c>
      <c r="BJ549" t="s">
        <v>129</v>
      </c>
      <c r="BM549">
        <v>67001</v>
      </c>
      <c r="BN549">
        <v>0</v>
      </c>
      <c r="BO549" t="s">
        <v>126</v>
      </c>
      <c r="BP549">
        <v>1</v>
      </c>
      <c r="BQ549">
        <v>6</v>
      </c>
      <c r="BR549">
        <v>0</v>
      </c>
      <c r="BS549">
        <v>1</v>
      </c>
      <c r="BT549">
        <v>1</v>
      </c>
      <c r="BU549">
        <v>1</v>
      </c>
      <c r="BV549">
        <v>1</v>
      </c>
      <c r="BW549">
        <v>1</v>
      </c>
      <c r="BX549">
        <v>1</v>
      </c>
      <c r="BY549" t="s">
        <v>3</v>
      </c>
      <c r="BZ549">
        <v>91</v>
      </c>
      <c r="CA549">
        <v>48</v>
      </c>
      <c r="CB549" t="s">
        <v>3</v>
      </c>
      <c r="CE549">
        <v>0</v>
      </c>
      <c r="CF549">
        <v>0</v>
      </c>
      <c r="CG549">
        <v>0</v>
      </c>
      <c r="CM549">
        <v>0</v>
      </c>
      <c r="CN549" t="s">
        <v>3</v>
      </c>
      <c r="CO549">
        <v>0</v>
      </c>
      <c r="CP549">
        <f t="shared" si="331"/>
        <v>439.61</v>
      </c>
      <c r="CQ549">
        <f>ROUND(AL549*BC549,2)</f>
        <v>439.61</v>
      </c>
      <c r="CR549">
        <f>ROUND(AM549*BB549,2)</f>
        <v>0</v>
      </c>
      <c r="CS549">
        <f>ROUND(AN549*BS549,2)</f>
        <v>0</v>
      </c>
      <c r="CT549">
        <f>ROUND(AO549*BA549,2)</f>
        <v>0</v>
      </c>
      <c r="CU549">
        <f t="shared" si="332"/>
        <v>0</v>
      </c>
      <c r="CV549">
        <f>AH549</f>
        <v>0</v>
      </c>
      <c r="CW549">
        <f>AI549</f>
        <v>0</v>
      </c>
      <c r="CX549">
        <f t="shared" si="333"/>
        <v>0</v>
      </c>
      <c r="CY549">
        <f t="shared" si="334"/>
        <v>0</v>
      </c>
      <c r="CZ549">
        <f t="shared" si="335"/>
        <v>0</v>
      </c>
      <c r="DC549" t="s">
        <v>3</v>
      </c>
      <c r="DD549" t="s">
        <v>3</v>
      </c>
      <c r="DE549" t="s">
        <v>3</v>
      </c>
      <c r="DF549" t="s">
        <v>3</v>
      </c>
      <c r="DG549" t="s">
        <v>3</v>
      </c>
      <c r="DH549" t="s">
        <v>3</v>
      </c>
      <c r="DI549" t="s">
        <v>3</v>
      </c>
      <c r="DJ549" t="s">
        <v>3</v>
      </c>
      <c r="DK549" t="s">
        <v>3</v>
      </c>
      <c r="DL549" t="s">
        <v>3</v>
      </c>
      <c r="DM549" t="s">
        <v>3</v>
      </c>
      <c r="DN549">
        <v>0</v>
      </c>
      <c r="DO549">
        <v>0</v>
      </c>
      <c r="DP549">
        <v>1</v>
      </c>
      <c r="DQ549">
        <v>1</v>
      </c>
      <c r="DU549">
        <v>1013</v>
      </c>
      <c r="DV549" t="s">
        <v>128</v>
      </c>
      <c r="DW549" t="s">
        <v>128</v>
      </c>
      <c r="DX549">
        <v>1</v>
      </c>
      <c r="DZ549" t="s">
        <v>3</v>
      </c>
      <c r="EA549" t="s">
        <v>3</v>
      </c>
      <c r="EB549" t="s">
        <v>3</v>
      </c>
      <c r="EC549" t="s">
        <v>3</v>
      </c>
      <c r="EE549">
        <v>60216862</v>
      </c>
      <c r="EF549">
        <v>6</v>
      </c>
      <c r="EG549" t="s">
        <v>33</v>
      </c>
      <c r="EH549">
        <v>101</v>
      </c>
      <c r="EI549" t="s">
        <v>121</v>
      </c>
      <c r="EJ549">
        <v>1</v>
      </c>
      <c r="EK549">
        <v>67001</v>
      </c>
      <c r="EL549" t="s">
        <v>121</v>
      </c>
      <c r="EM549" t="s">
        <v>122</v>
      </c>
      <c r="EO549" t="s">
        <v>3</v>
      </c>
      <c r="EQ549">
        <v>0</v>
      </c>
      <c r="ER549">
        <v>230.16</v>
      </c>
      <c r="ES549">
        <v>230.16</v>
      </c>
      <c r="ET549">
        <v>0</v>
      </c>
      <c r="EU549">
        <v>0</v>
      </c>
      <c r="EV549">
        <v>0</v>
      </c>
      <c r="EW549">
        <v>0</v>
      </c>
      <c r="EX549">
        <v>0</v>
      </c>
      <c r="FQ549">
        <v>0</v>
      </c>
      <c r="FR549">
        <v>0</v>
      </c>
      <c r="FS549">
        <v>0</v>
      </c>
      <c r="FX549">
        <v>91</v>
      </c>
      <c r="FY549">
        <v>48</v>
      </c>
      <c r="GA549" t="s">
        <v>3</v>
      </c>
      <c r="GD549">
        <v>1</v>
      </c>
      <c r="GF549">
        <v>651079227</v>
      </c>
      <c r="GG549">
        <v>2</v>
      </c>
      <c r="GH549">
        <v>1</v>
      </c>
      <c r="GI549">
        <v>3</v>
      </c>
      <c r="GJ549">
        <v>0</v>
      </c>
      <c r="GK549">
        <v>0</v>
      </c>
      <c r="GL549">
        <f t="shared" si="336"/>
        <v>0</v>
      </c>
      <c r="GM549">
        <f t="shared" si="337"/>
        <v>439.61</v>
      </c>
      <c r="GN549">
        <f t="shared" si="338"/>
        <v>439.61</v>
      </c>
      <c r="GO549">
        <f t="shared" si="339"/>
        <v>0</v>
      </c>
      <c r="GP549">
        <f t="shared" si="340"/>
        <v>0</v>
      </c>
      <c r="GR549">
        <v>0</v>
      </c>
      <c r="GS549">
        <v>3</v>
      </c>
      <c r="GT549">
        <v>0</v>
      </c>
      <c r="GU549" t="s">
        <v>3</v>
      </c>
      <c r="GV549">
        <f t="shared" si="341"/>
        <v>0</v>
      </c>
      <c r="GW549">
        <v>1</v>
      </c>
      <c r="GX549">
        <f t="shared" si="342"/>
        <v>0</v>
      </c>
      <c r="HA549">
        <v>0</v>
      </c>
      <c r="HB549">
        <v>0</v>
      </c>
      <c r="HC549">
        <f t="shared" si="343"/>
        <v>0</v>
      </c>
      <c r="HE549" t="s">
        <v>3</v>
      </c>
      <c r="HF549" t="s">
        <v>3</v>
      </c>
      <c r="HM549" t="s">
        <v>3</v>
      </c>
      <c r="HN549" t="s">
        <v>123</v>
      </c>
      <c r="HO549" t="s">
        <v>124</v>
      </c>
      <c r="HP549" t="s">
        <v>121</v>
      </c>
      <c r="HQ549" t="s">
        <v>121</v>
      </c>
      <c r="HS549">
        <v>0</v>
      </c>
      <c r="IK549">
        <v>0</v>
      </c>
    </row>
    <row r="550" spans="1:245" x14ac:dyDescent="0.2">
      <c r="A550">
        <v>17</v>
      </c>
      <c r="B550">
        <v>0</v>
      </c>
      <c r="C550">
        <f>ROW(SmtRes!A289)</f>
        <v>289</v>
      </c>
      <c r="D550">
        <f>ROW(EtalonRes!A289)</f>
        <v>289</v>
      </c>
      <c r="E550" t="s">
        <v>264</v>
      </c>
      <c r="F550" t="s">
        <v>131</v>
      </c>
      <c r="G550" t="s">
        <v>132</v>
      </c>
      <c r="H550" t="s">
        <v>133</v>
      </c>
      <c r="I550">
        <f>ROUND(3/100,7)</f>
        <v>0.03</v>
      </c>
      <c r="J550">
        <v>0</v>
      </c>
      <c r="K550">
        <f>ROUND(3/100,7)</f>
        <v>0.03</v>
      </c>
      <c r="O550">
        <f t="shared" si="324"/>
        <v>446.74</v>
      </c>
      <c r="P550">
        <f>SUMIF(SmtRes!AQ283:'SmtRes'!AQ289,"=1",SmtRes!DF283:'SmtRes'!DF289)</f>
        <v>11.09</v>
      </c>
      <c r="Q550">
        <f>SUMIF(SmtRes!AQ283:'SmtRes'!AQ289,"=1",SmtRes!DG283:'SmtRes'!DG289)</f>
        <v>0.02</v>
      </c>
      <c r="R550">
        <f>SUMIF(SmtRes!AQ283:'SmtRes'!AQ289,"=1",SmtRes!DH283:'SmtRes'!DH289)</f>
        <v>0.19</v>
      </c>
      <c r="S550">
        <f>SUMIF(SmtRes!AQ283:'SmtRes'!AQ289,"=1",SmtRes!DI283:'SmtRes'!DI289)</f>
        <v>435.44</v>
      </c>
      <c r="T550">
        <f t="shared" si="325"/>
        <v>0</v>
      </c>
      <c r="U550">
        <f>SUMIF(SmtRes!AQ283:'SmtRes'!AQ289,"=1",SmtRes!CV283:'SmtRes'!CV289)</f>
        <v>0.6099</v>
      </c>
      <c r="V550">
        <f>SUMIF(SmtRes!AQ283:'SmtRes'!AQ289,"=1",SmtRes!CW283:'SmtRes'!CW289)</f>
        <v>2.9999999999999997E-4</v>
      </c>
      <c r="W550">
        <f t="shared" si="326"/>
        <v>0</v>
      </c>
      <c r="X550">
        <f t="shared" si="327"/>
        <v>422.56</v>
      </c>
      <c r="Y550">
        <f t="shared" si="327"/>
        <v>222.17</v>
      </c>
      <c r="AA550">
        <v>61549534</v>
      </c>
      <c r="AB550">
        <f t="shared" si="328"/>
        <v>14814.353256</v>
      </c>
      <c r="AC550">
        <f>ROUND((SUM(SmtRes!BQ283:'SmtRes'!BQ289)),6)</f>
        <v>299.17325599999998</v>
      </c>
      <c r="AD550">
        <f>ROUND((((SUM(SmtRes!BR283:'SmtRes'!BR289))-(SUM(SmtRes!BS283:'SmtRes'!BS289)))+AE550),6)</f>
        <v>0.37319999999999998</v>
      </c>
      <c r="AE550">
        <f>ROUND((SUM(SmtRes!BS283:'SmtRes'!BS289)),6)</f>
        <v>6.4122000000000003</v>
      </c>
      <c r="AF550">
        <f>ROUND((SUM(SmtRes!BT283:'SmtRes'!BT289)),6)</f>
        <v>14514.8068</v>
      </c>
      <c r="AG550">
        <f t="shared" si="329"/>
        <v>0</v>
      </c>
      <c r="AH550">
        <f>(SUM(SmtRes!BU283:'SmtRes'!BU289))</f>
        <v>20.329999999999998</v>
      </c>
      <c r="AI550">
        <f>(SUM(SmtRes!BV283:'SmtRes'!BV289))</f>
        <v>0.01</v>
      </c>
      <c r="AJ550">
        <f t="shared" si="330"/>
        <v>0</v>
      </c>
      <c r="AK550">
        <v>14820.765456000001</v>
      </c>
      <c r="AL550">
        <v>299.17325599999998</v>
      </c>
      <c r="AM550">
        <v>0.37320000000000003</v>
      </c>
      <c r="AN550">
        <v>6.4122000000000003</v>
      </c>
      <c r="AO550">
        <v>14514.8068</v>
      </c>
      <c r="AP550">
        <v>0</v>
      </c>
      <c r="AQ550">
        <v>20.329999999999998</v>
      </c>
      <c r="AR550">
        <v>0.01</v>
      </c>
      <c r="AS550">
        <v>0</v>
      </c>
      <c r="AT550">
        <v>97</v>
      </c>
      <c r="AU550">
        <v>51</v>
      </c>
      <c r="AV550">
        <v>1</v>
      </c>
      <c r="AW550">
        <v>1</v>
      </c>
      <c r="AZ550">
        <v>1</v>
      </c>
      <c r="BA550">
        <v>1</v>
      </c>
      <c r="BB550">
        <v>1</v>
      </c>
      <c r="BC550">
        <v>1</v>
      </c>
      <c r="BD550" t="s">
        <v>3</v>
      </c>
      <c r="BE550" t="s">
        <v>3</v>
      </c>
      <c r="BF550" t="s">
        <v>3</v>
      </c>
      <c r="BG550" t="s">
        <v>3</v>
      </c>
      <c r="BH550">
        <v>0</v>
      </c>
      <c r="BI550">
        <v>2</v>
      </c>
      <c r="BJ550" t="s">
        <v>134</v>
      </c>
      <c r="BM550">
        <v>108001</v>
      </c>
      <c r="BN550">
        <v>0</v>
      </c>
      <c r="BO550" t="s">
        <v>3</v>
      </c>
      <c r="BP550">
        <v>0</v>
      </c>
      <c r="BQ550">
        <v>3</v>
      </c>
      <c r="BR550">
        <v>0</v>
      </c>
      <c r="BS550">
        <v>1</v>
      </c>
      <c r="BT550">
        <v>1</v>
      </c>
      <c r="BU550">
        <v>1</v>
      </c>
      <c r="BV550">
        <v>1</v>
      </c>
      <c r="BW550">
        <v>1</v>
      </c>
      <c r="BX550">
        <v>1</v>
      </c>
      <c r="BY550" t="s">
        <v>3</v>
      </c>
      <c r="BZ550">
        <v>97</v>
      </c>
      <c r="CA550">
        <v>51</v>
      </c>
      <c r="CB550" t="s">
        <v>3</v>
      </c>
      <c r="CE550">
        <v>0</v>
      </c>
      <c r="CF550">
        <v>0</v>
      </c>
      <c r="CG550">
        <v>0</v>
      </c>
      <c r="CM550">
        <v>0</v>
      </c>
      <c r="CN550" t="s">
        <v>3</v>
      </c>
      <c r="CO550">
        <v>0</v>
      </c>
      <c r="CP550">
        <f t="shared" si="331"/>
        <v>446.74</v>
      </c>
      <c r="CQ550">
        <f>SUMIF(SmtRes!AQ283:'SmtRes'!AQ289,"=1",SmtRes!AA283:'SmtRes'!AA289)</f>
        <v>128299.93</v>
      </c>
      <c r="CR550">
        <f>SUMIF(SmtRes!AQ283:'SmtRes'!AQ289,"=1",SmtRes!AB283:'SmtRes'!AB289)</f>
        <v>57.47</v>
      </c>
      <c r="CS550">
        <f>SUMIF(SmtRes!AQ283:'SmtRes'!AQ289,"=1",SmtRes!AC283:'SmtRes'!AC289)</f>
        <v>641.22</v>
      </c>
      <c r="CT550">
        <f>SUMIF(SmtRes!AQ283:'SmtRes'!AQ289,"=1",SmtRes!AD283:'SmtRes'!AD289)</f>
        <v>713.96</v>
      </c>
      <c r="CU550">
        <f t="shared" si="332"/>
        <v>0</v>
      </c>
      <c r="CV550">
        <f>SUMIF(SmtRes!AQ283:'SmtRes'!AQ289,"=1",SmtRes!BU283:'SmtRes'!BU289)</f>
        <v>20.329999999999998</v>
      </c>
      <c r="CW550">
        <f>SUMIF(SmtRes!AQ283:'SmtRes'!AQ289,"=1",SmtRes!BV283:'SmtRes'!BV289)</f>
        <v>0.01</v>
      </c>
      <c r="CX550">
        <f t="shared" si="333"/>
        <v>0</v>
      </c>
      <c r="CY550">
        <f t="shared" si="334"/>
        <v>422.56110000000001</v>
      </c>
      <c r="CZ550">
        <f t="shared" si="335"/>
        <v>222.1713</v>
      </c>
      <c r="DC550" t="s">
        <v>3</v>
      </c>
      <c r="DD550" t="s">
        <v>3</v>
      </c>
      <c r="DE550" t="s">
        <v>3</v>
      </c>
      <c r="DF550" t="s">
        <v>3</v>
      </c>
      <c r="DG550" t="s">
        <v>3</v>
      </c>
      <c r="DH550" t="s">
        <v>3</v>
      </c>
      <c r="DI550" t="s">
        <v>3</v>
      </c>
      <c r="DJ550" t="s">
        <v>3</v>
      </c>
      <c r="DK550" t="s">
        <v>3</v>
      </c>
      <c r="DL550" t="s">
        <v>3</v>
      </c>
      <c r="DM550" t="s">
        <v>3</v>
      </c>
      <c r="DN550">
        <v>0</v>
      </c>
      <c r="DO550">
        <v>0</v>
      </c>
      <c r="DP550">
        <v>1</v>
      </c>
      <c r="DQ550">
        <v>1</v>
      </c>
      <c r="DU550">
        <v>1003</v>
      </c>
      <c r="DV550" t="s">
        <v>133</v>
      </c>
      <c r="DW550" t="s">
        <v>133</v>
      </c>
      <c r="DX550">
        <v>100</v>
      </c>
      <c r="DZ550" t="s">
        <v>3</v>
      </c>
      <c r="EA550" t="s">
        <v>3</v>
      </c>
      <c r="EB550" t="s">
        <v>3</v>
      </c>
      <c r="EC550" t="s">
        <v>3</v>
      </c>
      <c r="EE550">
        <v>60216615</v>
      </c>
      <c r="EF550">
        <v>3</v>
      </c>
      <c r="EG550" t="s">
        <v>135</v>
      </c>
      <c r="EH550">
        <v>0</v>
      </c>
      <c r="EI550" t="s">
        <v>3</v>
      </c>
      <c r="EJ550">
        <v>2</v>
      </c>
      <c r="EK550">
        <v>108001</v>
      </c>
      <c r="EL550" t="s">
        <v>136</v>
      </c>
      <c r="EM550" t="s">
        <v>137</v>
      </c>
      <c r="EO550" t="s">
        <v>3</v>
      </c>
      <c r="EQ550">
        <v>0</v>
      </c>
      <c r="ER550">
        <v>0</v>
      </c>
      <c r="ES550">
        <v>0</v>
      </c>
      <c r="ET550">
        <v>0</v>
      </c>
      <c r="EU550">
        <v>0</v>
      </c>
      <c r="EV550">
        <v>0</v>
      </c>
      <c r="EW550">
        <v>20.329999999999998</v>
      </c>
      <c r="EX550">
        <v>0.01</v>
      </c>
      <c r="EY550">
        <v>0</v>
      </c>
      <c r="FQ550">
        <v>0</v>
      </c>
      <c r="FR550">
        <v>0</v>
      </c>
      <c r="FS550">
        <v>0</v>
      </c>
      <c r="FX550">
        <v>97</v>
      </c>
      <c r="FY550">
        <v>51</v>
      </c>
      <c r="GA550" t="s">
        <v>3</v>
      </c>
      <c r="GD550">
        <v>1</v>
      </c>
      <c r="GF550">
        <v>838210438</v>
      </c>
      <c r="GG550">
        <v>2</v>
      </c>
      <c r="GH550">
        <v>1</v>
      </c>
      <c r="GI550">
        <v>-2</v>
      </c>
      <c r="GJ550">
        <v>0</v>
      </c>
      <c r="GK550">
        <v>0</v>
      </c>
      <c r="GL550">
        <f t="shared" si="336"/>
        <v>0</v>
      </c>
      <c r="GM550">
        <f t="shared" si="337"/>
        <v>1091.47</v>
      </c>
      <c r="GN550">
        <f t="shared" si="338"/>
        <v>0</v>
      </c>
      <c r="GO550">
        <f t="shared" si="339"/>
        <v>1091.47</v>
      </c>
      <c r="GP550">
        <f t="shared" si="340"/>
        <v>0</v>
      </c>
      <c r="GR550">
        <v>0</v>
      </c>
      <c r="GS550">
        <v>3</v>
      </c>
      <c r="GT550">
        <v>0</v>
      </c>
      <c r="GU550" t="s">
        <v>3</v>
      </c>
      <c r="GV550">
        <f t="shared" si="341"/>
        <v>0</v>
      </c>
      <c r="GW550">
        <v>1</v>
      </c>
      <c r="GX550">
        <f t="shared" si="342"/>
        <v>0</v>
      </c>
      <c r="HA550">
        <v>0</v>
      </c>
      <c r="HB550">
        <v>0</v>
      </c>
      <c r="HC550">
        <f t="shared" si="343"/>
        <v>0</v>
      </c>
      <c r="HE550" t="s">
        <v>3</v>
      </c>
      <c r="HF550" t="s">
        <v>3</v>
      </c>
      <c r="HM550" t="s">
        <v>3</v>
      </c>
      <c r="HN550" t="s">
        <v>138</v>
      </c>
      <c r="HO550" t="s">
        <v>139</v>
      </c>
      <c r="HP550" t="s">
        <v>136</v>
      </c>
      <c r="HQ550" t="s">
        <v>136</v>
      </c>
      <c r="HS550">
        <v>0</v>
      </c>
      <c r="IK550">
        <v>0</v>
      </c>
    </row>
    <row r="551" spans="1:245" x14ac:dyDescent="0.2">
      <c r="A551">
        <v>18</v>
      </c>
      <c r="B551">
        <v>0</v>
      </c>
      <c r="C551">
        <v>289</v>
      </c>
      <c r="E551" t="s">
        <v>265</v>
      </c>
      <c r="F551" t="s">
        <v>141</v>
      </c>
      <c r="G551" t="s">
        <v>142</v>
      </c>
      <c r="H551" t="s">
        <v>133</v>
      </c>
      <c r="I551">
        <f>I550*J551</f>
        <v>0.03</v>
      </c>
      <c r="J551">
        <v>1</v>
      </c>
      <c r="K551">
        <v>1</v>
      </c>
      <c r="O551">
        <f t="shared" si="324"/>
        <v>728.6</v>
      </c>
      <c r="P551">
        <f>ROUND(CQ551*I551,2)</f>
        <v>728.6</v>
      </c>
      <c r="Q551">
        <f>ROUND(CR551*I551,2)</f>
        <v>0</v>
      </c>
      <c r="R551">
        <f>ROUND(CS551*I551,2)</f>
        <v>0</v>
      </c>
      <c r="S551">
        <f>ROUND(CT551*I551,2)</f>
        <v>0</v>
      </c>
      <c r="T551">
        <f t="shared" si="325"/>
        <v>0</v>
      </c>
      <c r="U551">
        <f>ROUND(CV551*I551,7)</f>
        <v>0</v>
      </c>
      <c r="V551">
        <f>ROUND(CW551*I551,7)</f>
        <v>0</v>
      </c>
      <c r="W551">
        <f t="shared" si="326"/>
        <v>0</v>
      </c>
      <c r="X551">
        <f t="shared" si="327"/>
        <v>0</v>
      </c>
      <c r="Y551">
        <f t="shared" si="327"/>
        <v>0</v>
      </c>
      <c r="AA551">
        <v>61549534</v>
      </c>
      <c r="AB551">
        <f t="shared" si="328"/>
        <v>19586.009999999998</v>
      </c>
      <c r="AC551">
        <f>ROUND((ES551),6)</f>
        <v>19586.009999999998</v>
      </c>
      <c r="AD551">
        <f>ROUND((((ET551)-(EU551))+AE551),6)</f>
        <v>0</v>
      </c>
      <c r="AE551">
        <f>ROUND((EU551),6)</f>
        <v>0</v>
      </c>
      <c r="AF551">
        <f>ROUND((EV551),6)</f>
        <v>0</v>
      </c>
      <c r="AG551">
        <f t="shared" si="329"/>
        <v>0</v>
      </c>
      <c r="AH551">
        <f>(EW551)</f>
        <v>0</v>
      </c>
      <c r="AI551">
        <f>(EX551)</f>
        <v>0</v>
      </c>
      <c r="AJ551">
        <f t="shared" si="330"/>
        <v>0</v>
      </c>
      <c r="AK551">
        <v>19586.009999999998</v>
      </c>
      <c r="AL551">
        <v>19586.009999999998</v>
      </c>
      <c r="AM551">
        <v>0</v>
      </c>
      <c r="AN551">
        <v>0</v>
      </c>
      <c r="AO551">
        <v>0</v>
      </c>
      <c r="AP551">
        <v>0</v>
      </c>
      <c r="AQ551">
        <v>0</v>
      </c>
      <c r="AR551">
        <v>0</v>
      </c>
      <c r="AS551">
        <v>0</v>
      </c>
      <c r="AT551">
        <v>97</v>
      </c>
      <c r="AU551">
        <v>51</v>
      </c>
      <c r="AV551">
        <v>1</v>
      </c>
      <c r="AW551">
        <v>1</v>
      </c>
      <c r="AZ551">
        <v>1</v>
      </c>
      <c r="BA551">
        <v>1</v>
      </c>
      <c r="BB551">
        <v>1</v>
      </c>
      <c r="BC551">
        <v>1.24</v>
      </c>
      <c r="BD551" t="s">
        <v>3</v>
      </c>
      <c r="BE551" t="s">
        <v>3</v>
      </c>
      <c r="BF551" t="s">
        <v>3</v>
      </c>
      <c r="BG551" t="s">
        <v>3</v>
      </c>
      <c r="BH551">
        <v>3</v>
      </c>
      <c r="BI551">
        <v>2</v>
      </c>
      <c r="BJ551" t="s">
        <v>143</v>
      </c>
      <c r="BM551">
        <v>108001</v>
      </c>
      <c r="BN551">
        <v>0</v>
      </c>
      <c r="BO551" t="s">
        <v>141</v>
      </c>
      <c r="BP551">
        <v>1</v>
      </c>
      <c r="BQ551">
        <v>3</v>
      </c>
      <c r="BR551">
        <v>0</v>
      </c>
      <c r="BS551">
        <v>1</v>
      </c>
      <c r="BT551">
        <v>1</v>
      </c>
      <c r="BU551">
        <v>1</v>
      </c>
      <c r="BV551">
        <v>1</v>
      </c>
      <c r="BW551">
        <v>1</v>
      </c>
      <c r="BX551">
        <v>1</v>
      </c>
      <c r="BY551" t="s">
        <v>3</v>
      </c>
      <c r="BZ551">
        <v>97</v>
      </c>
      <c r="CA551">
        <v>51</v>
      </c>
      <c r="CB551" t="s">
        <v>3</v>
      </c>
      <c r="CE551">
        <v>0</v>
      </c>
      <c r="CF551">
        <v>0</v>
      </c>
      <c r="CG551">
        <v>0</v>
      </c>
      <c r="CM551">
        <v>0</v>
      </c>
      <c r="CN551" t="s">
        <v>3</v>
      </c>
      <c r="CO551">
        <v>0</v>
      </c>
      <c r="CP551">
        <f t="shared" si="331"/>
        <v>728.6</v>
      </c>
      <c r="CQ551">
        <f>ROUND(AL551*BC551,2)</f>
        <v>24286.65</v>
      </c>
      <c r="CR551">
        <f>ROUND(AM551*BB551,2)</f>
        <v>0</v>
      </c>
      <c r="CS551">
        <f>ROUND(AN551*BS551,2)</f>
        <v>0</v>
      </c>
      <c r="CT551">
        <f>ROUND(AO551*BA551,2)</f>
        <v>0</v>
      </c>
      <c r="CU551">
        <f t="shared" si="332"/>
        <v>0</v>
      </c>
      <c r="CV551">
        <f>AH551</f>
        <v>0</v>
      </c>
      <c r="CW551">
        <f>AI551</f>
        <v>0</v>
      </c>
      <c r="CX551">
        <f t="shared" si="333"/>
        <v>0</v>
      </c>
      <c r="CY551">
        <f t="shared" si="334"/>
        <v>0</v>
      </c>
      <c r="CZ551">
        <f t="shared" si="335"/>
        <v>0</v>
      </c>
      <c r="DC551" t="s">
        <v>3</v>
      </c>
      <c r="DD551" t="s">
        <v>3</v>
      </c>
      <c r="DE551" t="s">
        <v>3</v>
      </c>
      <c r="DF551" t="s">
        <v>3</v>
      </c>
      <c r="DG551" t="s">
        <v>3</v>
      </c>
      <c r="DH551" t="s">
        <v>3</v>
      </c>
      <c r="DI551" t="s">
        <v>3</v>
      </c>
      <c r="DJ551" t="s">
        <v>3</v>
      </c>
      <c r="DK551" t="s">
        <v>3</v>
      </c>
      <c r="DL551" t="s">
        <v>3</v>
      </c>
      <c r="DM551" t="s">
        <v>3</v>
      </c>
      <c r="DN551">
        <v>0</v>
      </c>
      <c r="DO551">
        <v>0</v>
      </c>
      <c r="DP551">
        <v>1</v>
      </c>
      <c r="DQ551">
        <v>1</v>
      </c>
      <c r="DU551">
        <v>1003</v>
      </c>
      <c r="DV551" t="s">
        <v>133</v>
      </c>
      <c r="DW551" t="s">
        <v>133</v>
      </c>
      <c r="DX551">
        <v>100</v>
      </c>
      <c r="DZ551" t="s">
        <v>3</v>
      </c>
      <c r="EA551" t="s">
        <v>3</v>
      </c>
      <c r="EB551" t="s">
        <v>3</v>
      </c>
      <c r="EC551" t="s">
        <v>3</v>
      </c>
      <c r="EE551">
        <v>60216615</v>
      </c>
      <c r="EF551">
        <v>3</v>
      </c>
      <c r="EG551" t="s">
        <v>135</v>
      </c>
      <c r="EH551">
        <v>0</v>
      </c>
      <c r="EI551" t="s">
        <v>3</v>
      </c>
      <c r="EJ551">
        <v>2</v>
      </c>
      <c r="EK551">
        <v>108001</v>
      </c>
      <c r="EL551" t="s">
        <v>136</v>
      </c>
      <c r="EM551" t="s">
        <v>137</v>
      </c>
      <c r="EO551" t="s">
        <v>3</v>
      </c>
      <c r="EQ551">
        <v>0</v>
      </c>
      <c r="ER551">
        <v>19586.009999999998</v>
      </c>
      <c r="ES551">
        <v>19586.009999999998</v>
      </c>
      <c r="ET551">
        <v>0</v>
      </c>
      <c r="EU551">
        <v>0</v>
      </c>
      <c r="EV551">
        <v>0</v>
      </c>
      <c r="EW551">
        <v>0</v>
      </c>
      <c r="EX551">
        <v>0</v>
      </c>
      <c r="FQ551">
        <v>0</v>
      </c>
      <c r="FR551">
        <v>0</v>
      </c>
      <c r="FS551">
        <v>0</v>
      </c>
      <c r="FX551">
        <v>97</v>
      </c>
      <c r="FY551">
        <v>51</v>
      </c>
      <c r="GA551" t="s">
        <v>3</v>
      </c>
      <c r="GD551">
        <v>1</v>
      </c>
      <c r="GF551">
        <v>1929499894</v>
      </c>
      <c r="GG551">
        <v>2</v>
      </c>
      <c r="GH551">
        <v>1</v>
      </c>
      <c r="GI551">
        <v>2</v>
      </c>
      <c r="GJ551">
        <v>0</v>
      </c>
      <c r="GK551">
        <v>0</v>
      </c>
      <c r="GL551">
        <f t="shared" si="336"/>
        <v>0</v>
      </c>
      <c r="GM551">
        <f t="shared" si="337"/>
        <v>728.6</v>
      </c>
      <c r="GN551">
        <f t="shared" si="338"/>
        <v>0</v>
      </c>
      <c r="GO551">
        <f t="shared" si="339"/>
        <v>728.6</v>
      </c>
      <c r="GP551">
        <f t="shared" si="340"/>
        <v>0</v>
      </c>
      <c r="GR551">
        <v>0</v>
      </c>
      <c r="GS551">
        <v>3</v>
      </c>
      <c r="GT551">
        <v>0</v>
      </c>
      <c r="GU551" t="s">
        <v>3</v>
      </c>
      <c r="GV551">
        <f t="shared" si="341"/>
        <v>0</v>
      </c>
      <c r="GW551">
        <v>1</v>
      </c>
      <c r="GX551">
        <f t="shared" si="342"/>
        <v>0</v>
      </c>
      <c r="HA551">
        <v>0</v>
      </c>
      <c r="HB551">
        <v>0</v>
      </c>
      <c r="HC551">
        <f t="shared" si="343"/>
        <v>0</v>
      </c>
      <c r="HE551" t="s">
        <v>3</v>
      </c>
      <c r="HF551" t="s">
        <v>3</v>
      </c>
      <c r="HM551" t="s">
        <v>3</v>
      </c>
      <c r="HN551" t="s">
        <v>138</v>
      </c>
      <c r="HO551" t="s">
        <v>139</v>
      </c>
      <c r="HP551" t="s">
        <v>136</v>
      </c>
      <c r="HQ551" t="s">
        <v>136</v>
      </c>
      <c r="HS551">
        <v>0</v>
      </c>
      <c r="IK551">
        <v>0</v>
      </c>
    </row>
    <row r="552" spans="1:245" x14ac:dyDescent="0.2">
      <c r="A552">
        <v>17</v>
      </c>
      <c r="B552">
        <v>0</v>
      </c>
      <c r="C552">
        <f>ROW(SmtRes!A300)</f>
        <v>300</v>
      </c>
      <c r="D552">
        <f>ROW(EtalonRes!A300)</f>
        <v>300</v>
      </c>
      <c r="E552" t="s">
        <v>266</v>
      </c>
      <c r="F552" t="s">
        <v>145</v>
      </c>
      <c r="G552" t="s">
        <v>146</v>
      </c>
      <c r="H552" t="s">
        <v>133</v>
      </c>
      <c r="I552">
        <f>ROUND(3/100,7)</f>
        <v>0.03</v>
      </c>
      <c r="J552">
        <v>0</v>
      </c>
      <c r="K552">
        <f>ROUND(3/100,7)</f>
        <v>0.03</v>
      </c>
      <c r="O552">
        <f t="shared" si="324"/>
        <v>284.56</v>
      </c>
      <c r="P552">
        <f>SUMIF(SmtRes!AQ290:'SmtRes'!AQ300,"=1",SmtRes!DF290:'SmtRes'!DF300)</f>
        <v>11.37</v>
      </c>
      <c r="Q552">
        <f>SUMIF(SmtRes!AQ290:'SmtRes'!AQ300,"=1",SmtRes!DG290:'SmtRes'!DG300)</f>
        <v>8.91</v>
      </c>
      <c r="R552">
        <f>SUMIF(SmtRes!AQ290:'SmtRes'!AQ300,"=1",SmtRes!DH290:'SmtRes'!DH300)</f>
        <v>5.08</v>
      </c>
      <c r="S552">
        <f>SUMIF(SmtRes!AQ290:'SmtRes'!AQ300,"=1",SmtRes!DI290:'SmtRes'!DI300)</f>
        <v>259.2</v>
      </c>
      <c r="T552">
        <f t="shared" si="325"/>
        <v>0</v>
      </c>
      <c r="U552">
        <f>SUMIF(SmtRes!AQ290:'SmtRes'!AQ300,"=1",SmtRes!CV290:'SmtRes'!CV300)</f>
        <v>0.36720000000000003</v>
      </c>
      <c r="V552">
        <f>SUMIF(SmtRes!AQ290:'SmtRes'!AQ300,"=1",SmtRes!CW290:'SmtRes'!CW300)</f>
        <v>6.0000000000000001E-3</v>
      </c>
      <c r="W552">
        <f t="shared" si="326"/>
        <v>0</v>
      </c>
      <c r="X552">
        <f t="shared" si="327"/>
        <v>256.35000000000002</v>
      </c>
      <c r="Y552">
        <f t="shared" si="327"/>
        <v>134.78</v>
      </c>
      <c r="AA552">
        <v>61549534</v>
      </c>
      <c r="AB552">
        <f t="shared" si="328"/>
        <v>9366.5674479999998</v>
      </c>
      <c r="AC552">
        <f>ROUND((SUM(SmtRes!BQ290:'SmtRes'!BQ300)),6)</f>
        <v>429.63064800000001</v>
      </c>
      <c r="AD552">
        <f>ROUND((((SUM(SmtRes!BR290:'SmtRes'!BR300))-(SUM(SmtRes!BS290:'SmtRes'!BS300)))+AE552),6)</f>
        <v>296.96559999999999</v>
      </c>
      <c r="AE552">
        <f>ROUND((SUM(SmtRes!BS290:'SmtRes'!BS300)),6)</f>
        <v>169.196</v>
      </c>
      <c r="AF552">
        <f>ROUND((SUM(SmtRes!BT290:'SmtRes'!BT300)),6)</f>
        <v>8639.9712</v>
      </c>
      <c r="AG552">
        <f t="shared" si="329"/>
        <v>0</v>
      </c>
      <c r="AH552">
        <f>(SUM(SmtRes!BU290:'SmtRes'!BU300))</f>
        <v>12.24</v>
      </c>
      <c r="AI552">
        <f>(SUM(SmtRes!BV290:'SmtRes'!BV300))</f>
        <v>0.2</v>
      </c>
      <c r="AJ552">
        <f t="shared" si="330"/>
        <v>0</v>
      </c>
      <c r="AK552">
        <v>9535.7634479999997</v>
      </c>
      <c r="AL552">
        <v>429.63064800000001</v>
      </c>
      <c r="AM552">
        <v>296.96559999999999</v>
      </c>
      <c r="AN552">
        <v>169.196</v>
      </c>
      <c r="AO552">
        <v>8639.9712</v>
      </c>
      <c r="AP552">
        <v>0</v>
      </c>
      <c r="AQ552">
        <v>12.24</v>
      </c>
      <c r="AR552">
        <v>0.2</v>
      </c>
      <c r="AS552">
        <v>0</v>
      </c>
      <c r="AT552">
        <v>97</v>
      </c>
      <c r="AU552">
        <v>51</v>
      </c>
      <c r="AV552">
        <v>1</v>
      </c>
      <c r="AW552">
        <v>1</v>
      </c>
      <c r="AZ552">
        <v>1</v>
      </c>
      <c r="BA552">
        <v>1</v>
      </c>
      <c r="BB552">
        <v>1</v>
      </c>
      <c r="BC552">
        <v>1</v>
      </c>
      <c r="BD552" t="s">
        <v>3</v>
      </c>
      <c r="BE552" t="s">
        <v>3</v>
      </c>
      <c r="BF552" t="s">
        <v>3</v>
      </c>
      <c r="BG552" t="s">
        <v>3</v>
      </c>
      <c r="BH552">
        <v>0</v>
      </c>
      <c r="BI552">
        <v>2</v>
      </c>
      <c r="BJ552" t="s">
        <v>147</v>
      </c>
      <c r="BM552">
        <v>108001</v>
      </c>
      <c r="BN552">
        <v>0</v>
      </c>
      <c r="BO552" t="s">
        <v>3</v>
      </c>
      <c r="BP552">
        <v>0</v>
      </c>
      <c r="BQ552">
        <v>3</v>
      </c>
      <c r="BR552">
        <v>0</v>
      </c>
      <c r="BS552">
        <v>1</v>
      </c>
      <c r="BT552">
        <v>1</v>
      </c>
      <c r="BU552">
        <v>1</v>
      </c>
      <c r="BV552">
        <v>1</v>
      </c>
      <c r="BW552">
        <v>1</v>
      </c>
      <c r="BX552">
        <v>1</v>
      </c>
      <c r="BY552" t="s">
        <v>3</v>
      </c>
      <c r="BZ552">
        <v>97</v>
      </c>
      <c r="CA552">
        <v>51</v>
      </c>
      <c r="CB552" t="s">
        <v>3</v>
      </c>
      <c r="CE552">
        <v>0</v>
      </c>
      <c r="CF552">
        <v>0</v>
      </c>
      <c r="CG552">
        <v>0</v>
      </c>
      <c r="CM552">
        <v>0</v>
      </c>
      <c r="CN552" t="s">
        <v>3</v>
      </c>
      <c r="CO552">
        <v>0</v>
      </c>
      <c r="CP552">
        <f t="shared" si="331"/>
        <v>284.56</v>
      </c>
      <c r="CQ552">
        <f>SUMIF(SmtRes!AQ290:'SmtRes'!AQ300,"=1",SmtRes!AA290:'SmtRes'!AA300)</f>
        <v>302.87</v>
      </c>
      <c r="CR552">
        <f>SUMIF(SmtRes!AQ290:'SmtRes'!AQ300,"=1",SmtRes!AB290:'SmtRes'!AB300)</f>
        <v>2305.1000000000004</v>
      </c>
      <c r="CS552">
        <f>SUMIF(SmtRes!AQ290:'SmtRes'!AQ300,"=1",SmtRes!AC290:'SmtRes'!AC300)</f>
        <v>1691.96</v>
      </c>
      <c r="CT552">
        <f>SUMIF(SmtRes!AQ290:'SmtRes'!AQ300,"=1",SmtRes!AD290:'SmtRes'!AD300)</f>
        <v>705.88</v>
      </c>
      <c r="CU552">
        <f t="shared" si="332"/>
        <v>0</v>
      </c>
      <c r="CV552">
        <f>SUMIF(SmtRes!AQ290:'SmtRes'!AQ300,"=1",SmtRes!BU290:'SmtRes'!BU300)</f>
        <v>12.24</v>
      </c>
      <c r="CW552">
        <f>SUMIF(SmtRes!AQ290:'SmtRes'!AQ300,"=1",SmtRes!BV290:'SmtRes'!BV300)</f>
        <v>0.2</v>
      </c>
      <c r="CX552">
        <f t="shared" si="333"/>
        <v>0</v>
      </c>
      <c r="CY552">
        <f t="shared" si="334"/>
        <v>256.35159999999996</v>
      </c>
      <c r="CZ552">
        <f t="shared" si="335"/>
        <v>134.78279999999998</v>
      </c>
      <c r="DC552" t="s">
        <v>3</v>
      </c>
      <c r="DD552" t="s">
        <v>3</v>
      </c>
      <c r="DE552" t="s">
        <v>3</v>
      </c>
      <c r="DF552" t="s">
        <v>3</v>
      </c>
      <c r="DG552" t="s">
        <v>3</v>
      </c>
      <c r="DH552" t="s">
        <v>3</v>
      </c>
      <c r="DI552" t="s">
        <v>3</v>
      </c>
      <c r="DJ552" t="s">
        <v>3</v>
      </c>
      <c r="DK552" t="s">
        <v>3</v>
      </c>
      <c r="DL552" t="s">
        <v>3</v>
      </c>
      <c r="DM552" t="s">
        <v>3</v>
      </c>
      <c r="DN552">
        <v>0</v>
      </c>
      <c r="DO552">
        <v>0</v>
      </c>
      <c r="DP552">
        <v>1</v>
      </c>
      <c r="DQ552">
        <v>1</v>
      </c>
      <c r="DU552">
        <v>1003</v>
      </c>
      <c r="DV552" t="s">
        <v>133</v>
      </c>
      <c r="DW552" t="s">
        <v>133</v>
      </c>
      <c r="DX552">
        <v>100</v>
      </c>
      <c r="DZ552" t="s">
        <v>3</v>
      </c>
      <c r="EA552" t="s">
        <v>3</v>
      </c>
      <c r="EB552" t="s">
        <v>3</v>
      </c>
      <c r="EC552" t="s">
        <v>3</v>
      </c>
      <c r="EE552">
        <v>60216615</v>
      </c>
      <c r="EF552">
        <v>3</v>
      </c>
      <c r="EG552" t="s">
        <v>135</v>
      </c>
      <c r="EH552">
        <v>0</v>
      </c>
      <c r="EI552" t="s">
        <v>3</v>
      </c>
      <c r="EJ552">
        <v>2</v>
      </c>
      <c r="EK552">
        <v>108001</v>
      </c>
      <c r="EL552" t="s">
        <v>136</v>
      </c>
      <c r="EM552" t="s">
        <v>137</v>
      </c>
      <c r="EO552" t="s">
        <v>3</v>
      </c>
      <c r="EQ552">
        <v>0</v>
      </c>
      <c r="ER552">
        <v>0</v>
      </c>
      <c r="ES552">
        <v>0</v>
      </c>
      <c r="ET552">
        <v>0</v>
      </c>
      <c r="EU552">
        <v>0</v>
      </c>
      <c r="EV552">
        <v>0</v>
      </c>
      <c r="EW552">
        <v>12.24</v>
      </c>
      <c r="EX552">
        <v>0.2</v>
      </c>
      <c r="EY552">
        <v>0</v>
      </c>
      <c r="FQ552">
        <v>0</v>
      </c>
      <c r="FR552">
        <v>0</v>
      </c>
      <c r="FS552">
        <v>0</v>
      </c>
      <c r="FX552">
        <v>97</v>
      </c>
      <c r="FY552">
        <v>51</v>
      </c>
      <c r="GA552" t="s">
        <v>3</v>
      </c>
      <c r="GD552">
        <v>1</v>
      </c>
      <c r="GF552">
        <v>448129612</v>
      </c>
      <c r="GG552">
        <v>2</v>
      </c>
      <c r="GH552">
        <v>1</v>
      </c>
      <c r="GI552">
        <v>-2</v>
      </c>
      <c r="GJ552">
        <v>0</v>
      </c>
      <c r="GK552">
        <v>0</v>
      </c>
      <c r="GL552">
        <f t="shared" si="336"/>
        <v>0</v>
      </c>
      <c r="GM552">
        <f t="shared" si="337"/>
        <v>675.69</v>
      </c>
      <c r="GN552">
        <f t="shared" si="338"/>
        <v>0</v>
      </c>
      <c r="GO552">
        <f t="shared" si="339"/>
        <v>675.69</v>
      </c>
      <c r="GP552">
        <f t="shared" si="340"/>
        <v>0</v>
      </c>
      <c r="GR552">
        <v>0</v>
      </c>
      <c r="GS552">
        <v>3</v>
      </c>
      <c r="GT552">
        <v>0</v>
      </c>
      <c r="GU552" t="s">
        <v>3</v>
      </c>
      <c r="GV552">
        <f t="shared" si="341"/>
        <v>0</v>
      </c>
      <c r="GW552">
        <v>1</v>
      </c>
      <c r="GX552">
        <f t="shared" si="342"/>
        <v>0</v>
      </c>
      <c r="HA552">
        <v>0</v>
      </c>
      <c r="HB552">
        <v>0</v>
      </c>
      <c r="HC552">
        <f t="shared" si="343"/>
        <v>0</v>
      </c>
      <c r="HE552" t="s">
        <v>3</v>
      </c>
      <c r="HF552" t="s">
        <v>3</v>
      </c>
      <c r="HM552" t="s">
        <v>3</v>
      </c>
      <c r="HN552" t="s">
        <v>138</v>
      </c>
      <c r="HO552" t="s">
        <v>139</v>
      </c>
      <c r="HP552" t="s">
        <v>136</v>
      </c>
      <c r="HQ552" t="s">
        <v>136</v>
      </c>
      <c r="HS552">
        <v>0</v>
      </c>
      <c r="IK552">
        <v>0</v>
      </c>
    </row>
    <row r="553" spans="1:245" x14ac:dyDescent="0.2">
      <c r="A553">
        <v>18</v>
      </c>
      <c r="B553">
        <v>0</v>
      </c>
      <c r="C553">
        <v>300</v>
      </c>
      <c r="E553" t="s">
        <v>267</v>
      </c>
      <c r="F553" t="s">
        <v>149</v>
      </c>
      <c r="G553" t="s">
        <v>150</v>
      </c>
      <c r="H553" t="s">
        <v>151</v>
      </c>
      <c r="I553">
        <f>I552*J553</f>
        <v>3.15E-3</v>
      </c>
      <c r="J553">
        <v>0.10500000000000001</v>
      </c>
      <c r="K553">
        <v>0.105</v>
      </c>
      <c r="O553">
        <f t="shared" si="324"/>
        <v>310.68</v>
      </c>
      <c r="P553">
        <f>ROUND(CQ553*I553,2)</f>
        <v>310.68</v>
      </c>
      <c r="Q553">
        <f>ROUND(CR553*I553,2)</f>
        <v>0</v>
      </c>
      <c r="R553">
        <f>ROUND(CS553*I553,2)</f>
        <v>0</v>
      </c>
      <c r="S553">
        <f>ROUND(CT553*I553,2)</f>
        <v>0</v>
      </c>
      <c r="T553">
        <f t="shared" si="325"/>
        <v>0</v>
      </c>
      <c r="U553">
        <f>ROUND(CV553*I553,7)</f>
        <v>0</v>
      </c>
      <c r="V553">
        <f>ROUND(CW553*I553,7)</f>
        <v>0</v>
      </c>
      <c r="W553">
        <f t="shared" si="326"/>
        <v>0</v>
      </c>
      <c r="X553">
        <f t="shared" si="327"/>
        <v>0</v>
      </c>
      <c r="Y553">
        <f t="shared" si="327"/>
        <v>0</v>
      </c>
      <c r="AA553">
        <v>61549534</v>
      </c>
      <c r="AB553">
        <f t="shared" si="328"/>
        <v>70449.91</v>
      </c>
      <c r="AC553">
        <f>ROUND((ES553),6)</f>
        <v>70449.91</v>
      </c>
      <c r="AD553">
        <f>ROUND((((ET553)-(EU553))+AE553),6)</f>
        <v>0</v>
      </c>
      <c r="AE553">
        <f>ROUND((EU553),6)</f>
        <v>0</v>
      </c>
      <c r="AF553">
        <f>ROUND((EV553),6)</f>
        <v>0</v>
      </c>
      <c r="AG553">
        <f t="shared" si="329"/>
        <v>0</v>
      </c>
      <c r="AH553">
        <f>(EW553)</f>
        <v>0</v>
      </c>
      <c r="AI553">
        <f>(EX553)</f>
        <v>0</v>
      </c>
      <c r="AJ553">
        <f t="shared" si="330"/>
        <v>0</v>
      </c>
      <c r="AK553">
        <v>70449.91</v>
      </c>
      <c r="AL553">
        <v>70449.91</v>
      </c>
      <c r="AM553">
        <v>0</v>
      </c>
      <c r="AN553">
        <v>0</v>
      </c>
      <c r="AO553">
        <v>0</v>
      </c>
      <c r="AP553">
        <v>0</v>
      </c>
      <c r="AQ553">
        <v>0</v>
      </c>
      <c r="AR553">
        <v>0</v>
      </c>
      <c r="AS553">
        <v>0</v>
      </c>
      <c r="AT553">
        <v>97</v>
      </c>
      <c r="AU553">
        <v>51</v>
      </c>
      <c r="AV553">
        <v>1</v>
      </c>
      <c r="AW553">
        <v>1</v>
      </c>
      <c r="AZ553">
        <v>1</v>
      </c>
      <c r="BA553">
        <v>1</v>
      </c>
      <c r="BB553">
        <v>1</v>
      </c>
      <c r="BC553">
        <v>1.4</v>
      </c>
      <c r="BD553" t="s">
        <v>3</v>
      </c>
      <c r="BE553" t="s">
        <v>3</v>
      </c>
      <c r="BF553" t="s">
        <v>3</v>
      </c>
      <c r="BG553" t="s">
        <v>3</v>
      </c>
      <c r="BH553">
        <v>3</v>
      </c>
      <c r="BI553">
        <v>2</v>
      </c>
      <c r="BJ553" t="s">
        <v>152</v>
      </c>
      <c r="BM553">
        <v>108001</v>
      </c>
      <c r="BN553">
        <v>0</v>
      </c>
      <c r="BO553" t="s">
        <v>3</v>
      </c>
      <c r="BP553">
        <v>0</v>
      </c>
      <c r="BQ553">
        <v>3</v>
      </c>
      <c r="BR553">
        <v>0</v>
      </c>
      <c r="BS553">
        <v>1</v>
      </c>
      <c r="BT553">
        <v>1</v>
      </c>
      <c r="BU553">
        <v>1</v>
      </c>
      <c r="BV553">
        <v>1</v>
      </c>
      <c r="BW553">
        <v>1</v>
      </c>
      <c r="BX553">
        <v>1</v>
      </c>
      <c r="BY553" t="s">
        <v>3</v>
      </c>
      <c r="BZ553">
        <v>97</v>
      </c>
      <c r="CA553">
        <v>51</v>
      </c>
      <c r="CB553" t="s">
        <v>3</v>
      </c>
      <c r="CE553">
        <v>0</v>
      </c>
      <c r="CF553">
        <v>0</v>
      </c>
      <c r="CG553">
        <v>0</v>
      </c>
      <c r="CM553">
        <v>0</v>
      </c>
      <c r="CN553" t="s">
        <v>3</v>
      </c>
      <c r="CO553">
        <v>0</v>
      </c>
      <c r="CP553">
        <f t="shared" si="331"/>
        <v>310.68</v>
      </c>
      <c r="CQ553">
        <f>ROUND(AL553*BC553,2)</f>
        <v>98629.87</v>
      </c>
      <c r="CR553">
        <f>ROUND(AM553*BB553,2)</f>
        <v>0</v>
      </c>
      <c r="CS553">
        <f>ROUND(AN553*BS553,2)</f>
        <v>0</v>
      </c>
      <c r="CT553">
        <f>ROUND(AO553*BA553,2)</f>
        <v>0</v>
      </c>
      <c r="CU553">
        <f t="shared" si="332"/>
        <v>0</v>
      </c>
      <c r="CV553">
        <f>AH553</f>
        <v>0</v>
      </c>
      <c r="CW553">
        <f>AI553</f>
        <v>0</v>
      </c>
      <c r="CX553">
        <f t="shared" si="333"/>
        <v>0</v>
      </c>
      <c r="CY553">
        <f t="shared" si="334"/>
        <v>0</v>
      </c>
      <c r="CZ553">
        <f t="shared" si="335"/>
        <v>0</v>
      </c>
      <c r="DC553" t="s">
        <v>3</v>
      </c>
      <c r="DD553" t="s">
        <v>3</v>
      </c>
      <c r="DE553" t="s">
        <v>3</v>
      </c>
      <c r="DF553" t="s">
        <v>3</v>
      </c>
      <c r="DG553" t="s">
        <v>3</v>
      </c>
      <c r="DH553" t="s">
        <v>3</v>
      </c>
      <c r="DI553" t="s">
        <v>3</v>
      </c>
      <c r="DJ553" t="s">
        <v>3</v>
      </c>
      <c r="DK553" t="s">
        <v>3</v>
      </c>
      <c r="DL553" t="s">
        <v>3</v>
      </c>
      <c r="DM553" t="s">
        <v>3</v>
      </c>
      <c r="DN553">
        <v>0</v>
      </c>
      <c r="DO553">
        <v>0</v>
      </c>
      <c r="DP553">
        <v>1</v>
      </c>
      <c r="DQ553">
        <v>1</v>
      </c>
      <c r="DU553">
        <v>1013</v>
      </c>
      <c r="DV553" t="s">
        <v>151</v>
      </c>
      <c r="DW553" t="s">
        <v>153</v>
      </c>
      <c r="DX553">
        <v>1</v>
      </c>
      <c r="DZ553" t="s">
        <v>3</v>
      </c>
      <c r="EA553" t="s">
        <v>3</v>
      </c>
      <c r="EB553" t="s">
        <v>3</v>
      </c>
      <c r="EC553" t="s">
        <v>3</v>
      </c>
      <c r="EE553">
        <v>60216615</v>
      </c>
      <c r="EF553">
        <v>3</v>
      </c>
      <c r="EG553" t="s">
        <v>135</v>
      </c>
      <c r="EH553">
        <v>0</v>
      </c>
      <c r="EI553" t="s">
        <v>3</v>
      </c>
      <c r="EJ553">
        <v>2</v>
      </c>
      <c r="EK553">
        <v>108001</v>
      </c>
      <c r="EL553" t="s">
        <v>136</v>
      </c>
      <c r="EM553" t="s">
        <v>137</v>
      </c>
      <c r="EO553" t="s">
        <v>3</v>
      </c>
      <c r="EQ553">
        <v>0</v>
      </c>
      <c r="ER553">
        <v>70449.91</v>
      </c>
      <c r="ES553">
        <v>70449.91</v>
      </c>
      <c r="ET553">
        <v>0</v>
      </c>
      <c r="EU553">
        <v>0</v>
      </c>
      <c r="EV553">
        <v>0</v>
      </c>
      <c r="EW553">
        <v>0</v>
      </c>
      <c r="EX553">
        <v>0</v>
      </c>
      <c r="EZ553">
        <v>5</v>
      </c>
      <c r="FC553">
        <v>0</v>
      </c>
      <c r="FD553">
        <v>18</v>
      </c>
      <c r="FF553">
        <v>70449.91</v>
      </c>
      <c r="FQ553">
        <v>0</v>
      </c>
      <c r="FR553">
        <v>0</v>
      </c>
      <c r="FS553">
        <v>0</v>
      </c>
      <c r="FX553">
        <v>97</v>
      </c>
      <c r="FY553">
        <v>51</v>
      </c>
      <c r="GA553" t="s">
        <v>154</v>
      </c>
      <c r="GD553">
        <v>1</v>
      </c>
      <c r="GE553">
        <v>72551.44</v>
      </c>
      <c r="GF553">
        <v>1901007357</v>
      </c>
      <c r="GG553">
        <v>2</v>
      </c>
      <c r="GH553">
        <v>3</v>
      </c>
      <c r="GI553">
        <v>3</v>
      </c>
      <c r="GJ553">
        <v>0</v>
      </c>
      <c r="GK553">
        <v>0</v>
      </c>
      <c r="GL553">
        <f t="shared" si="336"/>
        <v>0</v>
      </c>
      <c r="GM553">
        <f t="shared" si="337"/>
        <v>310.68</v>
      </c>
      <c r="GN553">
        <f t="shared" si="338"/>
        <v>0</v>
      </c>
      <c r="GO553">
        <f t="shared" si="339"/>
        <v>310.68</v>
      </c>
      <c r="GP553">
        <f t="shared" si="340"/>
        <v>0</v>
      </c>
      <c r="GR553">
        <v>3</v>
      </c>
      <c r="GS553">
        <v>1</v>
      </c>
      <c r="GT553">
        <v>0</v>
      </c>
      <c r="GU553" t="s">
        <v>3</v>
      </c>
      <c r="GV553">
        <f t="shared" si="341"/>
        <v>0</v>
      </c>
      <c r="GW553">
        <v>1</v>
      </c>
      <c r="GX553">
        <f t="shared" si="342"/>
        <v>0</v>
      </c>
      <c r="HA553">
        <v>0</v>
      </c>
      <c r="HB553">
        <v>0</v>
      </c>
      <c r="HC553">
        <f t="shared" si="343"/>
        <v>0</v>
      </c>
      <c r="HE553" t="s">
        <v>155</v>
      </c>
      <c r="HF553" t="s">
        <v>155</v>
      </c>
      <c r="HM553" t="s">
        <v>3</v>
      </c>
      <c r="HN553" t="s">
        <v>138</v>
      </c>
      <c r="HO553" t="s">
        <v>139</v>
      </c>
      <c r="HP553" t="s">
        <v>136</v>
      </c>
      <c r="HQ553" t="s">
        <v>136</v>
      </c>
      <c r="HS553">
        <v>0</v>
      </c>
      <c r="IK553">
        <v>0</v>
      </c>
    </row>
    <row r="555" spans="1:245" x14ac:dyDescent="0.2">
      <c r="A555" s="2">
        <v>51</v>
      </c>
      <c r="B555" s="2">
        <f>B542</f>
        <v>0</v>
      </c>
      <c r="C555" s="2">
        <f>A542</f>
        <v>4</v>
      </c>
      <c r="D555" s="2">
        <f>ROW(A542)</f>
        <v>542</v>
      </c>
      <c r="E555" s="2"/>
      <c r="F555" s="2" t="str">
        <f>IF(F542&lt;&gt;"",F542,"")</f>
        <v/>
      </c>
      <c r="G555" s="2" t="str">
        <f>IF(G542&lt;&gt;"",G542,"")</f>
        <v>Помещение 6 (кабинет № 228)</v>
      </c>
      <c r="H555" s="2">
        <v>0</v>
      </c>
      <c r="I555" s="2"/>
      <c r="J555" s="2"/>
      <c r="K555" s="2"/>
      <c r="L555" s="2"/>
      <c r="M555" s="2"/>
      <c r="N555" s="2"/>
      <c r="O555" s="2">
        <v>0</v>
      </c>
      <c r="P555" s="2">
        <v>0</v>
      </c>
      <c r="Q555" s="2">
        <v>0</v>
      </c>
      <c r="R555" s="2">
        <v>0</v>
      </c>
      <c r="S555" s="2">
        <v>0</v>
      </c>
      <c r="T555" s="2">
        <v>0</v>
      </c>
      <c r="U555" s="2">
        <v>0</v>
      </c>
      <c r="V555" s="2">
        <v>0</v>
      </c>
      <c r="W555" s="2">
        <v>0</v>
      </c>
      <c r="X555" s="2">
        <v>0</v>
      </c>
      <c r="Y555" s="2">
        <v>0</v>
      </c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>
        <f t="shared" ref="AO555:BD555" si="344">ROUND(BX555,2)</f>
        <v>0</v>
      </c>
      <c r="AP555" s="2">
        <f t="shared" si="344"/>
        <v>0</v>
      </c>
      <c r="AQ555" s="2">
        <f t="shared" si="344"/>
        <v>0</v>
      </c>
      <c r="AR555" s="2">
        <f t="shared" si="344"/>
        <v>0</v>
      </c>
      <c r="AS555" s="2">
        <f t="shared" si="344"/>
        <v>0</v>
      </c>
      <c r="AT555" s="2">
        <f t="shared" si="344"/>
        <v>0</v>
      </c>
      <c r="AU555" s="2">
        <f t="shared" si="344"/>
        <v>0</v>
      </c>
      <c r="AV555" s="2">
        <f t="shared" si="344"/>
        <v>0</v>
      </c>
      <c r="AW555" s="2">
        <f t="shared" si="344"/>
        <v>0</v>
      </c>
      <c r="AX555" s="2">
        <f t="shared" si="344"/>
        <v>0</v>
      </c>
      <c r="AY555" s="2">
        <f t="shared" si="344"/>
        <v>0</v>
      </c>
      <c r="AZ555" s="2">
        <f t="shared" si="344"/>
        <v>0</v>
      </c>
      <c r="BA555" s="2">
        <f t="shared" si="344"/>
        <v>0</v>
      </c>
      <c r="BB555" s="2">
        <f t="shared" si="344"/>
        <v>0</v>
      </c>
      <c r="BC555" s="2">
        <f t="shared" si="344"/>
        <v>0</v>
      </c>
      <c r="BD555" s="2">
        <f t="shared" si="344"/>
        <v>0</v>
      </c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3"/>
      <c r="DH555" s="3"/>
      <c r="DI555" s="3"/>
      <c r="DJ555" s="3"/>
      <c r="DK555" s="3"/>
      <c r="DL555" s="3"/>
      <c r="DM555" s="3"/>
      <c r="DN555" s="3"/>
      <c r="DO555" s="3"/>
      <c r="DP555" s="3"/>
      <c r="DQ555" s="3"/>
      <c r="DR555" s="3"/>
      <c r="DS555" s="3"/>
      <c r="DT555" s="3"/>
      <c r="DU555" s="3"/>
      <c r="DV555" s="3"/>
      <c r="DW555" s="3"/>
      <c r="DX555" s="3"/>
      <c r="DY555" s="3"/>
      <c r="DZ555" s="3"/>
      <c r="EA555" s="3"/>
      <c r="EB555" s="3"/>
      <c r="EC555" s="3"/>
      <c r="ED555" s="3"/>
      <c r="EE555" s="3"/>
      <c r="EF555" s="3"/>
      <c r="EG555" s="3"/>
      <c r="EH555" s="3"/>
      <c r="EI555" s="3"/>
      <c r="EJ555" s="3"/>
      <c r="EK555" s="3"/>
      <c r="EL555" s="3"/>
      <c r="EM555" s="3"/>
      <c r="EN555" s="3"/>
      <c r="EO555" s="3"/>
      <c r="EP555" s="3"/>
      <c r="EQ555" s="3"/>
      <c r="ER555" s="3"/>
      <c r="ES555" s="3"/>
      <c r="ET555" s="3"/>
      <c r="EU555" s="3"/>
      <c r="EV555" s="3"/>
      <c r="EW555" s="3"/>
      <c r="EX555" s="3"/>
      <c r="EY555" s="3"/>
      <c r="EZ555" s="3"/>
      <c r="FA555" s="3"/>
      <c r="FB555" s="3"/>
      <c r="FC555" s="3"/>
      <c r="FD555" s="3"/>
      <c r="FE555" s="3"/>
      <c r="FF555" s="3"/>
      <c r="FG555" s="3"/>
      <c r="FH555" s="3"/>
      <c r="FI555" s="3"/>
      <c r="FJ555" s="3"/>
      <c r="FK555" s="3"/>
      <c r="FL555" s="3"/>
      <c r="FM555" s="3"/>
      <c r="FN555" s="3"/>
      <c r="FO555" s="3"/>
      <c r="FP555" s="3"/>
      <c r="FQ555" s="3"/>
      <c r="FR555" s="3"/>
      <c r="FS555" s="3"/>
      <c r="FT555" s="3"/>
      <c r="FU555" s="3"/>
      <c r="FV555" s="3"/>
      <c r="FW555" s="3"/>
      <c r="FX555" s="3"/>
      <c r="FY555" s="3"/>
      <c r="FZ555" s="3"/>
      <c r="GA555" s="3"/>
      <c r="GB555" s="3"/>
      <c r="GC555" s="3"/>
      <c r="GD555" s="3"/>
      <c r="GE555" s="3"/>
      <c r="GF555" s="3"/>
      <c r="GG555" s="3"/>
      <c r="GH555" s="3"/>
      <c r="GI555" s="3"/>
      <c r="GJ555" s="3"/>
      <c r="GK555" s="3"/>
      <c r="GL555" s="3"/>
      <c r="GM555" s="3"/>
      <c r="GN555" s="3"/>
      <c r="GO555" s="3"/>
      <c r="GP555" s="3"/>
      <c r="GQ555" s="3"/>
      <c r="GR555" s="3"/>
      <c r="GS555" s="3"/>
      <c r="GT555" s="3"/>
      <c r="GU555" s="3"/>
      <c r="GV555" s="3"/>
      <c r="GW555" s="3"/>
      <c r="GX555" s="3">
        <v>0</v>
      </c>
    </row>
    <row r="557" spans="1:245" x14ac:dyDescent="0.2">
      <c r="A557" s="4">
        <v>50</v>
      </c>
      <c r="B557" s="4">
        <v>0</v>
      </c>
      <c r="C557" s="4">
        <v>0</v>
      </c>
      <c r="D557" s="4">
        <v>1</v>
      </c>
      <c r="E557" s="4">
        <v>201</v>
      </c>
      <c r="F557" s="4">
        <f>ROUND(Source!O555,O557)</f>
        <v>0</v>
      </c>
      <c r="G557" s="4" t="s">
        <v>55</v>
      </c>
      <c r="H557" s="4" t="s">
        <v>56</v>
      </c>
      <c r="I557" s="4"/>
      <c r="J557" s="4"/>
      <c r="K557" s="4">
        <v>201</v>
      </c>
      <c r="L557" s="4">
        <v>1</v>
      </c>
      <c r="M557" s="4">
        <v>3</v>
      </c>
      <c r="N557" s="4" t="s">
        <v>3</v>
      </c>
      <c r="O557" s="4">
        <v>2</v>
      </c>
      <c r="P557" s="4"/>
      <c r="Q557" s="4"/>
      <c r="R557" s="4"/>
      <c r="S557" s="4"/>
      <c r="T557" s="4"/>
      <c r="U557" s="4"/>
      <c r="V557" s="4"/>
      <c r="W557" s="4">
        <v>0</v>
      </c>
      <c r="X557" s="4">
        <v>1</v>
      </c>
      <c r="Y557" s="4">
        <v>0</v>
      </c>
      <c r="Z557" s="4"/>
      <c r="AA557" s="4"/>
      <c r="AB557" s="4"/>
    </row>
    <row r="558" spans="1:245" x14ac:dyDescent="0.2">
      <c r="A558" s="4">
        <v>50</v>
      </c>
      <c r="B558" s="4">
        <v>0</v>
      </c>
      <c r="C558" s="4">
        <v>0</v>
      </c>
      <c r="D558" s="4">
        <v>1</v>
      </c>
      <c r="E558" s="4">
        <v>202</v>
      </c>
      <c r="F558" s="4">
        <f>ROUND(Source!P555,O558)</f>
        <v>0</v>
      </c>
      <c r="G558" s="4" t="s">
        <v>57</v>
      </c>
      <c r="H558" s="4" t="s">
        <v>58</v>
      </c>
      <c r="I558" s="4"/>
      <c r="J558" s="4"/>
      <c r="K558" s="4">
        <v>202</v>
      </c>
      <c r="L558" s="4">
        <v>2</v>
      </c>
      <c r="M558" s="4">
        <v>3</v>
      </c>
      <c r="N558" s="4" t="s">
        <v>3</v>
      </c>
      <c r="O558" s="4">
        <v>2</v>
      </c>
      <c r="P558" s="4"/>
      <c r="Q558" s="4"/>
      <c r="R558" s="4"/>
      <c r="S558" s="4"/>
      <c r="T558" s="4"/>
      <c r="U558" s="4"/>
      <c r="V558" s="4"/>
      <c r="W558" s="4">
        <v>0</v>
      </c>
      <c r="X558" s="4">
        <v>1</v>
      </c>
      <c r="Y558" s="4">
        <v>0</v>
      </c>
      <c r="Z558" s="4"/>
      <c r="AA558" s="4"/>
      <c r="AB558" s="4"/>
    </row>
    <row r="559" spans="1:245" x14ac:dyDescent="0.2">
      <c r="A559" s="4">
        <v>50</v>
      </c>
      <c r="B559" s="4">
        <v>0</v>
      </c>
      <c r="C559" s="4">
        <v>0</v>
      </c>
      <c r="D559" s="4">
        <v>1</v>
      </c>
      <c r="E559" s="4">
        <v>222</v>
      </c>
      <c r="F559" s="4">
        <f>ROUND(Source!AO555,O559)</f>
        <v>0</v>
      </c>
      <c r="G559" s="4" t="s">
        <v>59</v>
      </c>
      <c r="H559" s="4" t="s">
        <v>60</v>
      </c>
      <c r="I559" s="4"/>
      <c r="J559" s="4"/>
      <c r="K559" s="4">
        <v>222</v>
      </c>
      <c r="L559" s="4">
        <v>3</v>
      </c>
      <c r="M559" s="4">
        <v>3</v>
      </c>
      <c r="N559" s="4" t="s">
        <v>3</v>
      </c>
      <c r="O559" s="4">
        <v>2</v>
      </c>
      <c r="P559" s="4"/>
      <c r="Q559" s="4"/>
      <c r="R559" s="4"/>
      <c r="S559" s="4"/>
      <c r="T559" s="4"/>
      <c r="U559" s="4"/>
      <c r="V559" s="4"/>
      <c r="W559" s="4">
        <v>0</v>
      </c>
      <c r="X559" s="4">
        <v>1</v>
      </c>
      <c r="Y559" s="4">
        <v>0</v>
      </c>
      <c r="Z559" s="4"/>
      <c r="AA559" s="4"/>
      <c r="AB559" s="4"/>
    </row>
    <row r="560" spans="1:245" x14ac:dyDescent="0.2">
      <c r="A560" s="4">
        <v>50</v>
      </c>
      <c r="B560" s="4">
        <v>0</v>
      </c>
      <c r="C560" s="4">
        <v>0</v>
      </c>
      <c r="D560" s="4">
        <v>1</v>
      </c>
      <c r="E560" s="4">
        <v>225</v>
      </c>
      <c r="F560" s="4">
        <f>ROUND(Source!AV555,O560)</f>
        <v>0</v>
      </c>
      <c r="G560" s="4" t="s">
        <v>61</v>
      </c>
      <c r="H560" s="4" t="s">
        <v>62</v>
      </c>
      <c r="I560" s="4"/>
      <c r="J560" s="4"/>
      <c r="K560" s="4">
        <v>225</v>
      </c>
      <c r="L560" s="4">
        <v>4</v>
      </c>
      <c r="M560" s="4">
        <v>3</v>
      </c>
      <c r="N560" s="4" t="s">
        <v>3</v>
      </c>
      <c r="O560" s="4">
        <v>2</v>
      </c>
      <c r="P560" s="4"/>
      <c r="Q560" s="4"/>
      <c r="R560" s="4"/>
      <c r="S560" s="4"/>
      <c r="T560" s="4"/>
      <c r="U560" s="4"/>
      <c r="V560" s="4"/>
      <c r="W560" s="4">
        <v>0</v>
      </c>
      <c r="X560" s="4">
        <v>1</v>
      </c>
      <c r="Y560" s="4">
        <v>0</v>
      </c>
      <c r="Z560" s="4"/>
      <c r="AA560" s="4"/>
      <c r="AB560" s="4"/>
    </row>
    <row r="561" spans="1:28" x14ac:dyDescent="0.2">
      <c r="A561" s="4">
        <v>50</v>
      </c>
      <c r="B561" s="4">
        <v>0</v>
      </c>
      <c r="C561" s="4">
        <v>0</v>
      </c>
      <c r="D561" s="4">
        <v>1</v>
      </c>
      <c r="E561" s="4">
        <v>226</v>
      </c>
      <c r="F561" s="4">
        <f>ROUND(Source!AW555,O561)</f>
        <v>0</v>
      </c>
      <c r="G561" s="4" t="s">
        <v>63</v>
      </c>
      <c r="H561" s="4" t="s">
        <v>64</v>
      </c>
      <c r="I561" s="4"/>
      <c r="J561" s="4"/>
      <c r="K561" s="4">
        <v>226</v>
      </c>
      <c r="L561" s="4">
        <v>5</v>
      </c>
      <c r="M561" s="4">
        <v>3</v>
      </c>
      <c r="N561" s="4" t="s">
        <v>3</v>
      </c>
      <c r="O561" s="4">
        <v>2</v>
      </c>
      <c r="P561" s="4"/>
      <c r="Q561" s="4"/>
      <c r="R561" s="4"/>
      <c r="S561" s="4"/>
      <c r="T561" s="4"/>
      <c r="U561" s="4"/>
      <c r="V561" s="4"/>
      <c r="W561" s="4">
        <v>0</v>
      </c>
      <c r="X561" s="4">
        <v>1</v>
      </c>
      <c r="Y561" s="4">
        <v>0</v>
      </c>
      <c r="Z561" s="4"/>
      <c r="AA561" s="4"/>
      <c r="AB561" s="4"/>
    </row>
    <row r="562" spans="1:28" x14ac:dyDescent="0.2">
      <c r="A562" s="4">
        <v>50</v>
      </c>
      <c r="B562" s="4">
        <v>0</v>
      </c>
      <c r="C562" s="4">
        <v>0</v>
      </c>
      <c r="D562" s="4">
        <v>1</v>
      </c>
      <c r="E562" s="4">
        <v>227</v>
      </c>
      <c r="F562" s="4">
        <f>ROUND(Source!AX555,O562)</f>
        <v>0</v>
      </c>
      <c r="G562" s="4" t="s">
        <v>65</v>
      </c>
      <c r="H562" s="4" t="s">
        <v>66</v>
      </c>
      <c r="I562" s="4"/>
      <c r="J562" s="4"/>
      <c r="K562" s="4">
        <v>227</v>
      </c>
      <c r="L562" s="4">
        <v>6</v>
      </c>
      <c r="M562" s="4">
        <v>3</v>
      </c>
      <c r="N562" s="4" t="s">
        <v>3</v>
      </c>
      <c r="O562" s="4">
        <v>2</v>
      </c>
      <c r="P562" s="4"/>
      <c r="Q562" s="4"/>
      <c r="R562" s="4"/>
      <c r="S562" s="4"/>
      <c r="T562" s="4"/>
      <c r="U562" s="4"/>
      <c r="V562" s="4"/>
      <c r="W562" s="4">
        <v>0</v>
      </c>
      <c r="X562" s="4">
        <v>1</v>
      </c>
      <c r="Y562" s="4">
        <v>0</v>
      </c>
      <c r="Z562" s="4"/>
      <c r="AA562" s="4"/>
      <c r="AB562" s="4"/>
    </row>
    <row r="563" spans="1:28" x14ac:dyDescent="0.2">
      <c r="A563" s="4">
        <v>50</v>
      </c>
      <c r="B563" s="4">
        <v>0</v>
      </c>
      <c r="C563" s="4">
        <v>0</v>
      </c>
      <c r="D563" s="4">
        <v>1</v>
      </c>
      <c r="E563" s="4">
        <v>228</v>
      </c>
      <c r="F563" s="4">
        <f>ROUND(Source!AY555,O563)</f>
        <v>0</v>
      </c>
      <c r="G563" s="4" t="s">
        <v>67</v>
      </c>
      <c r="H563" s="4" t="s">
        <v>68</v>
      </c>
      <c r="I563" s="4"/>
      <c r="J563" s="4"/>
      <c r="K563" s="4">
        <v>228</v>
      </c>
      <c r="L563" s="4">
        <v>7</v>
      </c>
      <c r="M563" s="4">
        <v>3</v>
      </c>
      <c r="N563" s="4" t="s">
        <v>3</v>
      </c>
      <c r="O563" s="4">
        <v>2</v>
      </c>
      <c r="P563" s="4"/>
      <c r="Q563" s="4"/>
      <c r="R563" s="4"/>
      <c r="S563" s="4"/>
      <c r="T563" s="4"/>
      <c r="U563" s="4"/>
      <c r="V563" s="4"/>
      <c r="W563" s="4">
        <v>0</v>
      </c>
      <c r="X563" s="4">
        <v>1</v>
      </c>
      <c r="Y563" s="4">
        <v>0</v>
      </c>
      <c r="Z563" s="4"/>
      <c r="AA563" s="4"/>
      <c r="AB563" s="4"/>
    </row>
    <row r="564" spans="1:28" x14ac:dyDescent="0.2">
      <c r="A564" s="4">
        <v>50</v>
      </c>
      <c r="B564" s="4">
        <v>0</v>
      </c>
      <c r="C564" s="4">
        <v>0</v>
      </c>
      <c r="D564" s="4">
        <v>1</v>
      </c>
      <c r="E564" s="4">
        <v>216</v>
      </c>
      <c r="F564" s="4">
        <f>ROUND(Source!AP555,O564)</f>
        <v>0</v>
      </c>
      <c r="G564" s="4" t="s">
        <v>69</v>
      </c>
      <c r="H564" s="4" t="s">
        <v>70</v>
      </c>
      <c r="I564" s="4"/>
      <c r="J564" s="4"/>
      <c r="K564" s="4">
        <v>216</v>
      </c>
      <c r="L564" s="4">
        <v>8</v>
      </c>
      <c r="M564" s="4">
        <v>3</v>
      </c>
      <c r="N564" s="4" t="s">
        <v>3</v>
      </c>
      <c r="O564" s="4">
        <v>2</v>
      </c>
      <c r="P564" s="4"/>
      <c r="Q564" s="4"/>
      <c r="R564" s="4"/>
      <c r="S564" s="4"/>
      <c r="T564" s="4"/>
      <c r="U564" s="4"/>
      <c r="V564" s="4"/>
      <c r="W564" s="4">
        <v>0</v>
      </c>
      <c r="X564" s="4">
        <v>1</v>
      </c>
      <c r="Y564" s="4">
        <v>0</v>
      </c>
      <c r="Z564" s="4"/>
      <c r="AA564" s="4"/>
      <c r="AB564" s="4"/>
    </row>
    <row r="565" spans="1:28" x14ac:dyDescent="0.2">
      <c r="A565" s="4">
        <v>50</v>
      </c>
      <c r="B565" s="4">
        <v>0</v>
      </c>
      <c r="C565" s="4">
        <v>0</v>
      </c>
      <c r="D565" s="4">
        <v>1</v>
      </c>
      <c r="E565" s="4">
        <v>223</v>
      </c>
      <c r="F565" s="4">
        <f>ROUND(Source!AQ555,O565)</f>
        <v>0</v>
      </c>
      <c r="G565" s="4" t="s">
        <v>71</v>
      </c>
      <c r="H565" s="4" t="s">
        <v>72</v>
      </c>
      <c r="I565" s="4"/>
      <c r="J565" s="4"/>
      <c r="K565" s="4">
        <v>223</v>
      </c>
      <c r="L565" s="4">
        <v>9</v>
      </c>
      <c r="M565" s="4">
        <v>3</v>
      </c>
      <c r="N565" s="4" t="s">
        <v>3</v>
      </c>
      <c r="O565" s="4">
        <v>2</v>
      </c>
      <c r="P565" s="4"/>
      <c r="Q565" s="4"/>
      <c r="R565" s="4"/>
      <c r="S565" s="4"/>
      <c r="T565" s="4"/>
      <c r="U565" s="4"/>
      <c r="V565" s="4"/>
      <c r="W565" s="4">
        <v>0</v>
      </c>
      <c r="X565" s="4">
        <v>1</v>
      </c>
      <c r="Y565" s="4">
        <v>0</v>
      </c>
      <c r="Z565" s="4"/>
      <c r="AA565" s="4"/>
      <c r="AB565" s="4"/>
    </row>
    <row r="566" spans="1:28" x14ac:dyDescent="0.2">
      <c r="A566" s="4">
        <v>50</v>
      </c>
      <c r="B566" s="4">
        <v>0</v>
      </c>
      <c r="C566" s="4">
        <v>0</v>
      </c>
      <c r="D566" s="4">
        <v>1</v>
      </c>
      <c r="E566" s="4">
        <v>229</v>
      </c>
      <c r="F566" s="4">
        <f>ROUND(Source!AZ555,O566)</f>
        <v>0</v>
      </c>
      <c r="G566" s="4" t="s">
        <v>73</v>
      </c>
      <c r="H566" s="4" t="s">
        <v>74</v>
      </c>
      <c r="I566" s="4"/>
      <c r="J566" s="4"/>
      <c r="K566" s="4">
        <v>229</v>
      </c>
      <c r="L566" s="4">
        <v>10</v>
      </c>
      <c r="M566" s="4">
        <v>3</v>
      </c>
      <c r="N566" s="4" t="s">
        <v>3</v>
      </c>
      <c r="O566" s="4">
        <v>2</v>
      </c>
      <c r="P566" s="4"/>
      <c r="Q566" s="4"/>
      <c r="R566" s="4"/>
      <c r="S566" s="4"/>
      <c r="T566" s="4"/>
      <c r="U566" s="4"/>
      <c r="V566" s="4"/>
      <c r="W566" s="4">
        <v>0</v>
      </c>
      <c r="X566" s="4">
        <v>1</v>
      </c>
      <c r="Y566" s="4">
        <v>0</v>
      </c>
      <c r="Z566" s="4"/>
      <c r="AA566" s="4"/>
      <c r="AB566" s="4"/>
    </row>
    <row r="567" spans="1:28" x14ac:dyDescent="0.2">
      <c r="A567" s="4">
        <v>50</v>
      </c>
      <c r="B567" s="4">
        <v>0</v>
      </c>
      <c r="C567" s="4">
        <v>0</v>
      </c>
      <c r="D567" s="4">
        <v>1</v>
      </c>
      <c r="E567" s="4">
        <v>203</v>
      </c>
      <c r="F567" s="4">
        <f>ROUND(Source!Q555,O567)</f>
        <v>0</v>
      </c>
      <c r="G567" s="4" t="s">
        <v>75</v>
      </c>
      <c r="H567" s="4" t="s">
        <v>76</v>
      </c>
      <c r="I567" s="4"/>
      <c r="J567" s="4"/>
      <c r="K567" s="4">
        <v>203</v>
      </c>
      <c r="L567" s="4">
        <v>11</v>
      </c>
      <c r="M567" s="4">
        <v>3</v>
      </c>
      <c r="N567" s="4" t="s">
        <v>3</v>
      </c>
      <c r="O567" s="4">
        <v>2</v>
      </c>
      <c r="P567" s="4"/>
      <c r="Q567" s="4"/>
      <c r="R567" s="4"/>
      <c r="S567" s="4"/>
      <c r="T567" s="4"/>
      <c r="U567" s="4"/>
      <c r="V567" s="4"/>
      <c r="W567" s="4">
        <v>0</v>
      </c>
      <c r="X567" s="4">
        <v>1</v>
      </c>
      <c r="Y567" s="4">
        <v>0</v>
      </c>
      <c r="Z567" s="4"/>
      <c r="AA567" s="4"/>
      <c r="AB567" s="4"/>
    </row>
    <row r="568" spans="1:28" x14ac:dyDescent="0.2">
      <c r="A568" s="4">
        <v>50</v>
      </c>
      <c r="B568" s="4">
        <v>0</v>
      </c>
      <c r="C568" s="4">
        <v>0</v>
      </c>
      <c r="D568" s="4">
        <v>1</v>
      </c>
      <c r="E568" s="4">
        <v>231</v>
      </c>
      <c r="F568" s="4">
        <f>ROUND(Source!BB555,O568)</f>
        <v>0</v>
      </c>
      <c r="G568" s="4" t="s">
        <v>77</v>
      </c>
      <c r="H568" s="4" t="s">
        <v>78</v>
      </c>
      <c r="I568" s="4"/>
      <c r="J568" s="4"/>
      <c r="K568" s="4">
        <v>231</v>
      </c>
      <c r="L568" s="4">
        <v>12</v>
      </c>
      <c r="M568" s="4">
        <v>3</v>
      </c>
      <c r="N568" s="4" t="s">
        <v>3</v>
      </c>
      <c r="O568" s="4">
        <v>2</v>
      </c>
      <c r="P568" s="4"/>
      <c r="Q568" s="4"/>
      <c r="R568" s="4"/>
      <c r="S568" s="4"/>
      <c r="T568" s="4"/>
      <c r="U568" s="4"/>
      <c r="V568" s="4"/>
      <c r="W568" s="4">
        <v>0</v>
      </c>
      <c r="X568" s="4">
        <v>1</v>
      </c>
      <c r="Y568" s="4">
        <v>0</v>
      </c>
      <c r="Z568" s="4"/>
      <c r="AA568" s="4"/>
      <c r="AB568" s="4"/>
    </row>
    <row r="569" spans="1:28" x14ac:dyDescent="0.2">
      <c r="A569" s="4">
        <v>50</v>
      </c>
      <c r="B569" s="4">
        <v>0</v>
      </c>
      <c r="C569" s="4">
        <v>0</v>
      </c>
      <c r="D569" s="4">
        <v>1</v>
      </c>
      <c r="E569" s="4">
        <v>204</v>
      </c>
      <c r="F569" s="4">
        <f>ROUND(Source!R555,O569)</f>
        <v>0</v>
      </c>
      <c r="G569" s="4" t="s">
        <v>79</v>
      </c>
      <c r="H569" s="4" t="s">
        <v>80</v>
      </c>
      <c r="I569" s="4"/>
      <c r="J569" s="4"/>
      <c r="K569" s="4">
        <v>204</v>
      </c>
      <c r="L569" s="4">
        <v>13</v>
      </c>
      <c r="M569" s="4">
        <v>3</v>
      </c>
      <c r="N569" s="4" t="s">
        <v>3</v>
      </c>
      <c r="O569" s="4">
        <v>2</v>
      </c>
      <c r="P569" s="4"/>
      <c r="Q569" s="4"/>
      <c r="R569" s="4"/>
      <c r="S569" s="4"/>
      <c r="T569" s="4"/>
      <c r="U569" s="4"/>
      <c r="V569" s="4"/>
      <c r="W569" s="4">
        <v>0</v>
      </c>
      <c r="X569" s="4">
        <v>1</v>
      </c>
      <c r="Y569" s="4">
        <v>0</v>
      </c>
      <c r="Z569" s="4"/>
      <c r="AA569" s="4"/>
      <c r="AB569" s="4"/>
    </row>
    <row r="570" spans="1:28" x14ac:dyDescent="0.2">
      <c r="A570" s="4">
        <v>50</v>
      </c>
      <c r="B570" s="4">
        <v>0</v>
      </c>
      <c r="C570" s="4">
        <v>0</v>
      </c>
      <c r="D570" s="4">
        <v>1</v>
      </c>
      <c r="E570" s="4">
        <v>205</v>
      </c>
      <c r="F570" s="4">
        <f>ROUND(Source!S555,O570)</f>
        <v>0</v>
      </c>
      <c r="G570" s="4" t="s">
        <v>81</v>
      </c>
      <c r="H570" s="4" t="s">
        <v>82</v>
      </c>
      <c r="I570" s="4"/>
      <c r="J570" s="4"/>
      <c r="K570" s="4">
        <v>205</v>
      </c>
      <c r="L570" s="4">
        <v>14</v>
      </c>
      <c r="M570" s="4">
        <v>3</v>
      </c>
      <c r="N570" s="4" t="s">
        <v>3</v>
      </c>
      <c r="O570" s="4">
        <v>2</v>
      </c>
      <c r="P570" s="4"/>
      <c r="Q570" s="4"/>
      <c r="R570" s="4"/>
      <c r="S570" s="4"/>
      <c r="T570" s="4"/>
      <c r="U570" s="4"/>
      <c r="V570" s="4"/>
      <c r="W570" s="4">
        <v>0</v>
      </c>
      <c r="X570" s="4">
        <v>1</v>
      </c>
      <c r="Y570" s="4">
        <v>0</v>
      </c>
      <c r="Z570" s="4"/>
      <c r="AA570" s="4"/>
      <c r="AB570" s="4"/>
    </row>
    <row r="571" spans="1:28" x14ac:dyDescent="0.2">
      <c r="A571" s="4">
        <v>50</v>
      </c>
      <c r="B571" s="4">
        <v>0</v>
      </c>
      <c r="C571" s="4">
        <v>0</v>
      </c>
      <c r="D571" s="4">
        <v>1</v>
      </c>
      <c r="E571" s="4">
        <v>232</v>
      </c>
      <c r="F571" s="4">
        <f>ROUND(Source!BC555,O571)</f>
        <v>0</v>
      </c>
      <c r="G571" s="4" t="s">
        <v>83</v>
      </c>
      <c r="H571" s="4" t="s">
        <v>84</v>
      </c>
      <c r="I571" s="4"/>
      <c r="J571" s="4"/>
      <c r="K571" s="4">
        <v>232</v>
      </c>
      <c r="L571" s="4">
        <v>15</v>
      </c>
      <c r="M571" s="4">
        <v>3</v>
      </c>
      <c r="N571" s="4" t="s">
        <v>3</v>
      </c>
      <c r="O571" s="4">
        <v>2</v>
      </c>
      <c r="P571" s="4"/>
      <c r="Q571" s="4"/>
      <c r="R571" s="4"/>
      <c r="S571" s="4"/>
      <c r="T571" s="4"/>
      <c r="U571" s="4"/>
      <c r="V571" s="4"/>
      <c r="W571" s="4">
        <v>0</v>
      </c>
      <c r="X571" s="4">
        <v>1</v>
      </c>
      <c r="Y571" s="4">
        <v>0</v>
      </c>
      <c r="Z571" s="4"/>
      <c r="AA571" s="4"/>
      <c r="AB571" s="4"/>
    </row>
    <row r="572" spans="1:28" x14ac:dyDescent="0.2">
      <c r="A572" s="4">
        <v>50</v>
      </c>
      <c r="B572" s="4">
        <v>0</v>
      </c>
      <c r="C572" s="4">
        <v>0</v>
      </c>
      <c r="D572" s="4">
        <v>1</v>
      </c>
      <c r="E572" s="4">
        <v>214</v>
      </c>
      <c r="F572" s="4">
        <f>ROUND(Source!AS555,O572)</f>
        <v>0</v>
      </c>
      <c r="G572" s="4" t="s">
        <v>85</v>
      </c>
      <c r="H572" s="4" t="s">
        <v>86</v>
      </c>
      <c r="I572" s="4"/>
      <c r="J572" s="4"/>
      <c r="K572" s="4">
        <v>214</v>
      </c>
      <c r="L572" s="4">
        <v>16</v>
      </c>
      <c r="M572" s="4">
        <v>3</v>
      </c>
      <c r="N572" s="4" t="s">
        <v>3</v>
      </c>
      <c r="O572" s="4">
        <v>2</v>
      </c>
      <c r="P572" s="4"/>
      <c r="Q572" s="4"/>
      <c r="R572" s="4"/>
      <c r="S572" s="4"/>
      <c r="T572" s="4"/>
      <c r="U572" s="4"/>
      <c r="V572" s="4"/>
      <c r="W572" s="4">
        <v>0</v>
      </c>
      <c r="X572" s="4">
        <v>1</v>
      </c>
      <c r="Y572" s="4">
        <v>0</v>
      </c>
      <c r="Z572" s="4"/>
      <c r="AA572" s="4"/>
      <c r="AB572" s="4"/>
    </row>
    <row r="573" spans="1:28" x14ac:dyDescent="0.2">
      <c r="A573" s="4">
        <v>50</v>
      </c>
      <c r="B573" s="4">
        <v>0</v>
      </c>
      <c r="C573" s="4">
        <v>0</v>
      </c>
      <c r="D573" s="4">
        <v>1</v>
      </c>
      <c r="E573" s="4">
        <v>215</v>
      </c>
      <c r="F573" s="4">
        <f>ROUND(Source!AT555,O573)</f>
        <v>0</v>
      </c>
      <c r="G573" s="4" t="s">
        <v>87</v>
      </c>
      <c r="H573" s="4" t="s">
        <v>88</v>
      </c>
      <c r="I573" s="4"/>
      <c r="J573" s="4"/>
      <c r="K573" s="4">
        <v>215</v>
      </c>
      <c r="L573" s="4">
        <v>17</v>
      </c>
      <c r="M573" s="4">
        <v>3</v>
      </c>
      <c r="N573" s="4" t="s">
        <v>3</v>
      </c>
      <c r="O573" s="4">
        <v>2</v>
      </c>
      <c r="P573" s="4"/>
      <c r="Q573" s="4"/>
      <c r="R573" s="4"/>
      <c r="S573" s="4"/>
      <c r="T573" s="4"/>
      <c r="U573" s="4"/>
      <c r="V573" s="4"/>
      <c r="W573" s="4">
        <v>0</v>
      </c>
      <c r="X573" s="4">
        <v>1</v>
      </c>
      <c r="Y573" s="4">
        <v>0</v>
      </c>
      <c r="Z573" s="4"/>
      <c r="AA573" s="4"/>
      <c r="AB573" s="4"/>
    </row>
    <row r="574" spans="1:28" x14ac:dyDescent="0.2">
      <c r="A574" s="4">
        <v>50</v>
      </c>
      <c r="B574" s="4">
        <v>0</v>
      </c>
      <c r="C574" s="4">
        <v>0</v>
      </c>
      <c r="D574" s="4">
        <v>1</v>
      </c>
      <c r="E574" s="4">
        <v>217</v>
      </c>
      <c r="F574" s="4">
        <f>ROUND(Source!AU555,O574)</f>
        <v>0</v>
      </c>
      <c r="G574" s="4" t="s">
        <v>89</v>
      </c>
      <c r="H574" s="4" t="s">
        <v>90</v>
      </c>
      <c r="I574" s="4"/>
      <c r="J574" s="4"/>
      <c r="K574" s="4">
        <v>217</v>
      </c>
      <c r="L574" s="4">
        <v>18</v>
      </c>
      <c r="M574" s="4">
        <v>3</v>
      </c>
      <c r="N574" s="4" t="s">
        <v>3</v>
      </c>
      <c r="O574" s="4">
        <v>2</v>
      </c>
      <c r="P574" s="4"/>
      <c r="Q574" s="4"/>
      <c r="R574" s="4"/>
      <c r="S574" s="4"/>
      <c r="T574" s="4"/>
      <c r="U574" s="4"/>
      <c r="V574" s="4"/>
      <c r="W574" s="4">
        <v>0</v>
      </c>
      <c r="X574" s="4">
        <v>1</v>
      </c>
      <c r="Y574" s="4">
        <v>0</v>
      </c>
      <c r="Z574" s="4"/>
      <c r="AA574" s="4"/>
      <c r="AB574" s="4"/>
    </row>
    <row r="575" spans="1:28" x14ac:dyDescent="0.2">
      <c r="A575" s="4">
        <v>50</v>
      </c>
      <c r="B575" s="4">
        <v>0</v>
      </c>
      <c r="C575" s="4">
        <v>0</v>
      </c>
      <c r="D575" s="4">
        <v>1</v>
      </c>
      <c r="E575" s="4">
        <v>230</v>
      </c>
      <c r="F575" s="4">
        <f>ROUND(Source!BA555,O575)</f>
        <v>0</v>
      </c>
      <c r="G575" s="4" t="s">
        <v>91</v>
      </c>
      <c r="H575" s="4" t="s">
        <v>92</v>
      </c>
      <c r="I575" s="4"/>
      <c r="J575" s="4"/>
      <c r="K575" s="4">
        <v>230</v>
      </c>
      <c r="L575" s="4">
        <v>19</v>
      </c>
      <c r="M575" s="4">
        <v>3</v>
      </c>
      <c r="N575" s="4" t="s">
        <v>3</v>
      </c>
      <c r="O575" s="4">
        <v>2</v>
      </c>
      <c r="P575" s="4"/>
      <c r="Q575" s="4"/>
      <c r="R575" s="4"/>
      <c r="S575" s="4"/>
      <c r="T575" s="4"/>
      <c r="U575" s="4"/>
      <c r="V575" s="4"/>
      <c r="W575" s="4">
        <v>0</v>
      </c>
      <c r="X575" s="4">
        <v>1</v>
      </c>
      <c r="Y575" s="4">
        <v>0</v>
      </c>
      <c r="Z575" s="4"/>
      <c r="AA575" s="4"/>
      <c r="AB575" s="4"/>
    </row>
    <row r="576" spans="1:28" x14ac:dyDescent="0.2">
      <c r="A576" s="4">
        <v>50</v>
      </c>
      <c r="B576" s="4">
        <v>0</v>
      </c>
      <c r="C576" s="4">
        <v>0</v>
      </c>
      <c r="D576" s="4">
        <v>1</v>
      </c>
      <c r="E576" s="4">
        <v>206</v>
      </c>
      <c r="F576" s="4">
        <f>ROUND(Source!T555,O576)</f>
        <v>0</v>
      </c>
      <c r="G576" s="4" t="s">
        <v>93</v>
      </c>
      <c r="H576" s="4" t="s">
        <v>94</v>
      </c>
      <c r="I576" s="4"/>
      <c r="J576" s="4"/>
      <c r="K576" s="4">
        <v>206</v>
      </c>
      <c r="L576" s="4">
        <v>20</v>
      </c>
      <c r="M576" s="4">
        <v>3</v>
      </c>
      <c r="N576" s="4" t="s">
        <v>3</v>
      </c>
      <c r="O576" s="4">
        <v>2</v>
      </c>
      <c r="P576" s="4"/>
      <c r="Q576" s="4"/>
      <c r="R576" s="4"/>
      <c r="S576" s="4"/>
      <c r="T576" s="4"/>
      <c r="U576" s="4"/>
      <c r="V576" s="4"/>
      <c r="W576" s="4">
        <v>0</v>
      </c>
      <c r="X576" s="4">
        <v>1</v>
      </c>
      <c r="Y576" s="4">
        <v>0</v>
      </c>
      <c r="Z576" s="4"/>
      <c r="AA576" s="4"/>
      <c r="AB576" s="4"/>
    </row>
    <row r="577" spans="1:245" x14ac:dyDescent="0.2">
      <c r="A577" s="4">
        <v>50</v>
      </c>
      <c r="B577" s="4">
        <v>0</v>
      </c>
      <c r="C577" s="4">
        <v>0</v>
      </c>
      <c r="D577" s="4">
        <v>1</v>
      </c>
      <c r="E577" s="4">
        <v>207</v>
      </c>
      <c r="F577" s="4">
        <f>ROUND(Source!U555,O577)</f>
        <v>0</v>
      </c>
      <c r="G577" s="4" t="s">
        <v>95</v>
      </c>
      <c r="H577" s="4" t="s">
        <v>96</v>
      </c>
      <c r="I577" s="4"/>
      <c r="J577" s="4"/>
      <c r="K577" s="4">
        <v>207</v>
      </c>
      <c r="L577" s="4">
        <v>21</v>
      </c>
      <c r="M577" s="4">
        <v>3</v>
      </c>
      <c r="N577" s="4" t="s">
        <v>3</v>
      </c>
      <c r="O577" s="4">
        <v>7</v>
      </c>
      <c r="P577" s="4"/>
      <c r="Q577" s="4"/>
      <c r="R577" s="4"/>
      <c r="S577" s="4"/>
      <c r="T577" s="4"/>
      <c r="U577" s="4"/>
      <c r="V577" s="4"/>
      <c r="W577" s="4">
        <v>0</v>
      </c>
      <c r="X577" s="4">
        <v>1</v>
      </c>
      <c r="Y577" s="4">
        <v>0</v>
      </c>
      <c r="Z577" s="4"/>
      <c r="AA577" s="4"/>
      <c r="AB577" s="4"/>
    </row>
    <row r="578" spans="1:245" x14ac:dyDescent="0.2">
      <c r="A578" s="4">
        <v>50</v>
      </c>
      <c r="B578" s="4">
        <v>0</v>
      </c>
      <c r="C578" s="4">
        <v>0</v>
      </c>
      <c r="D578" s="4">
        <v>1</v>
      </c>
      <c r="E578" s="4">
        <v>208</v>
      </c>
      <c r="F578" s="4">
        <f>ROUND(Source!V555,O578)</f>
        <v>0</v>
      </c>
      <c r="G578" s="4" t="s">
        <v>97</v>
      </c>
      <c r="H578" s="4" t="s">
        <v>98</v>
      </c>
      <c r="I578" s="4"/>
      <c r="J578" s="4"/>
      <c r="K578" s="4">
        <v>208</v>
      </c>
      <c r="L578" s="4">
        <v>22</v>
      </c>
      <c r="M578" s="4">
        <v>3</v>
      </c>
      <c r="N578" s="4" t="s">
        <v>3</v>
      </c>
      <c r="O578" s="4">
        <v>7</v>
      </c>
      <c r="P578" s="4"/>
      <c r="Q578" s="4"/>
      <c r="R578" s="4"/>
      <c r="S578" s="4"/>
      <c r="T578" s="4"/>
      <c r="U578" s="4"/>
      <c r="V578" s="4"/>
      <c r="W578" s="4">
        <v>0</v>
      </c>
      <c r="X578" s="4">
        <v>1</v>
      </c>
      <c r="Y578" s="4">
        <v>0</v>
      </c>
      <c r="Z578" s="4"/>
      <c r="AA578" s="4"/>
      <c r="AB578" s="4"/>
    </row>
    <row r="579" spans="1:245" x14ac:dyDescent="0.2">
      <c r="A579" s="4">
        <v>50</v>
      </c>
      <c r="B579" s="4">
        <v>0</v>
      </c>
      <c r="C579" s="4">
        <v>0</v>
      </c>
      <c r="D579" s="4">
        <v>1</v>
      </c>
      <c r="E579" s="4">
        <v>209</v>
      </c>
      <c r="F579" s="4">
        <f>ROUND(Source!W555,O579)</f>
        <v>0</v>
      </c>
      <c r="G579" s="4" t="s">
        <v>99</v>
      </c>
      <c r="H579" s="4" t="s">
        <v>100</v>
      </c>
      <c r="I579" s="4"/>
      <c r="J579" s="4"/>
      <c r="K579" s="4">
        <v>209</v>
      </c>
      <c r="L579" s="4">
        <v>23</v>
      </c>
      <c r="M579" s="4">
        <v>3</v>
      </c>
      <c r="N579" s="4" t="s">
        <v>3</v>
      </c>
      <c r="O579" s="4">
        <v>2</v>
      </c>
      <c r="P579" s="4"/>
      <c r="Q579" s="4"/>
      <c r="R579" s="4"/>
      <c r="S579" s="4"/>
      <c r="T579" s="4"/>
      <c r="U579" s="4"/>
      <c r="V579" s="4"/>
      <c r="W579" s="4">
        <v>0</v>
      </c>
      <c r="X579" s="4">
        <v>1</v>
      </c>
      <c r="Y579" s="4">
        <v>0</v>
      </c>
      <c r="Z579" s="4"/>
      <c r="AA579" s="4"/>
      <c r="AB579" s="4"/>
    </row>
    <row r="580" spans="1:245" x14ac:dyDescent="0.2">
      <c r="A580" s="4">
        <v>50</v>
      </c>
      <c r="B580" s="4">
        <v>0</v>
      </c>
      <c r="C580" s="4">
        <v>0</v>
      </c>
      <c r="D580" s="4">
        <v>1</v>
      </c>
      <c r="E580" s="4">
        <v>233</v>
      </c>
      <c r="F580" s="4">
        <f>ROUND(Source!BD555,O580)</f>
        <v>0</v>
      </c>
      <c r="G580" s="4" t="s">
        <v>101</v>
      </c>
      <c r="H580" s="4" t="s">
        <v>102</v>
      </c>
      <c r="I580" s="4"/>
      <c r="J580" s="4"/>
      <c r="K580" s="4">
        <v>233</v>
      </c>
      <c r="L580" s="4">
        <v>24</v>
      </c>
      <c r="M580" s="4">
        <v>3</v>
      </c>
      <c r="N580" s="4" t="s">
        <v>3</v>
      </c>
      <c r="O580" s="4">
        <v>2</v>
      </c>
      <c r="P580" s="4"/>
      <c r="Q580" s="4"/>
      <c r="R580" s="4"/>
      <c r="S580" s="4"/>
      <c r="T580" s="4"/>
      <c r="U580" s="4"/>
      <c r="V580" s="4"/>
      <c r="W580" s="4">
        <v>0</v>
      </c>
      <c r="X580" s="4">
        <v>1</v>
      </c>
      <c r="Y580" s="4">
        <v>0</v>
      </c>
      <c r="Z580" s="4"/>
      <c r="AA580" s="4"/>
      <c r="AB580" s="4"/>
    </row>
    <row r="581" spans="1:245" x14ac:dyDescent="0.2">
      <c r="A581" s="4">
        <v>50</v>
      </c>
      <c r="B581" s="4">
        <v>0</v>
      </c>
      <c r="C581" s="4">
        <v>0</v>
      </c>
      <c r="D581" s="4">
        <v>1</v>
      </c>
      <c r="E581" s="4">
        <v>210</v>
      </c>
      <c r="F581" s="4">
        <f>ROUND(Source!X555,O581)</f>
        <v>0</v>
      </c>
      <c r="G581" s="4" t="s">
        <v>103</v>
      </c>
      <c r="H581" s="4" t="s">
        <v>104</v>
      </c>
      <c r="I581" s="4"/>
      <c r="J581" s="4"/>
      <c r="K581" s="4">
        <v>210</v>
      </c>
      <c r="L581" s="4">
        <v>25</v>
      </c>
      <c r="M581" s="4">
        <v>3</v>
      </c>
      <c r="N581" s="4" t="s">
        <v>3</v>
      </c>
      <c r="O581" s="4">
        <v>2</v>
      </c>
      <c r="P581" s="4"/>
      <c r="Q581" s="4"/>
      <c r="R581" s="4"/>
      <c r="S581" s="4"/>
      <c r="T581" s="4"/>
      <c r="U581" s="4"/>
      <c r="V581" s="4"/>
      <c r="W581" s="4">
        <v>0</v>
      </c>
      <c r="X581" s="4">
        <v>1</v>
      </c>
      <c r="Y581" s="4">
        <v>0</v>
      </c>
      <c r="Z581" s="4"/>
      <c r="AA581" s="4"/>
      <c r="AB581" s="4"/>
    </row>
    <row r="582" spans="1:245" x14ac:dyDescent="0.2">
      <c r="A582" s="4">
        <v>50</v>
      </c>
      <c r="B582" s="4">
        <v>0</v>
      </c>
      <c r="C582" s="4">
        <v>0</v>
      </c>
      <c r="D582" s="4">
        <v>1</v>
      </c>
      <c r="E582" s="4">
        <v>211</v>
      </c>
      <c r="F582" s="4">
        <f>ROUND(Source!Y555,O582)</f>
        <v>0</v>
      </c>
      <c r="G582" s="4" t="s">
        <v>105</v>
      </c>
      <c r="H582" s="4" t="s">
        <v>106</v>
      </c>
      <c r="I582" s="4"/>
      <c r="J582" s="4"/>
      <c r="K582" s="4">
        <v>211</v>
      </c>
      <c r="L582" s="4">
        <v>26</v>
      </c>
      <c r="M582" s="4">
        <v>3</v>
      </c>
      <c r="N582" s="4" t="s">
        <v>3</v>
      </c>
      <c r="O582" s="4">
        <v>2</v>
      </c>
      <c r="P582" s="4"/>
      <c r="Q582" s="4"/>
      <c r="R582" s="4"/>
      <c r="S582" s="4"/>
      <c r="T582" s="4"/>
      <c r="U582" s="4"/>
      <c r="V582" s="4"/>
      <c r="W582" s="4">
        <v>0</v>
      </c>
      <c r="X582" s="4">
        <v>1</v>
      </c>
      <c r="Y582" s="4">
        <v>0</v>
      </c>
      <c r="Z582" s="4"/>
      <c r="AA582" s="4"/>
      <c r="AB582" s="4"/>
    </row>
    <row r="583" spans="1:245" x14ac:dyDescent="0.2">
      <c r="A583" s="4">
        <v>50</v>
      </c>
      <c r="B583" s="4">
        <v>0</v>
      </c>
      <c r="C583" s="4">
        <v>0</v>
      </c>
      <c r="D583" s="4">
        <v>1</v>
      </c>
      <c r="E583" s="4">
        <v>224</v>
      </c>
      <c r="F583" s="4">
        <f>ROUND(Source!AR555,O583)</f>
        <v>0</v>
      </c>
      <c r="G583" s="4" t="s">
        <v>107</v>
      </c>
      <c r="H583" s="4" t="s">
        <v>108</v>
      </c>
      <c r="I583" s="4"/>
      <c r="J583" s="4"/>
      <c r="K583" s="4">
        <v>224</v>
      </c>
      <c r="L583" s="4">
        <v>27</v>
      </c>
      <c r="M583" s="4">
        <v>3</v>
      </c>
      <c r="N583" s="4" t="s">
        <v>3</v>
      </c>
      <c r="O583" s="4">
        <v>2</v>
      </c>
      <c r="P583" s="4"/>
      <c r="Q583" s="4"/>
      <c r="R583" s="4"/>
      <c r="S583" s="4"/>
      <c r="T583" s="4"/>
      <c r="U583" s="4"/>
      <c r="V583" s="4"/>
      <c r="W583" s="4">
        <v>0</v>
      </c>
      <c r="X583" s="4">
        <v>1</v>
      </c>
      <c r="Y583" s="4">
        <v>0</v>
      </c>
      <c r="Z583" s="4"/>
      <c r="AA583" s="4"/>
      <c r="AB583" s="4"/>
    </row>
    <row r="585" spans="1:245" x14ac:dyDescent="0.2">
      <c r="A585" s="1">
        <v>4</v>
      </c>
      <c r="B585" s="1">
        <v>0</v>
      </c>
      <c r="C585" s="1"/>
      <c r="D585" s="1">
        <f>ROW(A602)</f>
        <v>602</v>
      </c>
      <c r="E585" s="1"/>
      <c r="F585" s="1" t="s">
        <v>3</v>
      </c>
      <c r="G585" s="1" t="s">
        <v>268</v>
      </c>
      <c r="H585" s="1" t="s">
        <v>3</v>
      </c>
      <c r="I585" s="1">
        <v>0</v>
      </c>
      <c r="J585" s="1"/>
      <c r="K585" s="1">
        <v>-1</v>
      </c>
      <c r="L585" s="1"/>
      <c r="M585" s="1" t="s">
        <v>3</v>
      </c>
      <c r="N585" s="1"/>
      <c r="O585" s="1"/>
      <c r="P585" s="1"/>
      <c r="Q585" s="1"/>
      <c r="R585" s="1"/>
      <c r="S585" s="1">
        <v>0</v>
      </c>
      <c r="T585" s="1"/>
      <c r="U585" s="1" t="s">
        <v>3</v>
      </c>
      <c r="V585" s="1">
        <v>0</v>
      </c>
      <c r="W585" s="1"/>
      <c r="X585" s="1"/>
      <c r="Y585" s="1"/>
      <c r="Z585" s="1"/>
      <c r="AA585" s="1"/>
      <c r="AB585" s="1" t="s">
        <v>3</v>
      </c>
      <c r="AC585" s="1" t="s">
        <v>3</v>
      </c>
      <c r="AD585" s="1" t="s">
        <v>3</v>
      </c>
      <c r="AE585" s="1" t="s">
        <v>3</v>
      </c>
      <c r="AF585" s="1" t="s">
        <v>3</v>
      </c>
      <c r="AG585" s="1" t="s">
        <v>3</v>
      </c>
      <c r="AH585" s="1"/>
      <c r="AI585" s="1"/>
      <c r="AJ585" s="1"/>
      <c r="AK585" s="1"/>
      <c r="AL585" s="1"/>
      <c r="AM585" s="1"/>
      <c r="AN585" s="1"/>
      <c r="AO585" s="1"/>
      <c r="AP585" s="1" t="s">
        <v>3</v>
      </c>
      <c r="AQ585" s="1" t="s">
        <v>3</v>
      </c>
      <c r="AR585" s="1" t="s">
        <v>3</v>
      </c>
      <c r="AS585" s="1"/>
      <c r="AT585" s="1"/>
      <c r="AU585" s="1"/>
      <c r="AV585" s="1"/>
      <c r="AW585" s="1"/>
      <c r="AX585" s="1"/>
      <c r="AY585" s="1"/>
      <c r="AZ585" s="1" t="s">
        <v>3</v>
      </c>
      <c r="BA585" s="1"/>
      <c r="BB585" s="1" t="s">
        <v>3</v>
      </c>
      <c r="BC585" s="1" t="s">
        <v>3</v>
      </c>
      <c r="BD585" s="1" t="s">
        <v>3</v>
      </c>
      <c r="BE585" s="1" t="s">
        <v>3</v>
      </c>
      <c r="BF585" s="1" t="s">
        <v>3</v>
      </c>
      <c r="BG585" s="1" t="s">
        <v>3</v>
      </c>
      <c r="BH585" s="1" t="s">
        <v>3</v>
      </c>
      <c r="BI585" s="1" t="s">
        <v>3</v>
      </c>
      <c r="BJ585" s="1" t="s">
        <v>3</v>
      </c>
      <c r="BK585" s="1" t="s">
        <v>3</v>
      </c>
      <c r="BL585" s="1" t="s">
        <v>3</v>
      </c>
      <c r="BM585" s="1" t="s">
        <v>3</v>
      </c>
      <c r="BN585" s="1" t="s">
        <v>3</v>
      </c>
      <c r="BO585" s="1" t="s">
        <v>3</v>
      </c>
      <c r="BP585" s="1" t="s">
        <v>3</v>
      </c>
      <c r="BQ585" s="1"/>
      <c r="BR585" s="1"/>
      <c r="BS585" s="1"/>
      <c r="BT585" s="1"/>
      <c r="BU585" s="1"/>
      <c r="BV585" s="1"/>
      <c r="BW585" s="1"/>
      <c r="BX585" s="1">
        <v>0</v>
      </c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1"/>
      <c r="CJ585" s="1">
        <v>0</v>
      </c>
    </row>
    <row r="587" spans="1:245" x14ac:dyDescent="0.2">
      <c r="A587" s="2">
        <v>52</v>
      </c>
      <c r="B587" s="2">
        <f t="shared" ref="B587:G587" si="345">B602</f>
        <v>0</v>
      </c>
      <c r="C587" s="2">
        <f t="shared" si="345"/>
        <v>4</v>
      </c>
      <c r="D587" s="2">
        <f t="shared" si="345"/>
        <v>585</v>
      </c>
      <c r="E587" s="2">
        <f t="shared" si="345"/>
        <v>0</v>
      </c>
      <c r="F587" s="2" t="str">
        <f t="shared" si="345"/>
        <v/>
      </c>
      <c r="G587" s="2" t="str">
        <f t="shared" si="345"/>
        <v>Помещение 3,4,5 (кабинет № 229, 231, 233)</v>
      </c>
      <c r="H587" s="2"/>
      <c r="I587" s="2"/>
      <c r="J587" s="2"/>
      <c r="K587" s="2"/>
      <c r="L587" s="2"/>
      <c r="M587" s="2"/>
      <c r="N587" s="2"/>
      <c r="O587" s="2">
        <f t="shared" ref="O587:AT587" si="346">O602</f>
        <v>0</v>
      </c>
      <c r="P587" s="2">
        <f t="shared" si="346"/>
        <v>0</v>
      </c>
      <c r="Q587" s="2">
        <f t="shared" si="346"/>
        <v>0</v>
      </c>
      <c r="R587" s="2">
        <f t="shared" si="346"/>
        <v>0</v>
      </c>
      <c r="S587" s="2">
        <f t="shared" si="346"/>
        <v>0</v>
      </c>
      <c r="T587" s="2">
        <f t="shared" si="346"/>
        <v>0</v>
      </c>
      <c r="U587" s="2">
        <f t="shared" si="346"/>
        <v>0</v>
      </c>
      <c r="V587" s="2">
        <f t="shared" si="346"/>
        <v>0</v>
      </c>
      <c r="W587" s="2">
        <f t="shared" si="346"/>
        <v>0</v>
      </c>
      <c r="X587" s="2">
        <f t="shared" si="346"/>
        <v>0</v>
      </c>
      <c r="Y587" s="2">
        <f t="shared" si="346"/>
        <v>0</v>
      </c>
      <c r="Z587" s="2">
        <f t="shared" si="346"/>
        <v>0</v>
      </c>
      <c r="AA587" s="2">
        <f t="shared" si="346"/>
        <v>0</v>
      </c>
      <c r="AB587" s="2">
        <f t="shared" si="346"/>
        <v>0</v>
      </c>
      <c r="AC587" s="2">
        <f t="shared" si="346"/>
        <v>0</v>
      </c>
      <c r="AD587" s="2">
        <f t="shared" si="346"/>
        <v>0</v>
      </c>
      <c r="AE587" s="2">
        <f t="shared" si="346"/>
        <v>0</v>
      </c>
      <c r="AF587" s="2">
        <f t="shared" si="346"/>
        <v>0</v>
      </c>
      <c r="AG587" s="2">
        <f t="shared" si="346"/>
        <v>0</v>
      </c>
      <c r="AH587" s="2">
        <f t="shared" si="346"/>
        <v>0</v>
      </c>
      <c r="AI587" s="2">
        <f t="shared" si="346"/>
        <v>0</v>
      </c>
      <c r="AJ587" s="2">
        <f t="shared" si="346"/>
        <v>0</v>
      </c>
      <c r="AK587" s="2">
        <f t="shared" si="346"/>
        <v>0</v>
      </c>
      <c r="AL587" s="2">
        <f t="shared" si="346"/>
        <v>0</v>
      </c>
      <c r="AM587" s="2">
        <f t="shared" si="346"/>
        <v>0</v>
      </c>
      <c r="AN587" s="2">
        <f t="shared" si="346"/>
        <v>0</v>
      </c>
      <c r="AO587" s="2">
        <f t="shared" si="346"/>
        <v>0</v>
      </c>
      <c r="AP587" s="2">
        <f t="shared" si="346"/>
        <v>0</v>
      </c>
      <c r="AQ587" s="2">
        <f t="shared" si="346"/>
        <v>0</v>
      </c>
      <c r="AR587" s="2">
        <f t="shared" si="346"/>
        <v>0</v>
      </c>
      <c r="AS587" s="2">
        <f t="shared" si="346"/>
        <v>0</v>
      </c>
      <c r="AT587" s="2">
        <f t="shared" si="346"/>
        <v>0</v>
      </c>
      <c r="AU587" s="2">
        <f t="shared" ref="AU587:BZ587" si="347">AU602</f>
        <v>0</v>
      </c>
      <c r="AV587" s="2">
        <f t="shared" si="347"/>
        <v>0</v>
      </c>
      <c r="AW587" s="2">
        <f t="shared" si="347"/>
        <v>0</v>
      </c>
      <c r="AX587" s="2">
        <f t="shared" si="347"/>
        <v>0</v>
      </c>
      <c r="AY587" s="2">
        <f t="shared" si="347"/>
        <v>0</v>
      </c>
      <c r="AZ587" s="2">
        <f t="shared" si="347"/>
        <v>0</v>
      </c>
      <c r="BA587" s="2">
        <f t="shared" si="347"/>
        <v>0</v>
      </c>
      <c r="BB587" s="2">
        <f t="shared" si="347"/>
        <v>0</v>
      </c>
      <c r="BC587" s="2">
        <f t="shared" si="347"/>
        <v>0</v>
      </c>
      <c r="BD587" s="2">
        <f t="shared" si="347"/>
        <v>0</v>
      </c>
      <c r="BE587" s="2">
        <f t="shared" si="347"/>
        <v>0</v>
      </c>
      <c r="BF587" s="2">
        <f t="shared" si="347"/>
        <v>0</v>
      </c>
      <c r="BG587" s="2">
        <f t="shared" si="347"/>
        <v>0</v>
      </c>
      <c r="BH587" s="2">
        <f t="shared" si="347"/>
        <v>0</v>
      </c>
      <c r="BI587" s="2">
        <f t="shared" si="347"/>
        <v>0</v>
      </c>
      <c r="BJ587" s="2">
        <f t="shared" si="347"/>
        <v>0</v>
      </c>
      <c r="BK587" s="2">
        <f t="shared" si="347"/>
        <v>0</v>
      </c>
      <c r="BL587" s="2">
        <f t="shared" si="347"/>
        <v>0</v>
      </c>
      <c r="BM587" s="2">
        <f t="shared" si="347"/>
        <v>0</v>
      </c>
      <c r="BN587" s="2">
        <f t="shared" si="347"/>
        <v>0</v>
      </c>
      <c r="BO587" s="2">
        <f t="shared" si="347"/>
        <v>0</v>
      </c>
      <c r="BP587" s="2">
        <f t="shared" si="347"/>
        <v>0</v>
      </c>
      <c r="BQ587" s="2">
        <f t="shared" si="347"/>
        <v>0</v>
      </c>
      <c r="BR587" s="2">
        <f t="shared" si="347"/>
        <v>0</v>
      </c>
      <c r="BS587" s="2">
        <f t="shared" si="347"/>
        <v>0</v>
      </c>
      <c r="BT587" s="2">
        <f t="shared" si="347"/>
        <v>0</v>
      </c>
      <c r="BU587" s="2">
        <f t="shared" si="347"/>
        <v>0</v>
      </c>
      <c r="BV587" s="2">
        <f t="shared" si="347"/>
        <v>0</v>
      </c>
      <c r="BW587" s="2">
        <f t="shared" si="347"/>
        <v>0</v>
      </c>
      <c r="BX587" s="2">
        <f t="shared" si="347"/>
        <v>0</v>
      </c>
      <c r="BY587" s="2">
        <f t="shared" si="347"/>
        <v>0</v>
      </c>
      <c r="BZ587" s="2">
        <f t="shared" si="347"/>
        <v>0</v>
      </c>
      <c r="CA587" s="2">
        <f t="shared" ref="CA587:DF587" si="348">CA602</f>
        <v>0</v>
      </c>
      <c r="CB587" s="2">
        <f t="shared" si="348"/>
        <v>0</v>
      </c>
      <c r="CC587" s="2">
        <f t="shared" si="348"/>
        <v>0</v>
      </c>
      <c r="CD587" s="2">
        <f t="shared" si="348"/>
        <v>0</v>
      </c>
      <c r="CE587" s="2">
        <f t="shared" si="348"/>
        <v>0</v>
      </c>
      <c r="CF587" s="2">
        <f t="shared" si="348"/>
        <v>0</v>
      </c>
      <c r="CG587" s="2">
        <f t="shared" si="348"/>
        <v>0</v>
      </c>
      <c r="CH587" s="2">
        <f t="shared" si="348"/>
        <v>0</v>
      </c>
      <c r="CI587" s="2">
        <f t="shared" si="348"/>
        <v>0</v>
      </c>
      <c r="CJ587" s="2">
        <f t="shared" si="348"/>
        <v>0</v>
      </c>
      <c r="CK587" s="2">
        <f t="shared" si="348"/>
        <v>0</v>
      </c>
      <c r="CL587" s="2">
        <f t="shared" si="348"/>
        <v>0</v>
      </c>
      <c r="CM587" s="2">
        <f t="shared" si="348"/>
        <v>0</v>
      </c>
      <c r="CN587" s="2">
        <f t="shared" si="348"/>
        <v>0</v>
      </c>
      <c r="CO587" s="2">
        <f t="shared" si="348"/>
        <v>0</v>
      </c>
      <c r="CP587" s="2">
        <f t="shared" si="348"/>
        <v>0</v>
      </c>
      <c r="CQ587" s="2">
        <f t="shared" si="348"/>
        <v>0</v>
      </c>
      <c r="CR587" s="2">
        <f t="shared" si="348"/>
        <v>0</v>
      </c>
      <c r="CS587" s="2">
        <f t="shared" si="348"/>
        <v>0</v>
      </c>
      <c r="CT587" s="2">
        <f t="shared" si="348"/>
        <v>0</v>
      </c>
      <c r="CU587" s="2">
        <f t="shared" si="348"/>
        <v>0</v>
      </c>
      <c r="CV587" s="2">
        <f t="shared" si="348"/>
        <v>0</v>
      </c>
      <c r="CW587" s="2">
        <f t="shared" si="348"/>
        <v>0</v>
      </c>
      <c r="CX587" s="2">
        <f t="shared" si="348"/>
        <v>0</v>
      </c>
      <c r="CY587" s="2">
        <f t="shared" si="348"/>
        <v>0</v>
      </c>
      <c r="CZ587" s="2">
        <f t="shared" si="348"/>
        <v>0</v>
      </c>
      <c r="DA587" s="2">
        <f t="shared" si="348"/>
        <v>0</v>
      </c>
      <c r="DB587" s="2">
        <f t="shared" si="348"/>
        <v>0</v>
      </c>
      <c r="DC587" s="2">
        <f t="shared" si="348"/>
        <v>0</v>
      </c>
      <c r="DD587" s="2">
        <f t="shared" si="348"/>
        <v>0</v>
      </c>
      <c r="DE587" s="2">
        <f t="shared" si="348"/>
        <v>0</v>
      </c>
      <c r="DF587" s="2">
        <f t="shared" si="348"/>
        <v>0</v>
      </c>
      <c r="DG587" s="3">
        <f t="shared" ref="DG587:EL587" si="349">DG602</f>
        <v>0</v>
      </c>
      <c r="DH587" s="3">
        <f t="shared" si="349"/>
        <v>0</v>
      </c>
      <c r="DI587" s="3">
        <f t="shared" si="349"/>
        <v>0</v>
      </c>
      <c r="DJ587" s="3">
        <f t="shared" si="349"/>
        <v>0</v>
      </c>
      <c r="DK587" s="3">
        <f t="shared" si="349"/>
        <v>0</v>
      </c>
      <c r="DL587" s="3">
        <f t="shared" si="349"/>
        <v>0</v>
      </c>
      <c r="DM587" s="3">
        <f t="shared" si="349"/>
        <v>0</v>
      </c>
      <c r="DN587" s="3">
        <f t="shared" si="349"/>
        <v>0</v>
      </c>
      <c r="DO587" s="3">
        <f t="shared" si="349"/>
        <v>0</v>
      </c>
      <c r="DP587" s="3">
        <f t="shared" si="349"/>
        <v>0</v>
      </c>
      <c r="DQ587" s="3">
        <f t="shared" si="349"/>
        <v>0</v>
      </c>
      <c r="DR587" s="3">
        <f t="shared" si="349"/>
        <v>0</v>
      </c>
      <c r="DS587" s="3">
        <f t="shared" si="349"/>
        <v>0</v>
      </c>
      <c r="DT587" s="3">
        <f t="shared" si="349"/>
        <v>0</v>
      </c>
      <c r="DU587" s="3">
        <f t="shared" si="349"/>
        <v>0</v>
      </c>
      <c r="DV587" s="3">
        <f t="shared" si="349"/>
        <v>0</v>
      </c>
      <c r="DW587" s="3">
        <f t="shared" si="349"/>
        <v>0</v>
      </c>
      <c r="DX587" s="3">
        <f t="shared" si="349"/>
        <v>0</v>
      </c>
      <c r="DY587" s="3">
        <f t="shared" si="349"/>
        <v>0</v>
      </c>
      <c r="DZ587" s="3">
        <f t="shared" si="349"/>
        <v>0</v>
      </c>
      <c r="EA587" s="3">
        <f t="shared" si="349"/>
        <v>0</v>
      </c>
      <c r="EB587" s="3">
        <f t="shared" si="349"/>
        <v>0</v>
      </c>
      <c r="EC587" s="3">
        <f t="shared" si="349"/>
        <v>0</v>
      </c>
      <c r="ED587" s="3">
        <f t="shared" si="349"/>
        <v>0</v>
      </c>
      <c r="EE587" s="3">
        <f t="shared" si="349"/>
        <v>0</v>
      </c>
      <c r="EF587" s="3">
        <f t="shared" si="349"/>
        <v>0</v>
      </c>
      <c r="EG587" s="3">
        <f t="shared" si="349"/>
        <v>0</v>
      </c>
      <c r="EH587" s="3">
        <f t="shared" si="349"/>
        <v>0</v>
      </c>
      <c r="EI587" s="3">
        <f t="shared" si="349"/>
        <v>0</v>
      </c>
      <c r="EJ587" s="3">
        <f t="shared" si="349"/>
        <v>0</v>
      </c>
      <c r="EK587" s="3">
        <f t="shared" si="349"/>
        <v>0</v>
      </c>
      <c r="EL587" s="3">
        <f t="shared" si="349"/>
        <v>0</v>
      </c>
      <c r="EM587" s="3">
        <f t="shared" ref="EM587:FR587" si="350">EM602</f>
        <v>0</v>
      </c>
      <c r="EN587" s="3">
        <f t="shared" si="350"/>
        <v>0</v>
      </c>
      <c r="EO587" s="3">
        <f t="shared" si="350"/>
        <v>0</v>
      </c>
      <c r="EP587" s="3">
        <f t="shared" si="350"/>
        <v>0</v>
      </c>
      <c r="EQ587" s="3">
        <f t="shared" si="350"/>
        <v>0</v>
      </c>
      <c r="ER587" s="3">
        <f t="shared" si="350"/>
        <v>0</v>
      </c>
      <c r="ES587" s="3">
        <f t="shared" si="350"/>
        <v>0</v>
      </c>
      <c r="ET587" s="3">
        <f t="shared" si="350"/>
        <v>0</v>
      </c>
      <c r="EU587" s="3">
        <f t="shared" si="350"/>
        <v>0</v>
      </c>
      <c r="EV587" s="3">
        <f t="shared" si="350"/>
        <v>0</v>
      </c>
      <c r="EW587" s="3">
        <f t="shared" si="350"/>
        <v>0</v>
      </c>
      <c r="EX587" s="3">
        <f t="shared" si="350"/>
        <v>0</v>
      </c>
      <c r="EY587" s="3">
        <f t="shared" si="350"/>
        <v>0</v>
      </c>
      <c r="EZ587" s="3">
        <f t="shared" si="350"/>
        <v>0</v>
      </c>
      <c r="FA587" s="3">
        <f t="shared" si="350"/>
        <v>0</v>
      </c>
      <c r="FB587" s="3">
        <f t="shared" si="350"/>
        <v>0</v>
      </c>
      <c r="FC587" s="3">
        <f t="shared" si="350"/>
        <v>0</v>
      </c>
      <c r="FD587" s="3">
        <f t="shared" si="350"/>
        <v>0</v>
      </c>
      <c r="FE587" s="3">
        <f t="shared" si="350"/>
        <v>0</v>
      </c>
      <c r="FF587" s="3">
        <f t="shared" si="350"/>
        <v>0</v>
      </c>
      <c r="FG587" s="3">
        <f t="shared" si="350"/>
        <v>0</v>
      </c>
      <c r="FH587" s="3">
        <f t="shared" si="350"/>
        <v>0</v>
      </c>
      <c r="FI587" s="3">
        <f t="shared" si="350"/>
        <v>0</v>
      </c>
      <c r="FJ587" s="3">
        <f t="shared" si="350"/>
        <v>0</v>
      </c>
      <c r="FK587" s="3">
        <f t="shared" si="350"/>
        <v>0</v>
      </c>
      <c r="FL587" s="3">
        <f t="shared" si="350"/>
        <v>0</v>
      </c>
      <c r="FM587" s="3">
        <f t="shared" si="350"/>
        <v>0</v>
      </c>
      <c r="FN587" s="3">
        <f t="shared" si="350"/>
        <v>0</v>
      </c>
      <c r="FO587" s="3">
        <f t="shared" si="350"/>
        <v>0</v>
      </c>
      <c r="FP587" s="3">
        <f t="shared" si="350"/>
        <v>0</v>
      </c>
      <c r="FQ587" s="3">
        <f t="shared" si="350"/>
        <v>0</v>
      </c>
      <c r="FR587" s="3">
        <f t="shared" si="350"/>
        <v>0</v>
      </c>
      <c r="FS587" s="3">
        <f t="shared" ref="FS587:GX587" si="351">FS602</f>
        <v>0</v>
      </c>
      <c r="FT587" s="3">
        <f t="shared" si="351"/>
        <v>0</v>
      </c>
      <c r="FU587" s="3">
        <f t="shared" si="351"/>
        <v>0</v>
      </c>
      <c r="FV587" s="3">
        <f t="shared" si="351"/>
        <v>0</v>
      </c>
      <c r="FW587" s="3">
        <f t="shared" si="351"/>
        <v>0</v>
      </c>
      <c r="FX587" s="3">
        <f t="shared" si="351"/>
        <v>0</v>
      </c>
      <c r="FY587" s="3">
        <f t="shared" si="351"/>
        <v>0</v>
      </c>
      <c r="FZ587" s="3">
        <f t="shared" si="351"/>
        <v>0</v>
      </c>
      <c r="GA587" s="3">
        <f t="shared" si="351"/>
        <v>0</v>
      </c>
      <c r="GB587" s="3">
        <f t="shared" si="351"/>
        <v>0</v>
      </c>
      <c r="GC587" s="3">
        <f t="shared" si="351"/>
        <v>0</v>
      </c>
      <c r="GD587" s="3">
        <f t="shared" si="351"/>
        <v>0</v>
      </c>
      <c r="GE587" s="3">
        <f t="shared" si="351"/>
        <v>0</v>
      </c>
      <c r="GF587" s="3">
        <f t="shared" si="351"/>
        <v>0</v>
      </c>
      <c r="GG587" s="3">
        <f t="shared" si="351"/>
        <v>0</v>
      </c>
      <c r="GH587" s="3">
        <f t="shared" si="351"/>
        <v>0</v>
      </c>
      <c r="GI587" s="3">
        <f t="shared" si="351"/>
        <v>0</v>
      </c>
      <c r="GJ587" s="3">
        <f t="shared" si="351"/>
        <v>0</v>
      </c>
      <c r="GK587" s="3">
        <f t="shared" si="351"/>
        <v>0</v>
      </c>
      <c r="GL587" s="3">
        <f t="shared" si="351"/>
        <v>0</v>
      </c>
      <c r="GM587" s="3">
        <f t="shared" si="351"/>
        <v>0</v>
      </c>
      <c r="GN587" s="3">
        <f t="shared" si="351"/>
        <v>0</v>
      </c>
      <c r="GO587" s="3">
        <f t="shared" si="351"/>
        <v>0</v>
      </c>
      <c r="GP587" s="3">
        <f t="shared" si="351"/>
        <v>0</v>
      </c>
      <c r="GQ587" s="3">
        <f t="shared" si="351"/>
        <v>0</v>
      </c>
      <c r="GR587" s="3">
        <f t="shared" si="351"/>
        <v>0</v>
      </c>
      <c r="GS587" s="3">
        <f t="shared" si="351"/>
        <v>0</v>
      </c>
      <c r="GT587" s="3">
        <f t="shared" si="351"/>
        <v>0</v>
      </c>
      <c r="GU587" s="3">
        <f t="shared" si="351"/>
        <v>0</v>
      </c>
      <c r="GV587" s="3">
        <f t="shared" si="351"/>
        <v>0</v>
      </c>
      <c r="GW587" s="3">
        <f t="shared" si="351"/>
        <v>0</v>
      </c>
      <c r="GX587" s="3">
        <f t="shared" si="351"/>
        <v>0</v>
      </c>
    </row>
    <row r="589" spans="1:245" x14ac:dyDescent="0.2">
      <c r="A589">
        <v>17</v>
      </c>
      <c r="B589">
        <v>0</v>
      </c>
      <c r="C589">
        <f>ROW(SmtRes!A302)</f>
        <v>302</v>
      </c>
      <c r="D589">
        <f>ROW(EtalonRes!A302)</f>
        <v>302</v>
      </c>
      <c r="E589" t="s">
        <v>269</v>
      </c>
      <c r="F589" t="s">
        <v>117</v>
      </c>
      <c r="G589" t="s">
        <v>118</v>
      </c>
      <c r="H589" t="s">
        <v>119</v>
      </c>
      <c r="I589">
        <f>ROUND(12/100,7)</f>
        <v>0.12</v>
      </c>
      <c r="J589">
        <v>0</v>
      </c>
      <c r="K589">
        <f>ROUND(12/100,7)</f>
        <v>0.12</v>
      </c>
      <c r="O589">
        <f t="shared" ref="O589:O600" si="352">ROUND(CP589,2)</f>
        <v>1971.27</v>
      </c>
      <c r="P589">
        <f>SUMIF(SmtRes!AQ301:'SmtRes'!AQ302,"=1",SmtRes!DF301:'SmtRes'!DF302)</f>
        <v>0</v>
      </c>
      <c r="Q589">
        <f>SUMIF(SmtRes!AQ301:'SmtRes'!AQ302,"=1",SmtRes!DG301:'SmtRes'!DG302)</f>
        <v>0</v>
      </c>
      <c r="R589">
        <f>SUMIF(SmtRes!AQ301:'SmtRes'!AQ302,"=1",SmtRes!DH301:'SmtRes'!DH302)</f>
        <v>0</v>
      </c>
      <c r="S589">
        <f>SUMIF(SmtRes!AQ301:'SmtRes'!AQ302,"=1",SmtRes!DI301:'SmtRes'!DI302)</f>
        <v>1971.27</v>
      </c>
      <c r="T589">
        <f t="shared" ref="T589:T600" si="353">ROUND(CU589*I589,2)</f>
        <v>0</v>
      </c>
      <c r="U589">
        <f>SUMIF(SmtRes!AQ301:'SmtRes'!AQ302,"=1",SmtRes!CV301:'SmtRes'!CV302)</f>
        <v>2.8919999999999999</v>
      </c>
      <c r="V589">
        <f>SUMIF(SmtRes!AQ301:'SmtRes'!AQ302,"=1",SmtRes!CW301:'SmtRes'!CW302)</f>
        <v>0</v>
      </c>
      <c r="W589">
        <f t="shared" ref="W589:W600" si="354">ROUND(CX589*I589,2)</f>
        <v>0</v>
      </c>
      <c r="X589">
        <f t="shared" ref="X589:X600" si="355">ROUND(CY589,2)</f>
        <v>1793.86</v>
      </c>
      <c r="Y589">
        <f t="shared" ref="Y589:Y600" si="356">ROUND(CZ589,2)</f>
        <v>946.21</v>
      </c>
      <c r="AA589">
        <v>61549534</v>
      </c>
      <c r="AB589">
        <f t="shared" ref="AB589:AB600" si="357">ROUND((AC589+AD589+AF589),6)</f>
        <v>16427.282999999999</v>
      </c>
      <c r="AC589">
        <f>ROUND((0),6)</f>
        <v>0</v>
      </c>
      <c r="AD589">
        <f>ROUND((((0)-(0))+AE589),6)</f>
        <v>0</v>
      </c>
      <c r="AE589">
        <f>ROUND((0),6)</f>
        <v>0</v>
      </c>
      <c r="AF589">
        <f>ROUND((SUM(SmtRes!BT301:'SmtRes'!BT302)),6)</f>
        <v>16427.282999999999</v>
      </c>
      <c r="AG589">
        <f t="shared" ref="AG589:AG600" si="358">ROUND((AP589),6)</f>
        <v>0</v>
      </c>
      <c r="AH589">
        <f>(SUM(SmtRes!BU301:'SmtRes'!BU302))</f>
        <v>24.1</v>
      </c>
      <c r="AI589">
        <f>(0)</f>
        <v>0</v>
      </c>
      <c r="AJ589">
        <f t="shared" ref="AJ589:AJ600" si="359">(AS589)</f>
        <v>0</v>
      </c>
      <c r="AK589">
        <v>16427.282999999999</v>
      </c>
      <c r="AL589">
        <v>0</v>
      </c>
      <c r="AM589">
        <v>0</v>
      </c>
      <c r="AN589">
        <v>0</v>
      </c>
      <c r="AO589">
        <v>16427.282999999999</v>
      </c>
      <c r="AP589">
        <v>0</v>
      </c>
      <c r="AQ589">
        <v>24.1</v>
      </c>
      <c r="AR589">
        <v>0</v>
      </c>
      <c r="AS589">
        <v>0</v>
      </c>
      <c r="AT589">
        <v>91</v>
      </c>
      <c r="AU589">
        <v>48</v>
      </c>
      <c r="AV589">
        <v>1</v>
      </c>
      <c r="AW589">
        <v>1</v>
      </c>
      <c r="AZ589">
        <v>1</v>
      </c>
      <c r="BA589">
        <v>1</v>
      </c>
      <c r="BB589">
        <v>1</v>
      </c>
      <c r="BC589">
        <v>1</v>
      </c>
      <c r="BD589" t="s">
        <v>3</v>
      </c>
      <c r="BE589" t="s">
        <v>3</v>
      </c>
      <c r="BF589" t="s">
        <v>3</v>
      </c>
      <c r="BG589" t="s">
        <v>3</v>
      </c>
      <c r="BH589">
        <v>0</v>
      </c>
      <c r="BI589">
        <v>1</v>
      </c>
      <c r="BJ589" t="s">
        <v>120</v>
      </c>
      <c r="BM589">
        <v>67001</v>
      </c>
      <c r="BN589">
        <v>0</v>
      </c>
      <c r="BO589" t="s">
        <v>3</v>
      </c>
      <c r="BP589">
        <v>0</v>
      </c>
      <c r="BQ589">
        <v>6</v>
      </c>
      <c r="BR589">
        <v>0</v>
      </c>
      <c r="BS589">
        <v>1</v>
      </c>
      <c r="BT589">
        <v>1</v>
      </c>
      <c r="BU589">
        <v>1</v>
      </c>
      <c r="BV589">
        <v>1</v>
      </c>
      <c r="BW589">
        <v>1</v>
      </c>
      <c r="BX589">
        <v>1</v>
      </c>
      <c r="BY589" t="s">
        <v>3</v>
      </c>
      <c r="BZ589">
        <v>91</v>
      </c>
      <c r="CA589">
        <v>48</v>
      </c>
      <c r="CB589" t="s">
        <v>3</v>
      </c>
      <c r="CE589">
        <v>0</v>
      </c>
      <c r="CF589">
        <v>0</v>
      </c>
      <c r="CG589">
        <v>0</v>
      </c>
      <c r="CM589">
        <v>0</v>
      </c>
      <c r="CN589" t="s">
        <v>3</v>
      </c>
      <c r="CO589">
        <v>0</v>
      </c>
      <c r="CP589">
        <f t="shared" ref="CP589:CP600" si="360">(P589+Q589+S589+R589)</f>
        <v>1971.27</v>
      </c>
      <c r="CQ589">
        <f>SUMIF(SmtRes!AQ301:'SmtRes'!AQ302,"=1",SmtRes!AA301:'SmtRes'!AA302)</f>
        <v>0</v>
      </c>
      <c r="CR589">
        <f>SUMIF(SmtRes!AQ301:'SmtRes'!AQ302,"=1",SmtRes!AB301:'SmtRes'!AB302)</f>
        <v>0</v>
      </c>
      <c r="CS589">
        <f>SUMIF(SmtRes!AQ301:'SmtRes'!AQ302,"=1",SmtRes!AC301:'SmtRes'!AC302)</f>
        <v>0</v>
      </c>
      <c r="CT589">
        <f>SUMIF(SmtRes!AQ301:'SmtRes'!AQ302,"=1",SmtRes!AD301:'SmtRes'!AD302)</f>
        <v>681.63</v>
      </c>
      <c r="CU589">
        <f t="shared" ref="CU589:CU600" si="361">AG589</f>
        <v>0</v>
      </c>
      <c r="CV589">
        <f>SUMIF(SmtRes!AQ301:'SmtRes'!AQ302,"=1",SmtRes!BU301:'SmtRes'!BU302)</f>
        <v>24.1</v>
      </c>
      <c r="CW589">
        <f>SUMIF(SmtRes!AQ301:'SmtRes'!AQ302,"=1",SmtRes!BV301:'SmtRes'!BV302)</f>
        <v>0</v>
      </c>
      <c r="CX589">
        <f t="shared" ref="CX589:CX600" si="362">AJ589</f>
        <v>0</v>
      </c>
      <c r="CY589">
        <f t="shared" ref="CY589:CY600" si="363">(((S589+R589)*AT589)/100)</f>
        <v>1793.8557000000001</v>
      </c>
      <c r="CZ589">
        <f t="shared" ref="CZ589:CZ600" si="364">(((S589+R589)*AU589)/100)</f>
        <v>946.20959999999991</v>
      </c>
      <c r="DC589" t="s">
        <v>3</v>
      </c>
      <c r="DD589" t="s">
        <v>3</v>
      </c>
      <c r="DE589" t="s">
        <v>3</v>
      </c>
      <c r="DF589" t="s">
        <v>3</v>
      </c>
      <c r="DG589" t="s">
        <v>3</v>
      </c>
      <c r="DH589" t="s">
        <v>3</v>
      </c>
      <c r="DI589" t="s">
        <v>3</v>
      </c>
      <c r="DJ589" t="s">
        <v>3</v>
      </c>
      <c r="DK589" t="s">
        <v>3</v>
      </c>
      <c r="DL589" t="s">
        <v>3</v>
      </c>
      <c r="DM589" t="s">
        <v>3</v>
      </c>
      <c r="DN589">
        <v>0</v>
      </c>
      <c r="DO589">
        <v>0</v>
      </c>
      <c r="DP589">
        <v>1</v>
      </c>
      <c r="DQ589">
        <v>1</v>
      </c>
      <c r="DU589">
        <v>1013</v>
      </c>
      <c r="DV589" t="s">
        <v>119</v>
      </c>
      <c r="DW589" t="s">
        <v>119</v>
      </c>
      <c r="DX589">
        <v>1</v>
      </c>
      <c r="DZ589" t="s">
        <v>3</v>
      </c>
      <c r="EA589" t="s">
        <v>3</v>
      </c>
      <c r="EB589" t="s">
        <v>3</v>
      </c>
      <c r="EC589" t="s">
        <v>3</v>
      </c>
      <c r="EE589">
        <v>60216862</v>
      </c>
      <c r="EF589">
        <v>6</v>
      </c>
      <c r="EG589" t="s">
        <v>33</v>
      </c>
      <c r="EH589">
        <v>101</v>
      </c>
      <c r="EI589" t="s">
        <v>121</v>
      </c>
      <c r="EJ589">
        <v>1</v>
      </c>
      <c r="EK589">
        <v>67001</v>
      </c>
      <c r="EL589" t="s">
        <v>121</v>
      </c>
      <c r="EM589" t="s">
        <v>122</v>
      </c>
      <c r="EO589" t="s">
        <v>3</v>
      </c>
      <c r="EQ589">
        <v>0</v>
      </c>
      <c r="ER589">
        <v>0</v>
      </c>
      <c r="ES589">
        <v>0</v>
      </c>
      <c r="ET589">
        <v>0</v>
      </c>
      <c r="EU589">
        <v>0</v>
      </c>
      <c r="EV589">
        <v>0</v>
      </c>
      <c r="EW589">
        <v>24.1</v>
      </c>
      <c r="EX589">
        <v>0</v>
      </c>
      <c r="EY589">
        <v>0</v>
      </c>
      <c r="FQ589">
        <v>0</v>
      </c>
      <c r="FR589">
        <v>0</v>
      </c>
      <c r="FS589">
        <v>0</v>
      </c>
      <c r="FX589">
        <v>91</v>
      </c>
      <c r="FY589">
        <v>48</v>
      </c>
      <c r="GA589" t="s">
        <v>3</v>
      </c>
      <c r="GD589">
        <v>1</v>
      </c>
      <c r="GF589">
        <v>1908611330</v>
      </c>
      <c r="GG589">
        <v>2</v>
      </c>
      <c r="GH589">
        <v>1</v>
      </c>
      <c r="GI589">
        <v>-2</v>
      </c>
      <c r="GJ589">
        <v>0</v>
      </c>
      <c r="GK589">
        <v>0</v>
      </c>
      <c r="GL589">
        <f t="shared" ref="GL589:GL600" si="365">ROUND(IF(AND(BH589=3,BI589=3,FS589&lt;&gt;0),P589,0),2)</f>
        <v>0</v>
      </c>
      <c r="GM589">
        <f t="shared" ref="GM589:GM600" si="366">ROUND(O589+X589+Y589,2)+GX589</f>
        <v>4711.34</v>
      </c>
      <c r="GN589">
        <f t="shared" ref="GN589:GN600" si="367">IF(OR(BI589=0,BI589=1),GM589-GX589,0)</f>
        <v>4711.34</v>
      </c>
      <c r="GO589">
        <f t="shared" ref="GO589:GO600" si="368">IF(BI589=2,GM589-GX589,0)</f>
        <v>0</v>
      </c>
      <c r="GP589">
        <f t="shared" ref="GP589:GP600" si="369">IF(BI589=4,GM589-GX589,0)</f>
        <v>0</v>
      </c>
      <c r="GR589">
        <v>0</v>
      </c>
      <c r="GS589">
        <v>3</v>
      </c>
      <c r="GT589">
        <v>0</v>
      </c>
      <c r="GU589" t="s">
        <v>3</v>
      </c>
      <c r="GV589">
        <f t="shared" ref="GV589:GV600" si="370">ROUND((GT589),6)</f>
        <v>0</v>
      </c>
      <c r="GW589">
        <v>1</v>
      </c>
      <c r="GX589">
        <f t="shared" ref="GX589:GX600" si="371">ROUND(HC589*I589,2)</f>
        <v>0</v>
      </c>
      <c r="HA589">
        <v>0</v>
      </c>
      <c r="HB589">
        <v>0</v>
      </c>
      <c r="HC589">
        <f t="shared" ref="HC589:HC600" si="372">GV589*GW589</f>
        <v>0</v>
      </c>
      <c r="HE589" t="s">
        <v>3</v>
      </c>
      <c r="HF589" t="s">
        <v>3</v>
      </c>
      <c r="HM589" t="s">
        <v>3</v>
      </c>
      <c r="HN589" t="s">
        <v>123</v>
      </c>
      <c r="HO589" t="s">
        <v>124</v>
      </c>
      <c r="HP589" t="s">
        <v>121</v>
      </c>
      <c r="HQ589" t="s">
        <v>121</v>
      </c>
      <c r="HS589">
        <v>0</v>
      </c>
      <c r="IK589">
        <v>0</v>
      </c>
    </row>
    <row r="590" spans="1:245" x14ac:dyDescent="0.2">
      <c r="A590">
        <v>18</v>
      </c>
      <c r="B590">
        <v>0</v>
      </c>
      <c r="C590">
        <v>302</v>
      </c>
      <c r="E590" t="s">
        <v>270</v>
      </c>
      <c r="F590" t="s">
        <v>126</v>
      </c>
      <c r="G590" t="s">
        <v>127</v>
      </c>
      <c r="H590" t="s">
        <v>128</v>
      </c>
      <c r="I590">
        <f>I589*J590</f>
        <v>12</v>
      </c>
      <c r="J590">
        <v>100</v>
      </c>
      <c r="K590">
        <v>100</v>
      </c>
      <c r="O590">
        <f t="shared" si="352"/>
        <v>5275.32</v>
      </c>
      <c r="P590">
        <f>ROUND(CQ590*I590,2)</f>
        <v>5275.32</v>
      </c>
      <c r="Q590">
        <f>ROUND(CR590*I590,2)</f>
        <v>0</v>
      </c>
      <c r="R590">
        <f>ROUND(CS590*I590,2)</f>
        <v>0</v>
      </c>
      <c r="S590">
        <f>ROUND(CT590*I590,2)</f>
        <v>0</v>
      </c>
      <c r="T590">
        <f t="shared" si="353"/>
        <v>0</v>
      </c>
      <c r="U590">
        <f>ROUND(CV590*I590,7)</f>
        <v>0</v>
      </c>
      <c r="V590">
        <f>ROUND(CW590*I590,7)</f>
        <v>0</v>
      </c>
      <c r="W590">
        <f t="shared" si="354"/>
        <v>0</v>
      </c>
      <c r="X590">
        <f t="shared" si="355"/>
        <v>0</v>
      </c>
      <c r="Y590">
        <f t="shared" si="356"/>
        <v>0</v>
      </c>
      <c r="AA590">
        <v>61549534</v>
      </c>
      <c r="AB590">
        <f t="shared" si="357"/>
        <v>230.16</v>
      </c>
      <c r="AC590">
        <f>ROUND((ES590),6)</f>
        <v>230.16</v>
      </c>
      <c r="AD590">
        <f>ROUND((((ET590)-(EU590))+AE590),6)</f>
        <v>0</v>
      </c>
      <c r="AE590">
        <f>ROUND((EU590),6)</f>
        <v>0</v>
      </c>
      <c r="AF590">
        <f>ROUND((EV590),6)</f>
        <v>0</v>
      </c>
      <c r="AG590">
        <f t="shared" si="358"/>
        <v>0</v>
      </c>
      <c r="AH590">
        <f>(EW590)</f>
        <v>0</v>
      </c>
      <c r="AI590">
        <f>(EX590)</f>
        <v>0</v>
      </c>
      <c r="AJ590">
        <f t="shared" si="359"/>
        <v>0</v>
      </c>
      <c r="AK590">
        <v>230.16</v>
      </c>
      <c r="AL590">
        <v>230.16</v>
      </c>
      <c r="AM590">
        <v>0</v>
      </c>
      <c r="AN590">
        <v>0</v>
      </c>
      <c r="AO590">
        <v>0</v>
      </c>
      <c r="AP590">
        <v>0</v>
      </c>
      <c r="AQ590">
        <v>0</v>
      </c>
      <c r="AR590">
        <v>0</v>
      </c>
      <c r="AS590">
        <v>0</v>
      </c>
      <c r="AT590">
        <v>91</v>
      </c>
      <c r="AU590">
        <v>48</v>
      </c>
      <c r="AV590">
        <v>1</v>
      </c>
      <c r="AW590">
        <v>1</v>
      </c>
      <c r="AZ590">
        <v>1</v>
      </c>
      <c r="BA590">
        <v>1</v>
      </c>
      <c r="BB590">
        <v>1</v>
      </c>
      <c r="BC590">
        <v>1.91</v>
      </c>
      <c r="BD590" t="s">
        <v>3</v>
      </c>
      <c r="BE590" t="s">
        <v>3</v>
      </c>
      <c r="BF590" t="s">
        <v>3</v>
      </c>
      <c r="BG590" t="s">
        <v>3</v>
      </c>
      <c r="BH590">
        <v>3</v>
      </c>
      <c r="BI590">
        <v>1</v>
      </c>
      <c r="BJ590" t="s">
        <v>129</v>
      </c>
      <c r="BM590">
        <v>67001</v>
      </c>
      <c r="BN590">
        <v>0</v>
      </c>
      <c r="BO590" t="s">
        <v>126</v>
      </c>
      <c r="BP590">
        <v>1</v>
      </c>
      <c r="BQ590">
        <v>6</v>
      </c>
      <c r="BR590">
        <v>0</v>
      </c>
      <c r="BS590">
        <v>1</v>
      </c>
      <c r="BT590">
        <v>1</v>
      </c>
      <c r="BU590">
        <v>1</v>
      </c>
      <c r="BV590">
        <v>1</v>
      </c>
      <c r="BW590">
        <v>1</v>
      </c>
      <c r="BX590">
        <v>1</v>
      </c>
      <c r="BY590" t="s">
        <v>3</v>
      </c>
      <c r="BZ590">
        <v>91</v>
      </c>
      <c r="CA590">
        <v>48</v>
      </c>
      <c r="CB590" t="s">
        <v>3</v>
      </c>
      <c r="CE590">
        <v>0</v>
      </c>
      <c r="CF590">
        <v>0</v>
      </c>
      <c r="CG590">
        <v>0</v>
      </c>
      <c r="CM590">
        <v>0</v>
      </c>
      <c r="CN590" t="s">
        <v>3</v>
      </c>
      <c r="CO590">
        <v>0</v>
      </c>
      <c r="CP590">
        <f t="shared" si="360"/>
        <v>5275.32</v>
      </c>
      <c r="CQ590">
        <f>ROUND(AL590*BC590,2)</f>
        <v>439.61</v>
      </c>
      <c r="CR590">
        <f>ROUND(AM590*BB590,2)</f>
        <v>0</v>
      </c>
      <c r="CS590">
        <f>ROUND(AN590*BS590,2)</f>
        <v>0</v>
      </c>
      <c r="CT590">
        <f>ROUND(AO590*BA590,2)</f>
        <v>0</v>
      </c>
      <c r="CU590">
        <f t="shared" si="361"/>
        <v>0</v>
      </c>
      <c r="CV590">
        <f>AH590</f>
        <v>0</v>
      </c>
      <c r="CW590">
        <f>AI590</f>
        <v>0</v>
      </c>
      <c r="CX590">
        <f t="shared" si="362"/>
        <v>0</v>
      </c>
      <c r="CY590">
        <f t="shared" si="363"/>
        <v>0</v>
      </c>
      <c r="CZ590">
        <f t="shared" si="364"/>
        <v>0</v>
      </c>
      <c r="DC590" t="s">
        <v>3</v>
      </c>
      <c r="DD590" t="s">
        <v>3</v>
      </c>
      <c r="DE590" t="s">
        <v>3</v>
      </c>
      <c r="DF590" t="s">
        <v>3</v>
      </c>
      <c r="DG590" t="s">
        <v>3</v>
      </c>
      <c r="DH590" t="s">
        <v>3</v>
      </c>
      <c r="DI590" t="s">
        <v>3</v>
      </c>
      <c r="DJ590" t="s">
        <v>3</v>
      </c>
      <c r="DK590" t="s">
        <v>3</v>
      </c>
      <c r="DL590" t="s">
        <v>3</v>
      </c>
      <c r="DM590" t="s">
        <v>3</v>
      </c>
      <c r="DN590">
        <v>0</v>
      </c>
      <c r="DO590">
        <v>0</v>
      </c>
      <c r="DP590">
        <v>1</v>
      </c>
      <c r="DQ590">
        <v>1</v>
      </c>
      <c r="DU590">
        <v>1013</v>
      </c>
      <c r="DV590" t="s">
        <v>128</v>
      </c>
      <c r="DW590" t="s">
        <v>128</v>
      </c>
      <c r="DX590">
        <v>1</v>
      </c>
      <c r="DZ590" t="s">
        <v>3</v>
      </c>
      <c r="EA590" t="s">
        <v>3</v>
      </c>
      <c r="EB590" t="s">
        <v>3</v>
      </c>
      <c r="EC590" t="s">
        <v>3</v>
      </c>
      <c r="EE590">
        <v>60216862</v>
      </c>
      <c r="EF590">
        <v>6</v>
      </c>
      <c r="EG590" t="s">
        <v>33</v>
      </c>
      <c r="EH590">
        <v>101</v>
      </c>
      <c r="EI590" t="s">
        <v>121</v>
      </c>
      <c r="EJ590">
        <v>1</v>
      </c>
      <c r="EK590">
        <v>67001</v>
      </c>
      <c r="EL590" t="s">
        <v>121</v>
      </c>
      <c r="EM590" t="s">
        <v>122</v>
      </c>
      <c r="EO590" t="s">
        <v>3</v>
      </c>
      <c r="EQ590">
        <v>0</v>
      </c>
      <c r="ER590">
        <v>230.16</v>
      </c>
      <c r="ES590">
        <v>230.16</v>
      </c>
      <c r="ET590">
        <v>0</v>
      </c>
      <c r="EU590">
        <v>0</v>
      </c>
      <c r="EV590">
        <v>0</v>
      </c>
      <c r="EW590">
        <v>0</v>
      </c>
      <c r="EX590">
        <v>0</v>
      </c>
      <c r="FQ590">
        <v>0</v>
      </c>
      <c r="FR590">
        <v>0</v>
      </c>
      <c r="FS590">
        <v>0</v>
      </c>
      <c r="FX590">
        <v>91</v>
      </c>
      <c r="FY590">
        <v>48</v>
      </c>
      <c r="GA590" t="s">
        <v>3</v>
      </c>
      <c r="GD590">
        <v>1</v>
      </c>
      <c r="GF590">
        <v>651079227</v>
      </c>
      <c r="GG590">
        <v>2</v>
      </c>
      <c r="GH590">
        <v>1</v>
      </c>
      <c r="GI590">
        <v>3</v>
      </c>
      <c r="GJ590">
        <v>0</v>
      </c>
      <c r="GK590">
        <v>0</v>
      </c>
      <c r="GL590">
        <f t="shared" si="365"/>
        <v>0</v>
      </c>
      <c r="GM590">
        <f t="shared" si="366"/>
        <v>5275.32</v>
      </c>
      <c r="GN590">
        <f t="shared" si="367"/>
        <v>5275.32</v>
      </c>
      <c r="GO590">
        <f t="shared" si="368"/>
        <v>0</v>
      </c>
      <c r="GP590">
        <f t="shared" si="369"/>
        <v>0</v>
      </c>
      <c r="GR590">
        <v>0</v>
      </c>
      <c r="GS590">
        <v>3</v>
      </c>
      <c r="GT590">
        <v>0</v>
      </c>
      <c r="GU590" t="s">
        <v>3</v>
      </c>
      <c r="GV590">
        <f t="shared" si="370"/>
        <v>0</v>
      </c>
      <c r="GW590">
        <v>1</v>
      </c>
      <c r="GX590">
        <f t="shared" si="371"/>
        <v>0</v>
      </c>
      <c r="HA590">
        <v>0</v>
      </c>
      <c r="HB590">
        <v>0</v>
      </c>
      <c r="HC590">
        <f t="shared" si="372"/>
        <v>0</v>
      </c>
      <c r="HE590" t="s">
        <v>3</v>
      </c>
      <c r="HF590" t="s">
        <v>3</v>
      </c>
      <c r="HM590" t="s">
        <v>3</v>
      </c>
      <c r="HN590" t="s">
        <v>123</v>
      </c>
      <c r="HO590" t="s">
        <v>124</v>
      </c>
      <c r="HP590" t="s">
        <v>121</v>
      </c>
      <c r="HQ590" t="s">
        <v>121</v>
      </c>
      <c r="HS590">
        <v>0</v>
      </c>
      <c r="IK590">
        <v>0</v>
      </c>
    </row>
    <row r="591" spans="1:245" x14ac:dyDescent="0.2">
      <c r="A591">
        <v>17</v>
      </c>
      <c r="B591">
        <v>0</v>
      </c>
      <c r="C591">
        <f>ROW(SmtRes!A304)</f>
        <v>304</v>
      </c>
      <c r="D591">
        <f>ROW(EtalonRes!A304)</f>
        <v>304</v>
      </c>
      <c r="E591" t="s">
        <v>271</v>
      </c>
      <c r="F591" t="s">
        <v>117</v>
      </c>
      <c r="G591" t="s">
        <v>170</v>
      </c>
      <c r="H591" t="s">
        <v>119</v>
      </c>
      <c r="I591">
        <f>ROUND(12/100,7)</f>
        <v>0.12</v>
      </c>
      <c r="J591">
        <v>0</v>
      </c>
      <c r="K591">
        <f>ROUND(12/100,7)</f>
        <v>0.12</v>
      </c>
      <c r="O591">
        <f t="shared" si="352"/>
        <v>1971.27</v>
      </c>
      <c r="P591">
        <f>SUMIF(SmtRes!AQ303:'SmtRes'!AQ304,"=1",SmtRes!DF303:'SmtRes'!DF304)</f>
        <v>0</v>
      </c>
      <c r="Q591">
        <f>SUMIF(SmtRes!AQ303:'SmtRes'!AQ304,"=1",SmtRes!DG303:'SmtRes'!DG304)</f>
        <v>0</v>
      </c>
      <c r="R591">
        <f>SUMIF(SmtRes!AQ303:'SmtRes'!AQ304,"=1",SmtRes!DH303:'SmtRes'!DH304)</f>
        <v>0</v>
      </c>
      <c r="S591">
        <f>SUMIF(SmtRes!AQ303:'SmtRes'!AQ304,"=1",SmtRes!DI303:'SmtRes'!DI304)</f>
        <v>1971.27</v>
      </c>
      <c r="T591">
        <f t="shared" si="353"/>
        <v>0</v>
      </c>
      <c r="U591">
        <f>SUMIF(SmtRes!AQ303:'SmtRes'!AQ304,"=1",SmtRes!CV303:'SmtRes'!CV304)</f>
        <v>2.8919999999999999</v>
      </c>
      <c r="V591">
        <f>SUMIF(SmtRes!AQ303:'SmtRes'!AQ304,"=1",SmtRes!CW303:'SmtRes'!CW304)</f>
        <v>0</v>
      </c>
      <c r="W591">
        <f t="shared" si="354"/>
        <v>0</v>
      </c>
      <c r="X591">
        <f t="shared" si="355"/>
        <v>1793.86</v>
      </c>
      <c r="Y591">
        <f t="shared" si="356"/>
        <v>946.21</v>
      </c>
      <c r="AA591">
        <v>61549534</v>
      </c>
      <c r="AB591">
        <f t="shared" si="357"/>
        <v>16427.282999999999</v>
      </c>
      <c r="AC591">
        <f>ROUND((0),6)</f>
        <v>0</v>
      </c>
      <c r="AD591">
        <f>ROUND((((0)-(0))+AE591),6)</f>
        <v>0</v>
      </c>
      <c r="AE591">
        <f>ROUND((0),6)</f>
        <v>0</v>
      </c>
      <c r="AF591">
        <f>ROUND((SUM(SmtRes!BT303:'SmtRes'!BT304)),6)</f>
        <v>16427.282999999999</v>
      </c>
      <c r="AG591">
        <f t="shared" si="358"/>
        <v>0</v>
      </c>
      <c r="AH591">
        <f>(SUM(SmtRes!BU303:'SmtRes'!BU304))</f>
        <v>24.1</v>
      </c>
      <c r="AI591">
        <f>(0)</f>
        <v>0</v>
      </c>
      <c r="AJ591">
        <f t="shared" si="359"/>
        <v>0</v>
      </c>
      <c r="AK591">
        <v>16427.282999999999</v>
      </c>
      <c r="AL591">
        <v>0</v>
      </c>
      <c r="AM591">
        <v>0</v>
      </c>
      <c r="AN591">
        <v>0</v>
      </c>
      <c r="AO591">
        <v>16427.282999999999</v>
      </c>
      <c r="AP591">
        <v>0</v>
      </c>
      <c r="AQ591">
        <v>24.1</v>
      </c>
      <c r="AR591">
        <v>0</v>
      </c>
      <c r="AS591">
        <v>0</v>
      </c>
      <c r="AT591">
        <v>91</v>
      </c>
      <c r="AU591">
        <v>48</v>
      </c>
      <c r="AV591">
        <v>1</v>
      </c>
      <c r="AW591">
        <v>1</v>
      </c>
      <c r="AZ591">
        <v>1</v>
      </c>
      <c r="BA591">
        <v>1</v>
      </c>
      <c r="BB591">
        <v>1</v>
      </c>
      <c r="BC591">
        <v>1</v>
      </c>
      <c r="BD591" t="s">
        <v>3</v>
      </c>
      <c r="BE591" t="s">
        <v>3</v>
      </c>
      <c r="BF591" t="s">
        <v>3</v>
      </c>
      <c r="BG591" t="s">
        <v>3</v>
      </c>
      <c r="BH591">
        <v>0</v>
      </c>
      <c r="BI591">
        <v>1</v>
      </c>
      <c r="BJ591" t="s">
        <v>120</v>
      </c>
      <c r="BM591">
        <v>67001</v>
      </c>
      <c r="BN591">
        <v>0</v>
      </c>
      <c r="BO591" t="s">
        <v>3</v>
      </c>
      <c r="BP591">
        <v>0</v>
      </c>
      <c r="BQ591">
        <v>6</v>
      </c>
      <c r="BR591">
        <v>0</v>
      </c>
      <c r="BS591">
        <v>1</v>
      </c>
      <c r="BT591">
        <v>1</v>
      </c>
      <c r="BU591">
        <v>1</v>
      </c>
      <c r="BV591">
        <v>1</v>
      </c>
      <c r="BW591">
        <v>1</v>
      </c>
      <c r="BX591">
        <v>1</v>
      </c>
      <c r="BY591" t="s">
        <v>3</v>
      </c>
      <c r="BZ591">
        <v>91</v>
      </c>
      <c r="CA591">
        <v>48</v>
      </c>
      <c r="CB591" t="s">
        <v>3</v>
      </c>
      <c r="CE591">
        <v>0</v>
      </c>
      <c r="CF591">
        <v>0</v>
      </c>
      <c r="CG591">
        <v>0</v>
      </c>
      <c r="CM591">
        <v>0</v>
      </c>
      <c r="CN591" t="s">
        <v>3</v>
      </c>
      <c r="CO591">
        <v>0</v>
      </c>
      <c r="CP591">
        <f t="shared" si="360"/>
        <v>1971.27</v>
      </c>
      <c r="CQ591">
        <f>SUMIF(SmtRes!AQ303:'SmtRes'!AQ304,"=1",SmtRes!AA303:'SmtRes'!AA304)</f>
        <v>0</v>
      </c>
      <c r="CR591">
        <f>SUMIF(SmtRes!AQ303:'SmtRes'!AQ304,"=1",SmtRes!AB303:'SmtRes'!AB304)</f>
        <v>0</v>
      </c>
      <c r="CS591">
        <f>SUMIF(SmtRes!AQ303:'SmtRes'!AQ304,"=1",SmtRes!AC303:'SmtRes'!AC304)</f>
        <v>0</v>
      </c>
      <c r="CT591">
        <f>SUMIF(SmtRes!AQ303:'SmtRes'!AQ304,"=1",SmtRes!AD303:'SmtRes'!AD304)</f>
        <v>681.63</v>
      </c>
      <c r="CU591">
        <f t="shared" si="361"/>
        <v>0</v>
      </c>
      <c r="CV591">
        <f>SUMIF(SmtRes!AQ303:'SmtRes'!AQ304,"=1",SmtRes!BU303:'SmtRes'!BU304)</f>
        <v>24.1</v>
      </c>
      <c r="CW591">
        <f>SUMIF(SmtRes!AQ303:'SmtRes'!AQ304,"=1",SmtRes!BV303:'SmtRes'!BV304)</f>
        <v>0</v>
      </c>
      <c r="CX591">
        <f t="shared" si="362"/>
        <v>0</v>
      </c>
      <c r="CY591">
        <f t="shared" si="363"/>
        <v>1793.8557000000001</v>
      </c>
      <c r="CZ591">
        <f t="shared" si="364"/>
        <v>946.20959999999991</v>
      </c>
      <c r="DC591" t="s">
        <v>3</v>
      </c>
      <c r="DD591" t="s">
        <v>3</v>
      </c>
      <c r="DE591" t="s">
        <v>3</v>
      </c>
      <c r="DF591" t="s">
        <v>3</v>
      </c>
      <c r="DG591" t="s">
        <v>3</v>
      </c>
      <c r="DH591" t="s">
        <v>3</v>
      </c>
      <c r="DI591" t="s">
        <v>3</v>
      </c>
      <c r="DJ591" t="s">
        <v>3</v>
      </c>
      <c r="DK591" t="s">
        <v>3</v>
      </c>
      <c r="DL591" t="s">
        <v>3</v>
      </c>
      <c r="DM591" t="s">
        <v>3</v>
      </c>
      <c r="DN591">
        <v>0</v>
      </c>
      <c r="DO591">
        <v>0</v>
      </c>
      <c r="DP591">
        <v>1</v>
      </c>
      <c r="DQ591">
        <v>1</v>
      </c>
      <c r="DU591">
        <v>1013</v>
      </c>
      <c r="DV591" t="s">
        <v>119</v>
      </c>
      <c r="DW591" t="s">
        <v>119</v>
      </c>
      <c r="DX591">
        <v>1</v>
      </c>
      <c r="DZ591" t="s">
        <v>3</v>
      </c>
      <c r="EA591" t="s">
        <v>3</v>
      </c>
      <c r="EB591" t="s">
        <v>3</v>
      </c>
      <c r="EC591" t="s">
        <v>3</v>
      </c>
      <c r="EE591">
        <v>60216862</v>
      </c>
      <c r="EF591">
        <v>6</v>
      </c>
      <c r="EG591" t="s">
        <v>33</v>
      </c>
      <c r="EH591">
        <v>101</v>
      </c>
      <c r="EI591" t="s">
        <v>121</v>
      </c>
      <c r="EJ591">
        <v>1</v>
      </c>
      <c r="EK591">
        <v>67001</v>
      </c>
      <c r="EL591" t="s">
        <v>121</v>
      </c>
      <c r="EM591" t="s">
        <v>122</v>
      </c>
      <c r="EO591" t="s">
        <v>3</v>
      </c>
      <c r="EQ591">
        <v>0</v>
      </c>
      <c r="ER591">
        <v>0</v>
      </c>
      <c r="ES591">
        <v>0</v>
      </c>
      <c r="ET591">
        <v>0</v>
      </c>
      <c r="EU591">
        <v>0</v>
      </c>
      <c r="EV591">
        <v>0</v>
      </c>
      <c r="EW591">
        <v>24.1</v>
      </c>
      <c r="EX591">
        <v>0</v>
      </c>
      <c r="EY591">
        <v>0</v>
      </c>
      <c r="FQ591">
        <v>0</v>
      </c>
      <c r="FR591">
        <v>0</v>
      </c>
      <c r="FS591">
        <v>0</v>
      </c>
      <c r="FX591">
        <v>91</v>
      </c>
      <c r="FY591">
        <v>48</v>
      </c>
      <c r="GA591" t="s">
        <v>3</v>
      </c>
      <c r="GD591">
        <v>1</v>
      </c>
      <c r="GF591">
        <v>1304068834</v>
      </c>
      <c r="GG591">
        <v>2</v>
      </c>
      <c r="GH591">
        <v>1</v>
      </c>
      <c r="GI591">
        <v>-2</v>
      </c>
      <c r="GJ591">
        <v>0</v>
      </c>
      <c r="GK591">
        <v>0</v>
      </c>
      <c r="GL591">
        <f t="shared" si="365"/>
        <v>0</v>
      </c>
      <c r="GM591">
        <f t="shared" si="366"/>
        <v>4711.34</v>
      </c>
      <c r="GN591">
        <f t="shared" si="367"/>
        <v>4711.34</v>
      </c>
      <c r="GO591">
        <f t="shared" si="368"/>
        <v>0</v>
      </c>
      <c r="GP591">
        <f t="shared" si="369"/>
        <v>0</v>
      </c>
      <c r="GR591">
        <v>0</v>
      </c>
      <c r="GS591">
        <v>3</v>
      </c>
      <c r="GT591">
        <v>0</v>
      </c>
      <c r="GU591" t="s">
        <v>3</v>
      </c>
      <c r="GV591">
        <f t="shared" si="370"/>
        <v>0</v>
      </c>
      <c r="GW591">
        <v>1</v>
      </c>
      <c r="GX591">
        <f t="shared" si="371"/>
        <v>0</v>
      </c>
      <c r="HA591">
        <v>0</v>
      </c>
      <c r="HB591">
        <v>0</v>
      </c>
      <c r="HC591">
        <f t="shared" si="372"/>
        <v>0</v>
      </c>
      <c r="HE591" t="s">
        <v>3</v>
      </c>
      <c r="HF591" t="s">
        <v>3</v>
      </c>
      <c r="HM591" t="s">
        <v>3</v>
      </c>
      <c r="HN591" t="s">
        <v>123</v>
      </c>
      <c r="HO591" t="s">
        <v>124</v>
      </c>
      <c r="HP591" t="s">
        <v>121</v>
      </c>
      <c r="HQ591" t="s">
        <v>121</v>
      </c>
      <c r="HS591">
        <v>0</v>
      </c>
      <c r="IK591">
        <v>0</v>
      </c>
    </row>
    <row r="592" spans="1:245" x14ac:dyDescent="0.2">
      <c r="A592">
        <v>18</v>
      </c>
      <c r="B592">
        <v>0</v>
      </c>
      <c r="C592">
        <v>304</v>
      </c>
      <c r="E592" t="s">
        <v>272</v>
      </c>
      <c r="F592" t="s">
        <v>126</v>
      </c>
      <c r="G592" t="s">
        <v>127</v>
      </c>
      <c r="H592" t="s">
        <v>128</v>
      </c>
      <c r="I592">
        <f>I591*J592</f>
        <v>12</v>
      </c>
      <c r="J592">
        <v>100</v>
      </c>
      <c r="K592">
        <v>100</v>
      </c>
      <c r="O592">
        <f t="shared" si="352"/>
        <v>5275.32</v>
      </c>
      <c r="P592">
        <f>ROUND(CQ592*I592,2)</f>
        <v>5275.32</v>
      </c>
      <c r="Q592">
        <f>ROUND(CR592*I592,2)</f>
        <v>0</v>
      </c>
      <c r="R592">
        <f>ROUND(CS592*I592,2)</f>
        <v>0</v>
      </c>
      <c r="S592">
        <f>ROUND(CT592*I592,2)</f>
        <v>0</v>
      </c>
      <c r="T592">
        <f t="shared" si="353"/>
        <v>0</v>
      </c>
      <c r="U592">
        <f>ROUND(CV592*I592,7)</f>
        <v>0</v>
      </c>
      <c r="V592">
        <f>ROUND(CW592*I592,7)</f>
        <v>0</v>
      </c>
      <c r="W592">
        <f t="shared" si="354"/>
        <v>0</v>
      </c>
      <c r="X592">
        <f t="shared" si="355"/>
        <v>0</v>
      </c>
      <c r="Y592">
        <f t="shared" si="356"/>
        <v>0</v>
      </c>
      <c r="AA592">
        <v>61549534</v>
      </c>
      <c r="AB592">
        <f t="shared" si="357"/>
        <v>230.16</v>
      </c>
      <c r="AC592">
        <f>ROUND((ES592),6)</f>
        <v>230.16</v>
      </c>
      <c r="AD592">
        <f>ROUND((((ET592)-(EU592))+AE592),6)</f>
        <v>0</v>
      </c>
      <c r="AE592">
        <f>ROUND((EU592),6)</f>
        <v>0</v>
      </c>
      <c r="AF592">
        <f>ROUND((EV592),6)</f>
        <v>0</v>
      </c>
      <c r="AG592">
        <f t="shared" si="358"/>
        <v>0</v>
      </c>
      <c r="AH592">
        <f>(EW592)</f>
        <v>0</v>
      </c>
      <c r="AI592">
        <f>(EX592)</f>
        <v>0</v>
      </c>
      <c r="AJ592">
        <f t="shared" si="359"/>
        <v>0</v>
      </c>
      <c r="AK592">
        <v>230.16</v>
      </c>
      <c r="AL592">
        <v>230.16</v>
      </c>
      <c r="AM592">
        <v>0</v>
      </c>
      <c r="AN592">
        <v>0</v>
      </c>
      <c r="AO592">
        <v>0</v>
      </c>
      <c r="AP592">
        <v>0</v>
      </c>
      <c r="AQ592">
        <v>0</v>
      </c>
      <c r="AR592">
        <v>0</v>
      </c>
      <c r="AS592">
        <v>0</v>
      </c>
      <c r="AT592">
        <v>91</v>
      </c>
      <c r="AU592">
        <v>48</v>
      </c>
      <c r="AV592">
        <v>1</v>
      </c>
      <c r="AW592">
        <v>1</v>
      </c>
      <c r="AZ592">
        <v>1</v>
      </c>
      <c r="BA592">
        <v>1</v>
      </c>
      <c r="BB592">
        <v>1</v>
      </c>
      <c r="BC592">
        <v>1.91</v>
      </c>
      <c r="BD592" t="s">
        <v>3</v>
      </c>
      <c r="BE592" t="s">
        <v>3</v>
      </c>
      <c r="BF592" t="s">
        <v>3</v>
      </c>
      <c r="BG592" t="s">
        <v>3</v>
      </c>
      <c r="BH592">
        <v>3</v>
      </c>
      <c r="BI592">
        <v>1</v>
      </c>
      <c r="BJ592" t="s">
        <v>129</v>
      </c>
      <c r="BM592">
        <v>67001</v>
      </c>
      <c r="BN592">
        <v>0</v>
      </c>
      <c r="BO592" t="s">
        <v>126</v>
      </c>
      <c r="BP592">
        <v>1</v>
      </c>
      <c r="BQ592">
        <v>6</v>
      </c>
      <c r="BR592">
        <v>0</v>
      </c>
      <c r="BS592">
        <v>1</v>
      </c>
      <c r="BT592">
        <v>1</v>
      </c>
      <c r="BU592">
        <v>1</v>
      </c>
      <c r="BV592">
        <v>1</v>
      </c>
      <c r="BW592">
        <v>1</v>
      </c>
      <c r="BX592">
        <v>1</v>
      </c>
      <c r="BY592" t="s">
        <v>3</v>
      </c>
      <c r="BZ592">
        <v>91</v>
      </c>
      <c r="CA592">
        <v>48</v>
      </c>
      <c r="CB592" t="s">
        <v>3</v>
      </c>
      <c r="CE592">
        <v>0</v>
      </c>
      <c r="CF592">
        <v>0</v>
      </c>
      <c r="CG592">
        <v>0</v>
      </c>
      <c r="CM592">
        <v>0</v>
      </c>
      <c r="CN592" t="s">
        <v>3</v>
      </c>
      <c r="CO592">
        <v>0</v>
      </c>
      <c r="CP592">
        <f t="shared" si="360"/>
        <v>5275.32</v>
      </c>
      <c r="CQ592">
        <f>ROUND(AL592*BC592,2)</f>
        <v>439.61</v>
      </c>
      <c r="CR592">
        <f>ROUND(AM592*BB592,2)</f>
        <v>0</v>
      </c>
      <c r="CS592">
        <f>ROUND(AN592*BS592,2)</f>
        <v>0</v>
      </c>
      <c r="CT592">
        <f>ROUND(AO592*BA592,2)</f>
        <v>0</v>
      </c>
      <c r="CU592">
        <f t="shared" si="361"/>
        <v>0</v>
      </c>
      <c r="CV592">
        <f>AH592</f>
        <v>0</v>
      </c>
      <c r="CW592">
        <f>AI592</f>
        <v>0</v>
      </c>
      <c r="CX592">
        <f t="shared" si="362"/>
        <v>0</v>
      </c>
      <c r="CY592">
        <f t="shared" si="363"/>
        <v>0</v>
      </c>
      <c r="CZ592">
        <f t="shared" si="364"/>
        <v>0</v>
      </c>
      <c r="DC592" t="s">
        <v>3</v>
      </c>
      <c r="DD592" t="s">
        <v>3</v>
      </c>
      <c r="DE592" t="s">
        <v>3</v>
      </c>
      <c r="DF592" t="s">
        <v>3</v>
      </c>
      <c r="DG592" t="s">
        <v>3</v>
      </c>
      <c r="DH592" t="s">
        <v>3</v>
      </c>
      <c r="DI592" t="s">
        <v>3</v>
      </c>
      <c r="DJ592" t="s">
        <v>3</v>
      </c>
      <c r="DK592" t="s">
        <v>3</v>
      </c>
      <c r="DL592" t="s">
        <v>3</v>
      </c>
      <c r="DM592" t="s">
        <v>3</v>
      </c>
      <c r="DN592">
        <v>0</v>
      </c>
      <c r="DO592">
        <v>0</v>
      </c>
      <c r="DP592">
        <v>1</v>
      </c>
      <c r="DQ592">
        <v>1</v>
      </c>
      <c r="DU592">
        <v>1013</v>
      </c>
      <c r="DV592" t="s">
        <v>128</v>
      </c>
      <c r="DW592" t="s">
        <v>128</v>
      </c>
      <c r="DX592">
        <v>1</v>
      </c>
      <c r="DZ592" t="s">
        <v>3</v>
      </c>
      <c r="EA592" t="s">
        <v>3</v>
      </c>
      <c r="EB592" t="s">
        <v>3</v>
      </c>
      <c r="EC592" t="s">
        <v>3</v>
      </c>
      <c r="EE592">
        <v>60216862</v>
      </c>
      <c r="EF592">
        <v>6</v>
      </c>
      <c r="EG592" t="s">
        <v>33</v>
      </c>
      <c r="EH592">
        <v>101</v>
      </c>
      <c r="EI592" t="s">
        <v>121</v>
      </c>
      <c r="EJ592">
        <v>1</v>
      </c>
      <c r="EK592">
        <v>67001</v>
      </c>
      <c r="EL592" t="s">
        <v>121</v>
      </c>
      <c r="EM592" t="s">
        <v>122</v>
      </c>
      <c r="EO592" t="s">
        <v>3</v>
      </c>
      <c r="EQ592">
        <v>0</v>
      </c>
      <c r="ER592">
        <v>230.16</v>
      </c>
      <c r="ES592">
        <v>230.16</v>
      </c>
      <c r="ET592">
        <v>0</v>
      </c>
      <c r="EU592">
        <v>0</v>
      </c>
      <c r="EV592">
        <v>0</v>
      </c>
      <c r="EW592">
        <v>0</v>
      </c>
      <c r="EX592">
        <v>0</v>
      </c>
      <c r="FQ592">
        <v>0</v>
      </c>
      <c r="FR592">
        <v>0</v>
      </c>
      <c r="FS592">
        <v>0</v>
      </c>
      <c r="FX592">
        <v>91</v>
      </c>
      <c r="FY592">
        <v>48</v>
      </c>
      <c r="GA592" t="s">
        <v>3</v>
      </c>
      <c r="GD592">
        <v>1</v>
      </c>
      <c r="GF592">
        <v>651079227</v>
      </c>
      <c r="GG592">
        <v>2</v>
      </c>
      <c r="GH592">
        <v>1</v>
      </c>
      <c r="GI592">
        <v>3</v>
      </c>
      <c r="GJ592">
        <v>0</v>
      </c>
      <c r="GK592">
        <v>0</v>
      </c>
      <c r="GL592">
        <f t="shared" si="365"/>
        <v>0</v>
      </c>
      <c r="GM592">
        <f t="shared" si="366"/>
        <v>5275.32</v>
      </c>
      <c r="GN592">
        <f t="shared" si="367"/>
        <v>5275.32</v>
      </c>
      <c r="GO592">
        <f t="shared" si="368"/>
        <v>0</v>
      </c>
      <c r="GP592">
        <f t="shared" si="369"/>
        <v>0</v>
      </c>
      <c r="GR592">
        <v>0</v>
      </c>
      <c r="GS592">
        <v>3</v>
      </c>
      <c r="GT592">
        <v>0</v>
      </c>
      <c r="GU592" t="s">
        <v>3</v>
      </c>
      <c r="GV592">
        <f t="shared" si="370"/>
        <v>0</v>
      </c>
      <c r="GW592">
        <v>1</v>
      </c>
      <c r="GX592">
        <f t="shared" si="371"/>
        <v>0</v>
      </c>
      <c r="HA592">
        <v>0</v>
      </c>
      <c r="HB592">
        <v>0</v>
      </c>
      <c r="HC592">
        <f t="shared" si="372"/>
        <v>0</v>
      </c>
      <c r="HE592" t="s">
        <v>3</v>
      </c>
      <c r="HF592" t="s">
        <v>3</v>
      </c>
      <c r="HM592" t="s">
        <v>3</v>
      </c>
      <c r="HN592" t="s">
        <v>123</v>
      </c>
      <c r="HO592" t="s">
        <v>124</v>
      </c>
      <c r="HP592" t="s">
        <v>121</v>
      </c>
      <c r="HQ592" t="s">
        <v>121</v>
      </c>
      <c r="HS592">
        <v>0</v>
      </c>
      <c r="IK592">
        <v>0</v>
      </c>
    </row>
    <row r="593" spans="1:245" x14ac:dyDescent="0.2">
      <c r="A593">
        <v>17</v>
      </c>
      <c r="B593">
        <v>0</v>
      </c>
      <c r="C593">
        <f>ROW(SmtRes!A311)</f>
        <v>311</v>
      </c>
      <c r="D593">
        <f>ROW(EtalonRes!A311)</f>
        <v>311</v>
      </c>
      <c r="E593" t="s">
        <v>273</v>
      </c>
      <c r="F593" t="s">
        <v>131</v>
      </c>
      <c r="G593" t="s">
        <v>132</v>
      </c>
      <c r="H593" t="s">
        <v>133</v>
      </c>
      <c r="I593">
        <f>ROUND(3/100,7)</f>
        <v>0.03</v>
      </c>
      <c r="J593">
        <v>0</v>
      </c>
      <c r="K593">
        <f>ROUND(3/100,7)</f>
        <v>0.03</v>
      </c>
      <c r="O593">
        <f t="shared" si="352"/>
        <v>446.74</v>
      </c>
      <c r="P593">
        <f>SUMIF(SmtRes!AQ305:'SmtRes'!AQ311,"=1",SmtRes!DF305:'SmtRes'!DF311)</f>
        <v>11.09</v>
      </c>
      <c r="Q593">
        <f>SUMIF(SmtRes!AQ305:'SmtRes'!AQ311,"=1",SmtRes!DG305:'SmtRes'!DG311)</f>
        <v>0.02</v>
      </c>
      <c r="R593">
        <f>SUMIF(SmtRes!AQ305:'SmtRes'!AQ311,"=1",SmtRes!DH305:'SmtRes'!DH311)</f>
        <v>0.19</v>
      </c>
      <c r="S593">
        <f>SUMIF(SmtRes!AQ305:'SmtRes'!AQ311,"=1",SmtRes!DI305:'SmtRes'!DI311)</f>
        <v>435.44</v>
      </c>
      <c r="T593">
        <f t="shared" si="353"/>
        <v>0</v>
      </c>
      <c r="U593">
        <f>SUMIF(SmtRes!AQ305:'SmtRes'!AQ311,"=1",SmtRes!CV305:'SmtRes'!CV311)</f>
        <v>0.6099</v>
      </c>
      <c r="V593">
        <f>SUMIF(SmtRes!AQ305:'SmtRes'!AQ311,"=1",SmtRes!CW305:'SmtRes'!CW311)</f>
        <v>2.9999999999999997E-4</v>
      </c>
      <c r="W593">
        <f t="shared" si="354"/>
        <v>0</v>
      </c>
      <c r="X593">
        <f t="shared" si="355"/>
        <v>422.56</v>
      </c>
      <c r="Y593">
        <f t="shared" si="356"/>
        <v>222.17</v>
      </c>
      <c r="AA593">
        <v>61549534</v>
      </c>
      <c r="AB593">
        <f t="shared" si="357"/>
        <v>14814.353256</v>
      </c>
      <c r="AC593">
        <f>ROUND((SUM(SmtRes!BQ305:'SmtRes'!BQ311)),6)</f>
        <v>299.17325599999998</v>
      </c>
      <c r="AD593">
        <f>ROUND((((SUM(SmtRes!BR305:'SmtRes'!BR311))-(SUM(SmtRes!BS305:'SmtRes'!BS311)))+AE593),6)</f>
        <v>0.37319999999999998</v>
      </c>
      <c r="AE593">
        <f>ROUND((SUM(SmtRes!BS305:'SmtRes'!BS311)),6)</f>
        <v>6.4122000000000003</v>
      </c>
      <c r="AF593">
        <f>ROUND((SUM(SmtRes!BT305:'SmtRes'!BT311)),6)</f>
        <v>14514.8068</v>
      </c>
      <c r="AG593">
        <f t="shared" si="358"/>
        <v>0</v>
      </c>
      <c r="AH593">
        <f>(SUM(SmtRes!BU305:'SmtRes'!BU311))</f>
        <v>20.329999999999998</v>
      </c>
      <c r="AI593">
        <f>(SUM(SmtRes!BV305:'SmtRes'!BV311))</f>
        <v>0.01</v>
      </c>
      <c r="AJ593">
        <f t="shared" si="359"/>
        <v>0</v>
      </c>
      <c r="AK593">
        <v>14820.765456000001</v>
      </c>
      <c r="AL593">
        <v>299.17325599999998</v>
      </c>
      <c r="AM593">
        <v>0.37320000000000003</v>
      </c>
      <c r="AN593">
        <v>6.4122000000000003</v>
      </c>
      <c r="AO593">
        <v>14514.8068</v>
      </c>
      <c r="AP593">
        <v>0</v>
      </c>
      <c r="AQ593">
        <v>20.329999999999998</v>
      </c>
      <c r="AR593">
        <v>0.01</v>
      </c>
      <c r="AS593">
        <v>0</v>
      </c>
      <c r="AT593">
        <v>97</v>
      </c>
      <c r="AU593">
        <v>51</v>
      </c>
      <c r="AV593">
        <v>1</v>
      </c>
      <c r="AW593">
        <v>1</v>
      </c>
      <c r="AZ593">
        <v>1</v>
      </c>
      <c r="BA593">
        <v>1</v>
      </c>
      <c r="BB593">
        <v>1</v>
      </c>
      <c r="BC593">
        <v>1</v>
      </c>
      <c r="BD593" t="s">
        <v>3</v>
      </c>
      <c r="BE593" t="s">
        <v>3</v>
      </c>
      <c r="BF593" t="s">
        <v>3</v>
      </c>
      <c r="BG593" t="s">
        <v>3</v>
      </c>
      <c r="BH593">
        <v>0</v>
      </c>
      <c r="BI593">
        <v>2</v>
      </c>
      <c r="BJ593" t="s">
        <v>134</v>
      </c>
      <c r="BM593">
        <v>108001</v>
      </c>
      <c r="BN593">
        <v>0</v>
      </c>
      <c r="BO593" t="s">
        <v>3</v>
      </c>
      <c r="BP593">
        <v>0</v>
      </c>
      <c r="BQ593">
        <v>3</v>
      </c>
      <c r="BR593">
        <v>0</v>
      </c>
      <c r="BS593">
        <v>1</v>
      </c>
      <c r="BT593">
        <v>1</v>
      </c>
      <c r="BU593">
        <v>1</v>
      </c>
      <c r="BV593">
        <v>1</v>
      </c>
      <c r="BW593">
        <v>1</v>
      </c>
      <c r="BX593">
        <v>1</v>
      </c>
      <c r="BY593" t="s">
        <v>3</v>
      </c>
      <c r="BZ593">
        <v>97</v>
      </c>
      <c r="CA593">
        <v>51</v>
      </c>
      <c r="CB593" t="s">
        <v>3</v>
      </c>
      <c r="CE593">
        <v>0</v>
      </c>
      <c r="CF593">
        <v>0</v>
      </c>
      <c r="CG593">
        <v>0</v>
      </c>
      <c r="CM593">
        <v>0</v>
      </c>
      <c r="CN593" t="s">
        <v>3</v>
      </c>
      <c r="CO593">
        <v>0</v>
      </c>
      <c r="CP593">
        <f t="shared" si="360"/>
        <v>446.74</v>
      </c>
      <c r="CQ593">
        <f>SUMIF(SmtRes!AQ305:'SmtRes'!AQ311,"=1",SmtRes!AA305:'SmtRes'!AA311)</f>
        <v>128299.93</v>
      </c>
      <c r="CR593">
        <f>SUMIF(SmtRes!AQ305:'SmtRes'!AQ311,"=1",SmtRes!AB305:'SmtRes'!AB311)</f>
        <v>57.47</v>
      </c>
      <c r="CS593">
        <f>SUMIF(SmtRes!AQ305:'SmtRes'!AQ311,"=1",SmtRes!AC305:'SmtRes'!AC311)</f>
        <v>641.22</v>
      </c>
      <c r="CT593">
        <f>SUMIF(SmtRes!AQ305:'SmtRes'!AQ311,"=1",SmtRes!AD305:'SmtRes'!AD311)</f>
        <v>713.96</v>
      </c>
      <c r="CU593">
        <f t="shared" si="361"/>
        <v>0</v>
      </c>
      <c r="CV593">
        <f>SUMIF(SmtRes!AQ305:'SmtRes'!AQ311,"=1",SmtRes!BU305:'SmtRes'!BU311)</f>
        <v>20.329999999999998</v>
      </c>
      <c r="CW593">
        <f>SUMIF(SmtRes!AQ305:'SmtRes'!AQ311,"=1",SmtRes!BV305:'SmtRes'!BV311)</f>
        <v>0.01</v>
      </c>
      <c r="CX593">
        <f t="shared" si="362"/>
        <v>0</v>
      </c>
      <c r="CY593">
        <f t="shared" si="363"/>
        <v>422.56110000000001</v>
      </c>
      <c r="CZ593">
        <f t="shared" si="364"/>
        <v>222.1713</v>
      </c>
      <c r="DC593" t="s">
        <v>3</v>
      </c>
      <c r="DD593" t="s">
        <v>3</v>
      </c>
      <c r="DE593" t="s">
        <v>3</v>
      </c>
      <c r="DF593" t="s">
        <v>3</v>
      </c>
      <c r="DG593" t="s">
        <v>3</v>
      </c>
      <c r="DH593" t="s">
        <v>3</v>
      </c>
      <c r="DI593" t="s">
        <v>3</v>
      </c>
      <c r="DJ593" t="s">
        <v>3</v>
      </c>
      <c r="DK593" t="s">
        <v>3</v>
      </c>
      <c r="DL593" t="s">
        <v>3</v>
      </c>
      <c r="DM593" t="s">
        <v>3</v>
      </c>
      <c r="DN593">
        <v>0</v>
      </c>
      <c r="DO593">
        <v>0</v>
      </c>
      <c r="DP593">
        <v>1</v>
      </c>
      <c r="DQ593">
        <v>1</v>
      </c>
      <c r="DU593">
        <v>1003</v>
      </c>
      <c r="DV593" t="s">
        <v>133</v>
      </c>
      <c r="DW593" t="s">
        <v>133</v>
      </c>
      <c r="DX593">
        <v>100</v>
      </c>
      <c r="DZ593" t="s">
        <v>3</v>
      </c>
      <c r="EA593" t="s">
        <v>3</v>
      </c>
      <c r="EB593" t="s">
        <v>3</v>
      </c>
      <c r="EC593" t="s">
        <v>3</v>
      </c>
      <c r="EE593">
        <v>60216615</v>
      </c>
      <c r="EF593">
        <v>3</v>
      </c>
      <c r="EG593" t="s">
        <v>135</v>
      </c>
      <c r="EH593">
        <v>0</v>
      </c>
      <c r="EI593" t="s">
        <v>3</v>
      </c>
      <c r="EJ593">
        <v>2</v>
      </c>
      <c r="EK593">
        <v>108001</v>
      </c>
      <c r="EL593" t="s">
        <v>136</v>
      </c>
      <c r="EM593" t="s">
        <v>137</v>
      </c>
      <c r="EO593" t="s">
        <v>3</v>
      </c>
      <c r="EQ593">
        <v>0</v>
      </c>
      <c r="ER593">
        <v>0</v>
      </c>
      <c r="ES593">
        <v>0</v>
      </c>
      <c r="ET593">
        <v>0</v>
      </c>
      <c r="EU593">
        <v>0</v>
      </c>
      <c r="EV593">
        <v>0</v>
      </c>
      <c r="EW593">
        <v>20.329999999999998</v>
      </c>
      <c r="EX593">
        <v>0.01</v>
      </c>
      <c r="EY593">
        <v>0</v>
      </c>
      <c r="FQ593">
        <v>0</v>
      </c>
      <c r="FR593">
        <v>0</v>
      </c>
      <c r="FS593">
        <v>0</v>
      </c>
      <c r="FX593">
        <v>97</v>
      </c>
      <c r="FY593">
        <v>51</v>
      </c>
      <c r="GA593" t="s">
        <v>3</v>
      </c>
      <c r="GD593">
        <v>1</v>
      </c>
      <c r="GF593">
        <v>838210438</v>
      </c>
      <c r="GG593">
        <v>2</v>
      </c>
      <c r="GH593">
        <v>1</v>
      </c>
      <c r="GI593">
        <v>-2</v>
      </c>
      <c r="GJ593">
        <v>0</v>
      </c>
      <c r="GK593">
        <v>0</v>
      </c>
      <c r="GL593">
        <f t="shared" si="365"/>
        <v>0</v>
      </c>
      <c r="GM593">
        <f t="shared" si="366"/>
        <v>1091.47</v>
      </c>
      <c r="GN593">
        <f t="shared" si="367"/>
        <v>0</v>
      </c>
      <c r="GO593">
        <f t="shared" si="368"/>
        <v>1091.47</v>
      </c>
      <c r="GP593">
        <f t="shared" si="369"/>
        <v>0</v>
      </c>
      <c r="GR593">
        <v>0</v>
      </c>
      <c r="GS593">
        <v>3</v>
      </c>
      <c r="GT593">
        <v>0</v>
      </c>
      <c r="GU593" t="s">
        <v>3</v>
      </c>
      <c r="GV593">
        <f t="shared" si="370"/>
        <v>0</v>
      </c>
      <c r="GW593">
        <v>1</v>
      </c>
      <c r="GX593">
        <f t="shared" si="371"/>
        <v>0</v>
      </c>
      <c r="HA593">
        <v>0</v>
      </c>
      <c r="HB593">
        <v>0</v>
      </c>
      <c r="HC593">
        <f t="shared" si="372"/>
        <v>0</v>
      </c>
      <c r="HE593" t="s">
        <v>3</v>
      </c>
      <c r="HF593" t="s">
        <v>3</v>
      </c>
      <c r="HM593" t="s">
        <v>3</v>
      </c>
      <c r="HN593" t="s">
        <v>138</v>
      </c>
      <c r="HO593" t="s">
        <v>139</v>
      </c>
      <c r="HP593" t="s">
        <v>136</v>
      </c>
      <c r="HQ593" t="s">
        <v>136</v>
      </c>
      <c r="HS593">
        <v>0</v>
      </c>
      <c r="IK593">
        <v>0</v>
      </c>
    </row>
    <row r="594" spans="1:245" x14ac:dyDescent="0.2">
      <c r="A594">
        <v>18</v>
      </c>
      <c r="B594">
        <v>0</v>
      </c>
      <c r="C594">
        <v>311</v>
      </c>
      <c r="E594" t="s">
        <v>274</v>
      </c>
      <c r="F594" t="s">
        <v>141</v>
      </c>
      <c r="G594" t="s">
        <v>142</v>
      </c>
      <c r="H594" t="s">
        <v>133</v>
      </c>
      <c r="I594">
        <f>I593*J594</f>
        <v>0.03</v>
      </c>
      <c r="J594">
        <v>1</v>
      </c>
      <c r="K594">
        <v>1</v>
      </c>
      <c r="O594">
        <f t="shared" si="352"/>
        <v>728.6</v>
      </c>
      <c r="P594">
        <f>ROUND(CQ594*I594,2)</f>
        <v>728.6</v>
      </c>
      <c r="Q594">
        <f>ROUND(CR594*I594,2)</f>
        <v>0</v>
      </c>
      <c r="R594">
        <f>ROUND(CS594*I594,2)</f>
        <v>0</v>
      </c>
      <c r="S594">
        <f>ROUND(CT594*I594,2)</f>
        <v>0</v>
      </c>
      <c r="T594">
        <f t="shared" si="353"/>
        <v>0</v>
      </c>
      <c r="U594">
        <f>ROUND(CV594*I594,7)</f>
        <v>0</v>
      </c>
      <c r="V594">
        <f>ROUND(CW594*I594,7)</f>
        <v>0</v>
      </c>
      <c r="W594">
        <f t="shared" si="354"/>
        <v>0</v>
      </c>
      <c r="X594">
        <f t="shared" si="355"/>
        <v>0</v>
      </c>
      <c r="Y594">
        <f t="shared" si="356"/>
        <v>0</v>
      </c>
      <c r="AA594">
        <v>61549534</v>
      </c>
      <c r="AB594">
        <f t="shared" si="357"/>
        <v>19586.009999999998</v>
      </c>
      <c r="AC594">
        <f>ROUND((ES594),6)</f>
        <v>19586.009999999998</v>
      </c>
      <c r="AD594">
        <f>ROUND((((ET594)-(EU594))+AE594),6)</f>
        <v>0</v>
      </c>
      <c r="AE594">
        <f>ROUND((EU594),6)</f>
        <v>0</v>
      </c>
      <c r="AF594">
        <f>ROUND((EV594),6)</f>
        <v>0</v>
      </c>
      <c r="AG594">
        <f t="shared" si="358"/>
        <v>0</v>
      </c>
      <c r="AH594">
        <f>(EW594)</f>
        <v>0</v>
      </c>
      <c r="AI594">
        <f>(EX594)</f>
        <v>0</v>
      </c>
      <c r="AJ594">
        <f t="shared" si="359"/>
        <v>0</v>
      </c>
      <c r="AK594">
        <v>19586.009999999998</v>
      </c>
      <c r="AL594">
        <v>19586.009999999998</v>
      </c>
      <c r="AM594">
        <v>0</v>
      </c>
      <c r="AN594">
        <v>0</v>
      </c>
      <c r="AO594">
        <v>0</v>
      </c>
      <c r="AP594">
        <v>0</v>
      </c>
      <c r="AQ594">
        <v>0</v>
      </c>
      <c r="AR594">
        <v>0</v>
      </c>
      <c r="AS594">
        <v>0</v>
      </c>
      <c r="AT594">
        <v>97</v>
      </c>
      <c r="AU594">
        <v>51</v>
      </c>
      <c r="AV594">
        <v>1</v>
      </c>
      <c r="AW594">
        <v>1</v>
      </c>
      <c r="AZ594">
        <v>1</v>
      </c>
      <c r="BA594">
        <v>1</v>
      </c>
      <c r="BB594">
        <v>1</v>
      </c>
      <c r="BC594">
        <v>1.24</v>
      </c>
      <c r="BD594" t="s">
        <v>3</v>
      </c>
      <c r="BE594" t="s">
        <v>3</v>
      </c>
      <c r="BF594" t="s">
        <v>3</v>
      </c>
      <c r="BG594" t="s">
        <v>3</v>
      </c>
      <c r="BH594">
        <v>3</v>
      </c>
      <c r="BI594">
        <v>2</v>
      </c>
      <c r="BJ594" t="s">
        <v>143</v>
      </c>
      <c r="BM594">
        <v>108001</v>
      </c>
      <c r="BN594">
        <v>0</v>
      </c>
      <c r="BO594" t="s">
        <v>141</v>
      </c>
      <c r="BP594">
        <v>1</v>
      </c>
      <c r="BQ594">
        <v>3</v>
      </c>
      <c r="BR594">
        <v>0</v>
      </c>
      <c r="BS594">
        <v>1</v>
      </c>
      <c r="BT594">
        <v>1</v>
      </c>
      <c r="BU594">
        <v>1</v>
      </c>
      <c r="BV594">
        <v>1</v>
      </c>
      <c r="BW594">
        <v>1</v>
      </c>
      <c r="BX594">
        <v>1</v>
      </c>
      <c r="BY594" t="s">
        <v>3</v>
      </c>
      <c r="BZ594">
        <v>97</v>
      </c>
      <c r="CA594">
        <v>51</v>
      </c>
      <c r="CB594" t="s">
        <v>3</v>
      </c>
      <c r="CE594">
        <v>0</v>
      </c>
      <c r="CF594">
        <v>0</v>
      </c>
      <c r="CG594">
        <v>0</v>
      </c>
      <c r="CM594">
        <v>0</v>
      </c>
      <c r="CN594" t="s">
        <v>3</v>
      </c>
      <c r="CO594">
        <v>0</v>
      </c>
      <c r="CP594">
        <f t="shared" si="360"/>
        <v>728.6</v>
      </c>
      <c r="CQ594">
        <f>ROUND(AL594*BC594,2)</f>
        <v>24286.65</v>
      </c>
      <c r="CR594">
        <f>ROUND(AM594*BB594,2)</f>
        <v>0</v>
      </c>
      <c r="CS594">
        <f>ROUND(AN594*BS594,2)</f>
        <v>0</v>
      </c>
      <c r="CT594">
        <f>ROUND(AO594*BA594,2)</f>
        <v>0</v>
      </c>
      <c r="CU594">
        <f t="shared" si="361"/>
        <v>0</v>
      </c>
      <c r="CV594">
        <f>AH594</f>
        <v>0</v>
      </c>
      <c r="CW594">
        <f>AI594</f>
        <v>0</v>
      </c>
      <c r="CX594">
        <f t="shared" si="362"/>
        <v>0</v>
      </c>
      <c r="CY594">
        <f t="shared" si="363"/>
        <v>0</v>
      </c>
      <c r="CZ594">
        <f t="shared" si="364"/>
        <v>0</v>
      </c>
      <c r="DC594" t="s">
        <v>3</v>
      </c>
      <c r="DD594" t="s">
        <v>3</v>
      </c>
      <c r="DE594" t="s">
        <v>3</v>
      </c>
      <c r="DF594" t="s">
        <v>3</v>
      </c>
      <c r="DG594" t="s">
        <v>3</v>
      </c>
      <c r="DH594" t="s">
        <v>3</v>
      </c>
      <c r="DI594" t="s">
        <v>3</v>
      </c>
      <c r="DJ594" t="s">
        <v>3</v>
      </c>
      <c r="DK594" t="s">
        <v>3</v>
      </c>
      <c r="DL594" t="s">
        <v>3</v>
      </c>
      <c r="DM594" t="s">
        <v>3</v>
      </c>
      <c r="DN594">
        <v>0</v>
      </c>
      <c r="DO594">
        <v>0</v>
      </c>
      <c r="DP594">
        <v>1</v>
      </c>
      <c r="DQ594">
        <v>1</v>
      </c>
      <c r="DU594">
        <v>1003</v>
      </c>
      <c r="DV594" t="s">
        <v>133</v>
      </c>
      <c r="DW594" t="s">
        <v>133</v>
      </c>
      <c r="DX594">
        <v>100</v>
      </c>
      <c r="DZ594" t="s">
        <v>3</v>
      </c>
      <c r="EA594" t="s">
        <v>3</v>
      </c>
      <c r="EB594" t="s">
        <v>3</v>
      </c>
      <c r="EC594" t="s">
        <v>3</v>
      </c>
      <c r="EE594">
        <v>60216615</v>
      </c>
      <c r="EF594">
        <v>3</v>
      </c>
      <c r="EG594" t="s">
        <v>135</v>
      </c>
      <c r="EH594">
        <v>0</v>
      </c>
      <c r="EI594" t="s">
        <v>3</v>
      </c>
      <c r="EJ594">
        <v>2</v>
      </c>
      <c r="EK594">
        <v>108001</v>
      </c>
      <c r="EL594" t="s">
        <v>136</v>
      </c>
      <c r="EM594" t="s">
        <v>137</v>
      </c>
      <c r="EO594" t="s">
        <v>3</v>
      </c>
      <c r="EQ594">
        <v>0</v>
      </c>
      <c r="ER594">
        <v>19586.009999999998</v>
      </c>
      <c r="ES594">
        <v>19586.009999999998</v>
      </c>
      <c r="ET594">
        <v>0</v>
      </c>
      <c r="EU594">
        <v>0</v>
      </c>
      <c r="EV594">
        <v>0</v>
      </c>
      <c r="EW594">
        <v>0</v>
      </c>
      <c r="EX594">
        <v>0</v>
      </c>
      <c r="FQ594">
        <v>0</v>
      </c>
      <c r="FR594">
        <v>0</v>
      </c>
      <c r="FS594">
        <v>0</v>
      </c>
      <c r="FX594">
        <v>97</v>
      </c>
      <c r="FY594">
        <v>51</v>
      </c>
      <c r="GA594" t="s">
        <v>3</v>
      </c>
      <c r="GD594">
        <v>1</v>
      </c>
      <c r="GF594">
        <v>1929499894</v>
      </c>
      <c r="GG594">
        <v>2</v>
      </c>
      <c r="GH594">
        <v>1</v>
      </c>
      <c r="GI594">
        <v>2</v>
      </c>
      <c r="GJ594">
        <v>0</v>
      </c>
      <c r="GK594">
        <v>0</v>
      </c>
      <c r="GL594">
        <f t="shared" si="365"/>
        <v>0</v>
      </c>
      <c r="GM594">
        <f t="shared" si="366"/>
        <v>728.6</v>
      </c>
      <c r="GN594">
        <f t="shared" si="367"/>
        <v>0</v>
      </c>
      <c r="GO594">
        <f t="shared" si="368"/>
        <v>728.6</v>
      </c>
      <c r="GP594">
        <f t="shared" si="369"/>
        <v>0</v>
      </c>
      <c r="GR594">
        <v>0</v>
      </c>
      <c r="GS594">
        <v>3</v>
      </c>
      <c r="GT594">
        <v>0</v>
      </c>
      <c r="GU594" t="s">
        <v>3</v>
      </c>
      <c r="GV594">
        <f t="shared" si="370"/>
        <v>0</v>
      </c>
      <c r="GW594">
        <v>1</v>
      </c>
      <c r="GX594">
        <f t="shared" si="371"/>
        <v>0</v>
      </c>
      <c r="HA594">
        <v>0</v>
      </c>
      <c r="HB594">
        <v>0</v>
      </c>
      <c r="HC594">
        <f t="shared" si="372"/>
        <v>0</v>
      </c>
      <c r="HE594" t="s">
        <v>3</v>
      </c>
      <c r="HF594" t="s">
        <v>3</v>
      </c>
      <c r="HM594" t="s">
        <v>3</v>
      </c>
      <c r="HN594" t="s">
        <v>138</v>
      </c>
      <c r="HO594" t="s">
        <v>139</v>
      </c>
      <c r="HP594" t="s">
        <v>136</v>
      </c>
      <c r="HQ594" t="s">
        <v>136</v>
      </c>
      <c r="HS594">
        <v>0</v>
      </c>
      <c r="IK594">
        <v>0</v>
      </c>
    </row>
    <row r="595" spans="1:245" x14ac:dyDescent="0.2">
      <c r="A595">
        <v>17</v>
      </c>
      <c r="B595">
        <v>0</v>
      </c>
      <c r="C595">
        <f>ROW(SmtRes!A318)</f>
        <v>318</v>
      </c>
      <c r="D595">
        <f>ROW(EtalonRes!A318)</f>
        <v>318</v>
      </c>
      <c r="E595" t="s">
        <v>275</v>
      </c>
      <c r="F595" t="s">
        <v>131</v>
      </c>
      <c r="G595" t="s">
        <v>132</v>
      </c>
      <c r="H595" t="s">
        <v>133</v>
      </c>
      <c r="I595">
        <f>ROUND(14/100,7)</f>
        <v>0.14000000000000001</v>
      </c>
      <c r="J595">
        <v>0</v>
      </c>
      <c r="K595">
        <f>ROUND(14/100,7)</f>
        <v>0.14000000000000001</v>
      </c>
      <c r="O595">
        <f t="shared" si="352"/>
        <v>2084.81</v>
      </c>
      <c r="P595">
        <f>SUMIF(SmtRes!AQ312:'SmtRes'!AQ318,"=1",SmtRes!DF312:'SmtRes'!DF318)</f>
        <v>51.76</v>
      </c>
      <c r="Q595">
        <f>SUMIF(SmtRes!AQ312:'SmtRes'!AQ318,"=1",SmtRes!DG312:'SmtRes'!DG318)</f>
        <v>0.08</v>
      </c>
      <c r="R595">
        <f>SUMIF(SmtRes!AQ312:'SmtRes'!AQ318,"=1",SmtRes!DH312:'SmtRes'!DH318)</f>
        <v>0.9</v>
      </c>
      <c r="S595">
        <f>SUMIF(SmtRes!AQ312:'SmtRes'!AQ318,"=1",SmtRes!DI312:'SmtRes'!DI318)</f>
        <v>2032.07</v>
      </c>
      <c r="T595">
        <f t="shared" si="353"/>
        <v>0</v>
      </c>
      <c r="U595">
        <f>SUMIF(SmtRes!AQ312:'SmtRes'!AQ318,"=1",SmtRes!CV312:'SmtRes'!CV318)</f>
        <v>2.8462000000000001</v>
      </c>
      <c r="V595">
        <f>SUMIF(SmtRes!AQ312:'SmtRes'!AQ318,"=1",SmtRes!CW312:'SmtRes'!CW318)</f>
        <v>1.4E-3</v>
      </c>
      <c r="W595">
        <f t="shared" si="354"/>
        <v>0</v>
      </c>
      <c r="X595">
        <f t="shared" si="355"/>
        <v>1971.98</v>
      </c>
      <c r="Y595">
        <f t="shared" si="356"/>
        <v>1036.81</v>
      </c>
      <c r="AA595">
        <v>61549534</v>
      </c>
      <c r="AB595">
        <f t="shared" si="357"/>
        <v>14814.353256</v>
      </c>
      <c r="AC595">
        <f>ROUND((SUM(SmtRes!BQ312:'SmtRes'!BQ318)),6)</f>
        <v>299.17325599999998</v>
      </c>
      <c r="AD595">
        <f>ROUND((((SUM(SmtRes!BR312:'SmtRes'!BR318))-(SUM(SmtRes!BS312:'SmtRes'!BS318)))+AE595),6)</f>
        <v>0.37319999999999998</v>
      </c>
      <c r="AE595">
        <f>ROUND((SUM(SmtRes!BS312:'SmtRes'!BS318)),6)</f>
        <v>6.4122000000000003</v>
      </c>
      <c r="AF595">
        <f>ROUND((SUM(SmtRes!BT312:'SmtRes'!BT318)),6)</f>
        <v>14514.8068</v>
      </c>
      <c r="AG595">
        <f t="shared" si="358"/>
        <v>0</v>
      </c>
      <c r="AH595">
        <f>(SUM(SmtRes!BU312:'SmtRes'!BU318))</f>
        <v>20.329999999999998</v>
      </c>
      <c r="AI595">
        <f>(SUM(SmtRes!BV312:'SmtRes'!BV318))</f>
        <v>0.01</v>
      </c>
      <c r="AJ595">
        <f t="shared" si="359"/>
        <v>0</v>
      </c>
      <c r="AK595">
        <v>14820.765456000001</v>
      </c>
      <c r="AL595">
        <v>299.17325599999998</v>
      </c>
      <c r="AM595">
        <v>0.37320000000000003</v>
      </c>
      <c r="AN595">
        <v>6.4122000000000003</v>
      </c>
      <c r="AO595">
        <v>14514.8068</v>
      </c>
      <c r="AP595">
        <v>0</v>
      </c>
      <c r="AQ595">
        <v>20.329999999999998</v>
      </c>
      <c r="AR595">
        <v>0.01</v>
      </c>
      <c r="AS595">
        <v>0</v>
      </c>
      <c r="AT595">
        <v>97</v>
      </c>
      <c r="AU595">
        <v>51</v>
      </c>
      <c r="AV595">
        <v>1</v>
      </c>
      <c r="AW595">
        <v>1</v>
      </c>
      <c r="AZ595">
        <v>1</v>
      </c>
      <c r="BA595">
        <v>1</v>
      </c>
      <c r="BB595">
        <v>1</v>
      </c>
      <c r="BC595">
        <v>1</v>
      </c>
      <c r="BD595" t="s">
        <v>3</v>
      </c>
      <c r="BE595" t="s">
        <v>3</v>
      </c>
      <c r="BF595" t="s">
        <v>3</v>
      </c>
      <c r="BG595" t="s">
        <v>3</v>
      </c>
      <c r="BH595">
        <v>0</v>
      </c>
      <c r="BI595">
        <v>2</v>
      </c>
      <c r="BJ595" t="s">
        <v>134</v>
      </c>
      <c r="BM595">
        <v>108001</v>
      </c>
      <c r="BN595">
        <v>0</v>
      </c>
      <c r="BO595" t="s">
        <v>3</v>
      </c>
      <c r="BP595">
        <v>0</v>
      </c>
      <c r="BQ595">
        <v>3</v>
      </c>
      <c r="BR595">
        <v>0</v>
      </c>
      <c r="BS595">
        <v>1</v>
      </c>
      <c r="BT595">
        <v>1</v>
      </c>
      <c r="BU595">
        <v>1</v>
      </c>
      <c r="BV595">
        <v>1</v>
      </c>
      <c r="BW595">
        <v>1</v>
      </c>
      <c r="BX595">
        <v>1</v>
      </c>
      <c r="BY595" t="s">
        <v>3</v>
      </c>
      <c r="BZ595">
        <v>97</v>
      </c>
      <c r="CA595">
        <v>51</v>
      </c>
      <c r="CB595" t="s">
        <v>3</v>
      </c>
      <c r="CE595">
        <v>0</v>
      </c>
      <c r="CF595">
        <v>0</v>
      </c>
      <c r="CG595">
        <v>0</v>
      </c>
      <c r="CM595">
        <v>0</v>
      </c>
      <c r="CN595" t="s">
        <v>3</v>
      </c>
      <c r="CO595">
        <v>0</v>
      </c>
      <c r="CP595">
        <f t="shared" si="360"/>
        <v>2084.81</v>
      </c>
      <c r="CQ595">
        <f>SUMIF(SmtRes!AQ312:'SmtRes'!AQ318,"=1",SmtRes!AA312:'SmtRes'!AA318)</f>
        <v>128299.93</v>
      </c>
      <c r="CR595">
        <f>SUMIF(SmtRes!AQ312:'SmtRes'!AQ318,"=1",SmtRes!AB312:'SmtRes'!AB318)</f>
        <v>57.47</v>
      </c>
      <c r="CS595">
        <f>SUMIF(SmtRes!AQ312:'SmtRes'!AQ318,"=1",SmtRes!AC312:'SmtRes'!AC318)</f>
        <v>641.22</v>
      </c>
      <c r="CT595">
        <f>SUMIF(SmtRes!AQ312:'SmtRes'!AQ318,"=1",SmtRes!AD312:'SmtRes'!AD318)</f>
        <v>713.96</v>
      </c>
      <c r="CU595">
        <f t="shared" si="361"/>
        <v>0</v>
      </c>
      <c r="CV595">
        <f>SUMIF(SmtRes!AQ312:'SmtRes'!AQ318,"=1",SmtRes!BU312:'SmtRes'!BU318)</f>
        <v>20.329999999999998</v>
      </c>
      <c r="CW595">
        <f>SUMIF(SmtRes!AQ312:'SmtRes'!AQ318,"=1",SmtRes!BV312:'SmtRes'!BV318)</f>
        <v>0.01</v>
      </c>
      <c r="CX595">
        <f t="shared" si="362"/>
        <v>0</v>
      </c>
      <c r="CY595">
        <f t="shared" si="363"/>
        <v>1971.9809</v>
      </c>
      <c r="CZ595">
        <f t="shared" si="364"/>
        <v>1036.8146999999999</v>
      </c>
      <c r="DC595" t="s">
        <v>3</v>
      </c>
      <c r="DD595" t="s">
        <v>3</v>
      </c>
      <c r="DE595" t="s">
        <v>3</v>
      </c>
      <c r="DF595" t="s">
        <v>3</v>
      </c>
      <c r="DG595" t="s">
        <v>3</v>
      </c>
      <c r="DH595" t="s">
        <v>3</v>
      </c>
      <c r="DI595" t="s">
        <v>3</v>
      </c>
      <c r="DJ595" t="s">
        <v>3</v>
      </c>
      <c r="DK595" t="s">
        <v>3</v>
      </c>
      <c r="DL595" t="s">
        <v>3</v>
      </c>
      <c r="DM595" t="s">
        <v>3</v>
      </c>
      <c r="DN595">
        <v>0</v>
      </c>
      <c r="DO595">
        <v>0</v>
      </c>
      <c r="DP595">
        <v>1</v>
      </c>
      <c r="DQ595">
        <v>1</v>
      </c>
      <c r="DU595">
        <v>1003</v>
      </c>
      <c r="DV595" t="s">
        <v>133</v>
      </c>
      <c r="DW595" t="s">
        <v>133</v>
      </c>
      <c r="DX595">
        <v>100</v>
      </c>
      <c r="DZ595" t="s">
        <v>3</v>
      </c>
      <c r="EA595" t="s">
        <v>3</v>
      </c>
      <c r="EB595" t="s">
        <v>3</v>
      </c>
      <c r="EC595" t="s">
        <v>3</v>
      </c>
      <c r="EE595">
        <v>60216615</v>
      </c>
      <c r="EF595">
        <v>3</v>
      </c>
      <c r="EG595" t="s">
        <v>135</v>
      </c>
      <c r="EH595">
        <v>0</v>
      </c>
      <c r="EI595" t="s">
        <v>3</v>
      </c>
      <c r="EJ595">
        <v>2</v>
      </c>
      <c r="EK595">
        <v>108001</v>
      </c>
      <c r="EL595" t="s">
        <v>136</v>
      </c>
      <c r="EM595" t="s">
        <v>137</v>
      </c>
      <c r="EO595" t="s">
        <v>3</v>
      </c>
      <c r="EQ595">
        <v>0</v>
      </c>
      <c r="ER595">
        <v>0</v>
      </c>
      <c r="ES595">
        <v>0</v>
      </c>
      <c r="ET595">
        <v>0</v>
      </c>
      <c r="EU595">
        <v>0</v>
      </c>
      <c r="EV595">
        <v>0</v>
      </c>
      <c r="EW595">
        <v>20.329999999999998</v>
      </c>
      <c r="EX595">
        <v>0.01</v>
      </c>
      <c r="EY595">
        <v>0</v>
      </c>
      <c r="FQ595">
        <v>0</v>
      </c>
      <c r="FR595">
        <v>0</v>
      </c>
      <c r="FS595">
        <v>0</v>
      </c>
      <c r="FX595">
        <v>97</v>
      </c>
      <c r="FY595">
        <v>51</v>
      </c>
      <c r="GA595" t="s">
        <v>3</v>
      </c>
      <c r="GD595">
        <v>1</v>
      </c>
      <c r="GF595">
        <v>838210438</v>
      </c>
      <c r="GG595">
        <v>2</v>
      </c>
      <c r="GH595">
        <v>1</v>
      </c>
      <c r="GI595">
        <v>-2</v>
      </c>
      <c r="GJ595">
        <v>0</v>
      </c>
      <c r="GK595">
        <v>0</v>
      </c>
      <c r="GL595">
        <f t="shared" si="365"/>
        <v>0</v>
      </c>
      <c r="GM595">
        <f t="shared" si="366"/>
        <v>5093.6000000000004</v>
      </c>
      <c r="GN595">
        <f t="shared" si="367"/>
        <v>0</v>
      </c>
      <c r="GO595">
        <f t="shared" si="368"/>
        <v>5093.6000000000004</v>
      </c>
      <c r="GP595">
        <f t="shared" si="369"/>
        <v>0</v>
      </c>
      <c r="GR595">
        <v>0</v>
      </c>
      <c r="GS595">
        <v>3</v>
      </c>
      <c r="GT595">
        <v>0</v>
      </c>
      <c r="GU595" t="s">
        <v>3</v>
      </c>
      <c r="GV595">
        <f t="shared" si="370"/>
        <v>0</v>
      </c>
      <c r="GW595">
        <v>1</v>
      </c>
      <c r="GX595">
        <f t="shared" si="371"/>
        <v>0</v>
      </c>
      <c r="HA595">
        <v>0</v>
      </c>
      <c r="HB595">
        <v>0</v>
      </c>
      <c r="HC595">
        <f t="shared" si="372"/>
        <v>0</v>
      </c>
      <c r="HE595" t="s">
        <v>3</v>
      </c>
      <c r="HF595" t="s">
        <v>3</v>
      </c>
      <c r="HM595" t="s">
        <v>3</v>
      </c>
      <c r="HN595" t="s">
        <v>138</v>
      </c>
      <c r="HO595" t="s">
        <v>139</v>
      </c>
      <c r="HP595" t="s">
        <v>136</v>
      </c>
      <c r="HQ595" t="s">
        <v>136</v>
      </c>
      <c r="HS595">
        <v>0</v>
      </c>
      <c r="IK595">
        <v>0</v>
      </c>
    </row>
    <row r="596" spans="1:245" x14ac:dyDescent="0.2">
      <c r="A596">
        <v>18</v>
      </c>
      <c r="B596">
        <v>0</v>
      </c>
      <c r="C596">
        <v>318</v>
      </c>
      <c r="E596" t="s">
        <v>276</v>
      </c>
      <c r="F596" t="s">
        <v>141</v>
      </c>
      <c r="G596" t="s">
        <v>142</v>
      </c>
      <c r="H596" t="s">
        <v>133</v>
      </c>
      <c r="I596">
        <f>I595*J596</f>
        <v>0.14000000000000001</v>
      </c>
      <c r="J596">
        <v>1</v>
      </c>
      <c r="K596">
        <v>1</v>
      </c>
      <c r="O596">
        <f t="shared" si="352"/>
        <v>3400.13</v>
      </c>
      <c r="P596">
        <f>ROUND(CQ596*I596,2)</f>
        <v>3400.13</v>
      </c>
      <c r="Q596">
        <f>ROUND(CR596*I596,2)</f>
        <v>0</v>
      </c>
      <c r="R596">
        <f>ROUND(CS596*I596,2)</f>
        <v>0</v>
      </c>
      <c r="S596">
        <f>ROUND(CT596*I596,2)</f>
        <v>0</v>
      </c>
      <c r="T596">
        <f t="shared" si="353"/>
        <v>0</v>
      </c>
      <c r="U596">
        <f>ROUND(CV596*I596,7)</f>
        <v>0</v>
      </c>
      <c r="V596">
        <f>ROUND(CW596*I596,7)</f>
        <v>0</v>
      </c>
      <c r="W596">
        <f t="shared" si="354"/>
        <v>0</v>
      </c>
      <c r="X596">
        <f t="shared" si="355"/>
        <v>0</v>
      </c>
      <c r="Y596">
        <f t="shared" si="356"/>
        <v>0</v>
      </c>
      <c r="AA596">
        <v>61549534</v>
      </c>
      <c r="AB596">
        <f t="shared" si="357"/>
        <v>19586.009999999998</v>
      </c>
      <c r="AC596">
        <f>ROUND((ES596),6)</f>
        <v>19586.009999999998</v>
      </c>
      <c r="AD596">
        <f>ROUND((((ET596)-(EU596))+AE596),6)</f>
        <v>0</v>
      </c>
      <c r="AE596">
        <f>ROUND((EU596),6)</f>
        <v>0</v>
      </c>
      <c r="AF596">
        <f>ROUND((EV596),6)</f>
        <v>0</v>
      </c>
      <c r="AG596">
        <f t="shared" si="358"/>
        <v>0</v>
      </c>
      <c r="AH596">
        <f>(EW596)</f>
        <v>0</v>
      </c>
      <c r="AI596">
        <f>(EX596)</f>
        <v>0</v>
      </c>
      <c r="AJ596">
        <f t="shared" si="359"/>
        <v>0</v>
      </c>
      <c r="AK596">
        <v>19586.009999999998</v>
      </c>
      <c r="AL596">
        <v>19586.009999999998</v>
      </c>
      <c r="AM596">
        <v>0</v>
      </c>
      <c r="AN596">
        <v>0</v>
      </c>
      <c r="AO596">
        <v>0</v>
      </c>
      <c r="AP596">
        <v>0</v>
      </c>
      <c r="AQ596">
        <v>0</v>
      </c>
      <c r="AR596">
        <v>0</v>
      </c>
      <c r="AS596">
        <v>0</v>
      </c>
      <c r="AT596">
        <v>97</v>
      </c>
      <c r="AU596">
        <v>51</v>
      </c>
      <c r="AV596">
        <v>1</v>
      </c>
      <c r="AW596">
        <v>1</v>
      </c>
      <c r="AZ596">
        <v>1</v>
      </c>
      <c r="BA596">
        <v>1</v>
      </c>
      <c r="BB596">
        <v>1</v>
      </c>
      <c r="BC596">
        <v>1.24</v>
      </c>
      <c r="BD596" t="s">
        <v>3</v>
      </c>
      <c r="BE596" t="s">
        <v>3</v>
      </c>
      <c r="BF596" t="s">
        <v>3</v>
      </c>
      <c r="BG596" t="s">
        <v>3</v>
      </c>
      <c r="BH596">
        <v>3</v>
      </c>
      <c r="BI596">
        <v>2</v>
      </c>
      <c r="BJ596" t="s">
        <v>143</v>
      </c>
      <c r="BM596">
        <v>108001</v>
      </c>
      <c r="BN596">
        <v>0</v>
      </c>
      <c r="BO596" t="s">
        <v>141</v>
      </c>
      <c r="BP596">
        <v>1</v>
      </c>
      <c r="BQ596">
        <v>3</v>
      </c>
      <c r="BR596">
        <v>0</v>
      </c>
      <c r="BS596">
        <v>1</v>
      </c>
      <c r="BT596">
        <v>1</v>
      </c>
      <c r="BU596">
        <v>1</v>
      </c>
      <c r="BV596">
        <v>1</v>
      </c>
      <c r="BW596">
        <v>1</v>
      </c>
      <c r="BX596">
        <v>1</v>
      </c>
      <c r="BY596" t="s">
        <v>3</v>
      </c>
      <c r="BZ596">
        <v>97</v>
      </c>
      <c r="CA596">
        <v>51</v>
      </c>
      <c r="CB596" t="s">
        <v>3</v>
      </c>
      <c r="CE596">
        <v>0</v>
      </c>
      <c r="CF596">
        <v>0</v>
      </c>
      <c r="CG596">
        <v>0</v>
      </c>
      <c r="CM596">
        <v>0</v>
      </c>
      <c r="CN596" t="s">
        <v>3</v>
      </c>
      <c r="CO596">
        <v>0</v>
      </c>
      <c r="CP596">
        <f t="shared" si="360"/>
        <v>3400.13</v>
      </c>
      <c r="CQ596">
        <f>ROUND(AL596*BC596,2)</f>
        <v>24286.65</v>
      </c>
      <c r="CR596">
        <f>ROUND(AM596*BB596,2)</f>
        <v>0</v>
      </c>
      <c r="CS596">
        <f>ROUND(AN596*BS596,2)</f>
        <v>0</v>
      </c>
      <c r="CT596">
        <f>ROUND(AO596*BA596,2)</f>
        <v>0</v>
      </c>
      <c r="CU596">
        <f t="shared" si="361"/>
        <v>0</v>
      </c>
      <c r="CV596">
        <f>AH596</f>
        <v>0</v>
      </c>
      <c r="CW596">
        <f>AI596</f>
        <v>0</v>
      </c>
      <c r="CX596">
        <f t="shared" si="362"/>
        <v>0</v>
      </c>
      <c r="CY596">
        <f t="shared" si="363"/>
        <v>0</v>
      </c>
      <c r="CZ596">
        <f t="shared" si="364"/>
        <v>0</v>
      </c>
      <c r="DC596" t="s">
        <v>3</v>
      </c>
      <c r="DD596" t="s">
        <v>3</v>
      </c>
      <c r="DE596" t="s">
        <v>3</v>
      </c>
      <c r="DF596" t="s">
        <v>3</v>
      </c>
      <c r="DG596" t="s">
        <v>3</v>
      </c>
      <c r="DH596" t="s">
        <v>3</v>
      </c>
      <c r="DI596" t="s">
        <v>3</v>
      </c>
      <c r="DJ596" t="s">
        <v>3</v>
      </c>
      <c r="DK596" t="s">
        <v>3</v>
      </c>
      <c r="DL596" t="s">
        <v>3</v>
      </c>
      <c r="DM596" t="s">
        <v>3</v>
      </c>
      <c r="DN596">
        <v>0</v>
      </c>
      <c r="DO596">
        <v>0</v>
      </c>
      <c r="DP596">
        <v>1</v>
      </c>
      <c r="DQ596">
        <v>1</v>
      </c>
      <c r="DU596">
        <v>1003</v>
      </c>
      <c r="DV596" t="s">
        <v>133</v>
      </c>
      <c r="DW596" t="s">
        <v>133</v>
      </c>
      <c r="DX596">
        <v>100</v>
      </c>
      <c r="DZ596" t="s">
        <v>3</v>
      </c>
      <c r="EA596" t="s">
        <v>3</v>
      </c>
      <c r="EB596" t="s">
        <v>3</v>
      </c>
      <c r="EC596" t="s">
        <v>3</v>
      </c>
      <c r="EE596">
        <v>60216615</v>
      </c>
      <c r="EF596">
        <v>3</v>
      </c>
      <c r="EG596" t="s">
        <v>135</v>
      </c>
      <c r="EH596">
        <v>0</v>
      </c>
      <c r="EI596" t="s">
        <v>3</v>
      </c>
      <c r="EJ596">
        <v>2</v>
      </c>
      <c r="EK596">
        <v>108001</v>
      </c>
      <c r="EL596" t="s">
        <v>136</v>
      </c>
      <c r="EM596" t="s">
        <v>137</v>
      </c>
      <c r="EO596" t="s">
        <v>3</v>
      </c>
      <c r="EQ596">
        <v>0</v>
      </c>
      <c r="ER596">
        <v>19586.009999999998</v>
      </c>
      <c r="ES596">
        <v>19586.009999999998</v>
      </c>
      <c r="ET596">
        <v>0</v>
      </c>
      <c r="EU596">
        <v>0</v>
      </c>
      <c r="EV596">
        <v>0</v>
      </c>
      <c r="EW596">
        <v>0</v>
      </c>
      <c r="EX596">
        <v>0</v>
      </c>
      <c r="FQ596">
        <v>0</v>
      </c>
      <c r="FR596">
        <v>0</v>
      </c>
      <c r="FS596">
        <v>0</v>
      </c>
      <c r="FX596">
        <v>97</v>
      </c>
      <c r="FY596">
        <v>51</v>
      </c>
      <c r="GA596" t="s">
        <v>3</v>
      </c>
      <c r="GD596">
        <v>1</v>
      </c>
      <c r="GF596">
        <v>1929499894</v>
      </c>
      <c r="GG596">
        <v>2</v>
      </c>
      <c r="GH596">
        <v>1</v>
      </c>
      <c r="GI596">
        <v>2</v>
      </c>
      <c r="GJ596">
        <v>0</v>
      </c>
      <c r="GK596">
        <v>0</v>
      </c>
      <c r="GL596">
        <f t="shared" si="365"/>
        <v>0</v>
      </c>
      <c r="GM596">
        <f t="shared" si="366"/>
        <v>3400.13</v>
      </c>
      <c r="GN596">
        <f t="shared" si="367"/>
        <v>0</v>
      </c>
      <c r="GO596">
        <f t="shared" si="368"/>
        <v>3400.13</v>
      </c>
      <c r="GP596">
        <f t="shared" si="369"/>
        <v>0</v>
      </c>
      <c r="GR596">
        <v>0</v>
      </c>
      <c r="GS596">
        <v>3</v>
      </c>
      <c r="GT596">
        <v>0</v>
      </c>
      <c r="GU596" t="s">
        <v>3</v>
      </c>
      <c r="GV596">
        <f t="shared" si="370"/>
        <v>0</v>
      </c>
      <c r="GW596">
        <v>1</v>
      </c>
      <c r="GX596">
        <f t="shared" si="371"/>
        <v>0</v>
      </c>
      <c r="HA596">
        <v>0</v>
      </c>
      <c r="HB596">
        <v>0</v>
      </c>
      <c r="HC596">
        <f t="shared" si="372"/>
        <v>0</v>
      </c>
      <c r="HE596" t="s">
        <v>3</v>
      </c>
      <c r="HF596" t="s">
        <v>3</v>
      </c>
      <c r="HM596" t="s">
        <v>3</v>
      </c>
      <c r="HN596" t="s">
        <v>138</v>
      </c>
      <c r="HO596" t="s">
        <v>139</v>
      </c>
      <c r="HP596" t="s">
        <v>136</v>
      </c>
      <c r="HQ596" t="s">
        <v>136</v>
      </c>
      <c r="HS596">
        <v>0</v>
      </c>
      <c r="IK596">
        <v>0</v>
      </c>
    </row>
    <row r="597" spans="1:245" x14ac:dyDescent="0.2">
      <c r="A597">
        <v>17</v>
      </c>
      <c r="B597">
        <v>0</v>
      </c>
      <c r="C597">
        <f>ROW(SmtRes!A329)</f>
        <v>329</v>
      </c>
      <c r="D597">
        <f>ROW(EtalonRes!A329)</f>
        <v>329</v>
      </c>
      <c r="E597" t="s">
        <v>277</v>
      </c>
      <c r="F597" t="s">
        <v>145</v>
      </c>
      <c r="G597" t="s">
        <v>146</v>
      </c>
      <c r="H597" t="s">
        <v>133</v>
      </c>
      <c r="I597">
        <f>ROUND(70/100,7)</f>
        <v>0.7</v>
      </c>
      <c r="J597">
        <v>0</v>
      </c>
      <c r="K597">
        <f>ROUND(70/100,7)</f>
        <v>0.7</v>
      </c>
      <c r="O597">
        <f t="shared" si="352"/>
        <v>6639.6</v>
      </c>
      <c r="P597">
        <f>SUMIF(SmtRes!AQ319:'SmtRes'!AQ329,"=1",SmtRes!DF319:'SmtRes'!DF329)</f>
        <v>265.31</v>
      </c>
      <c r="Q597">
        <f>SUMIF(SmtRes!AQ319:'SmtRes'!AQ329,"=1",SmtRes!DG319:'SmtRes'!DG329)</f>
        <v>207.88</v>
      </c>
      <c r="R597">
        <f>SUMIF(SmtRes!AQ319:'SmtRes'!AQ329,"=1",SmtRes!DH319:'SmtRes'!DH329)</f>
        <v>118.43</v>
      </c>
      <c r="S597">
        <f>SUMIF(SmtRes!AQ319:'SmtRes'!AQ329,"=1",SmtRes!DI319:'SmtRes'!DI329)</f>
        <v>6047.98</v>
      </c>
      <c r="T597">
        <f t="shared" si="353"/>
        <v>0</v>
      </c>
      <c r="U597">
        <f>SUMIF(SmtRes!AQ319:'SmtRes'!AQ329,"=1",SmtRes!CV319:'SmtRes'!CV329)</f>
        <v>8.5679999999999996</v>
      </c>
      <c r="V597">
        <f>SUMIF(SmtRes!AQ319:'SmtRes'!AQ329,"=1",SmtRes!CW319:'SmtRes'!CW329)</f>
        <v>0.14000000000000001</v>
      </c>
      <c r="W597">
        <f t="shared" si="354"/>
        <v>0</v>
      </c>
      <c r="X597">
        <f t="shared" si="355"/>
        <v>5981.42</v>
      </c>
      <c r="Y597">
        <f t="shared" si="356"/>
        <v>3144.87</v>
      </c>
      <c r="AA597">
        <v>61549534</v>
      </c>
      <c r="AB597">
        <f t="shared" si="357"/>
        <v>9366.5674479999998</v>
      </c>
      <c r="AC597">
        <f>ROUND((SUM(SmtRes!BQ319:'SmtRes'!BQ329)),6)</f>
        <v>429.63064800000001</v>
      </c>
      <c r="AD597">
        <f>ROUND((((SUM(SmtRes!BR319:'SmtRes'!BR329))-(SUM(SmtRes!BS319:'SmtRes'!BS329)))+AE597),6)</f>
        <v>296.96559999999999</v>
      </c>
      <c r="AE597">
        <f>ROUND((SUM(SmtRes!BS319:'SmtRes'!BS329)),6)</f>
        <v>169.196</v>
      </c>
      <c r="AF597">
        <f>ROUND((SUM(SmtRes!BT319:'SmtRes'!BT329)),6)</f>
        <v>8639.9712</v>
      </c>
      <c r="AG597">
        <f t="shared" si="358"/>
        <v>0</v>
      </c>
      <c r="AH597">
        <f>(SUM(SmtRes!BU319:'SmtRes'!BU329))</f>
        <v>12.24</v>
      </c>
      <c r="AI597">
        <f>(SUM(SmtRes!BV319:'SmtRes'!BV329))</f>
        <v>0.2</v>
      </c>
      <c r="AJ597">
        <f t="shared" si="359"/>
        <v>0</v>
      </c>
      <c r="AK597">
        <v>9535.7634479999997</v>
      </c>
      <c r="AL597">
        <v>429.63064800000001</v>
      </c>
      <c r="AM597">
        <v>296.96559999999999</v>
      </c>
      <c r="AN597">
        <v>169.196</v>
      </c>
      <c r="AO597">
        <v>8639.9712</v>
      </c>
      <c r="AP597">
        <v>0</v>
      </c>
      <c r="AQ597">
        <v>12.24</v>
      </c>
      <c r="AR597">
        <v>0.2</v>
      </c>
      <c r="AS597">
        <v>0</v>
      </c>
      <c r="AT597">
        <v>97</v>
      </c>
      <c r="AU597">
        <v>51</v>
      </c>
      <c r="AV597">
        <v>1</v>
      </c>
      <c r="AW597">
        <v>1</v>
      </c>
      <c r="AZ597">
        <v>1</v>
      </c>
      <c r="BA597">
        <v>1</v>
      </c>
      <c r="BB597">
        <v>1</v>
      </c>
      <c r="BC597">
        <v>1</v>
      </c>
      <c r="BD597" t="s">
        <v>3</v>
      </c>
      <c r="BE597" t="s">
        <v>3</v>
      </c>
      <c r="BF597" t="s">
        <v>3</v>
      </c>
      <c r="BG597" t="s">
        <v>3</v>
      </c>
      <c r="BH597">
        <v>0</v>
      </c>
      <c r="BI597">
        <v>2</v>
      </c>
      <c r="BJ597" t="s">
        <v>147</v>
      </c>
      <c r="BM597">
        <v>108001</v>
      </c>
      <c r="BN597">
        <v>0</v>
      </c>
      <c r="BO597" t="s">
        <v>3</v>
      </c>
      <c r="BP597">
        <v>0</v>
      </c>
      <c r="BQ597">
        <v>3</v>
      </c>
      <c r="BR597">
        <v>0</v>
      </c>
      <c r="BS597">
        <v>1</v>
      </c>
      <c r="BT597">
        <v>1</v>
      </c>
      <c r="BU597">
        <v>1</v>
      </c>
      <c r="BV597">
        <v>1</v>
      </c>
      <c r="BW597">
        <v>1</v>
      </c>
      <c r="BX597">
        <v>1</v>
      </c>
      <c r="BY597" t="s">
        <v>3</v>
      </c>
      <c r="BZ597">
        <v>97</v>
      </c>
      <c r="CA597">
        <v>51</v>
      </c>
      <c r="CB597" t="s">
        <v>3</v>
      </c>
      <c r="CE597">
        <v>0</v>
      </c>
      <c r="CF597">
        <v>0</v>
      </c>
      <c r="CG597">
        <v>0</v>
      </c>
      <c r="CM597">
        <v>0</v>
      </c>
      <c r="CN597" t="s">
        <v>3</v>
      </c>
      <c r="CO597">
        <v>0</v>
      </c>
      <c r="CP597">
        <f t="shared" si="360"/>
        <v>6639.5999999999995</v>
      </c>
      <c r="CQ597">
        <f>SUMIF(SmtRes!AQ319:'SmtRes'!AQ329,"=1",SmtRes!AA319:'SmtRes'!AA329)</f>
        <v>302.87</v>
      </c>
      <c r="CR597">
        <f>SUMIF(SmtRes!AQ319:'SmtRes'!AQ329,"=1",SmtRes!AB319:'SmtRes'!AB329)</f>
        <v>2305.1000000000004</v>
      </c>
      <c r="CS597">
        <f>SUMIF(SmtRes!AQ319:'SmtRes'!AQ329,"=1",SmtRes!AC319:'SmtRes'!AC329)</f>
        <v>1691.96</v>
      </c>
      <c r="CT597">
        <f>SUMIF(SmtRes!AQ319:'SmtRes'!AQ329,"=1",SmtRes!AD319:'SmtRes'!AD329)</f>
        <v>705.88</v>
      </c>
      <c r="CU597">
        <f t="shared" si="361"/>
        <v>0</v>
      </c>
      <c r="CV597">
        <f>SUMIF(SmtRes!AQ319:'SmtRes'!AQ329,"=1",SmtRes!BU319:'SmtRes'!BU329)</f>
        <v>12.24</v>
      </c>
      <c r="CW597">
        <f>SUMIF(SmtRes!AQ319:'SmtRes'!AQ329,"=1",SmtRes!BV319:'SmtRes'!BV329)</f>
        <v>0.2</v>
      </c>
      <c r="CX597">
        <f t="shared" si="362"/>
        <v>0</v>
      </c>
      <c r="CY597">
        <f t="shared" si="363"/>
        <v>5981.4177</v>
      </c>
      <c r="CZ597">
        <f t="shared" si="364"/>
        <v>3144.8690999999999</v>
      </c>
      <c r="DC597" t="s">
        <v>3</v>
      </c>
      <c r="DD597" t="s">
        <v>3</v>
      </c>
      <c r="DE597" t="s">
        <v>3</v>
      </c>
      <c r="DF597" t="s">
        <v>3</v>
      </c>
      <c r="DG597" t="s">
        <v>3</v>
      </c>
      <c r="DH597" t="s">
        <v>3</v>
      </c>
      <c r="DI597" t="s">
        <v>3</v>
      </c>
      <c r="DJ597" t="s">
        <v>3</v>
      </c>
      <c r="DK597" t="s">
        <v>3</v>
      </c>
      <c r="DL597" t="s">
        <v>3</v>
      </c>
      <c r="DM597" t="s">
        <v>3</v>
      </c>
      <c r="DN597">
        <v>0</v>
      </c>
      <c r="DO597">
        <v>0</v>
      </c>
      <c r="DP597">
        <v>1</v>
      </c>
      <c r="DQ597">
        <v>1</v>
      </c>
      <c r="DU597">
        <v>1003</v>
      </c>
      <c r="DV597" t="s">
        <v>133</v>
      </c>
      <c r="DW597" t="s">
        <v>133</v>
      </c>
      <c r="DX597">
        <v>100</v>
      </c>
      <c r="DZ597" t="s">
        <v>3</v>
      </c>
      <c r="EA597" t="s">
        <v>3</v>
      </c>
      <c r="EB597" t="s">
        <v>3</v>
      </c>
      <c r="EC597" t="s">
        <v>3</v>
      </c>
      <c r="EE597">
        <v>60216615</v>
      </c>
      <c r="EF597">
        <v>3</v>
      </c>
      <c r="EG597" t="s">
        <v>135</v>
      </c>
      <c r="EH597">
        <v>0</v>
      </c>
      <c r="EI597" t="s">
        <v>3</v>
      </c>
      <c r="EJ597">
        <v>2</v>
      </c>
      <c r="EK597">
        <v>108001</v>
      </c>
      <c r="EL597" t="s">
        <v>136</v>
      </c>
      <c r="EM597" t="s">
        <v>137</v>
      </c>
      <c r="EO597" t="s">
        <v>3</v>
      </c>
      <c r="EQ597">
        <v>0</v>
      </c>
      <c r="ER597">
        <v>0</v>
      </c>
      <c r="ES597">
        <v>0</v>
      </c>
      <c r="ET597">
        <v>0</v>
      </c>
      <c r="EU597">
        <v>0</v>
      </c>
      <c r="EV597">
        <v>0</v>
      </c>
      <c r="EW597">
        <v>12.24</v>
      </c>
      <c r="EX597">
        <v>0.2</v>
      </c>
      <c r="EY597">
        <v>0</v>
      </c>
      <c r="FQ597">
        <v>0</v>
      </c>
      <c r="FR597">
        <v>0</v>
      </c>
      <c r="FS597">
        <v>0</v>
      </c>
      <c r="FX597">
        <v>97</v>
      </c>
      <c r="FY597">
        <v>51</v>
      </c>
      <c r="GA597" t="s">
        <v>3</v>
      </c>
      <c r="GD597">
        <v>1</v>
      </c>
      <c r="GF597">
        <v>448129612</v>
      </c>
      <c r="GG597">
        <v>2</v>
      </c>
      <c r="GH597">
        <v>1</v>
      </c>
      <c r="GI597">
        <v>-2</v>
      </c>
      <c r="GJ597">
        <v>0</v>
      </c>
      <c r="GK597">
        <v>0</v>
      </c>
      <c r="GL597">
        <f t="shared" si="365"/>
        <v>0</v>
      </c>
      <c r="GM597">
        <f t="shared" si="366"/>
        <v>15765.89</v>
      </c>
      <c r="GN597">
        <f t="shared" si="367"/>
        <v>0</v>
      </c>
      <c r="GO597">
        <f t="shared" si="368"/>
        <v>15765.89</v>
      </c>
      <c r="GP597">
        <f t="shared" si="369"/>
        <v>0</v>
      </c>
      <c r="GR597">
        <v>0</v>
      </c>
      <c r="GS597">
        <v>3</v>
      </c>
      <c r="GT597">
        <v>0</v>
      </c>
      <c r="GU597" t="s">
        <v>3</v>
      </c>
      <c r="GV597">
        <f t="shared" si="370"/>
        <v>0</v>
      </c>
      <c r="GW597">
        <v>1</v>
      </c>
      <c r="GX597">
        <f t="shared" si="371"/>
        <v>0</v>
      </c>
      <c r="HA597">
        <v>0</v>
      </c>
      <c r="HB597">
        <v>0</v>
      </c>
      <c r="HC597">
        <f t="shared" si="372"/>
        <v>0</v>
      </c>
      <c r="HE597" t="s">
        <v>3</v>
      </c>
      <c r="HF597" t="s">
        <v>3</v>
      </c>
      <c r="HM597" t="s">
        <v>3</v>
      </c>
      <c r="HN597" t="s">
        <v>138</v>
      </c>
      <c r="HO597" t="s">
        <v>139</v>
      </c>
      <c r="HP597" t="s">
        <v>136</v>
      </c>
      <c r="HQ597" t="s">
        <v>136</v>
      </c>
      <c r="HS597">
        <v>0</v>
      </c>
      <c r="IK597">
        <v>0</v>
      </c>
    </row>
    <row r="598" spans="1:245" x14ac:dyDescent="0.2">
      <c r="A598">
        <v>18</v>
      </c>
      <c r="B598">
        <v>0</v>
      </c>
      <c r="C598">
        <v>329</v>
      </c>
      <c r="E598" t="s">
        <v>278</v>
      </c>
      <c r="F598" t="s">
        <v>149</v>
      </c>
      <c r="G598" t="s">
        <v>150</v>
      </c>
      <c r="H598" t="s">
        <v>151</v>
      </c>
      <c r="I598">
        <f>I597*J598</f>
        <v>7.3499999999999996E-2</v>
      </c>
      <c r="J598">
        <v>0.105</v>
      </c>
      <c r="K598">
        <v>0.105</v>
      </c>
      <c r="O598">
        <f t="shared" si="352"/>
        <v>7249.3</v>
      </c>
      <c r="P598">
        <f>ROUND(CQ598*I598,2)</f>
        <v>7249.3</v>
      </c>
      <c r="Q598">
        <f>ROUND(CR598*I598,2)</f>
        <v>0</v>
      </c>
      <c r="R598">
        <f>ROUND(CS598*I598,2)</f>
        <v>0</v>
      </c>
      <c r="S598">
        <f>ROUND(CT598*I598,2)</f>
        <v>0</v>
      </c>
      <c r="T598">
        <f t="shared" si="353"/>
        <v>0</v>
      </c>
      <c r="U598">
        <f>ROUND(CV598*I598,7)</f>
        <v>0</v>
      </c>
      <c r="V598">
        <f>ROUND(CW598*I598,7)</f>
        <v>0</v>
      </c>
      <c r="W598">
        <f t="shared" si="354"/>
        <v>0</v>
      </c>
      <c r="X598">
        <f t="shared" si="355"/>
        <v>0</v>
      </c>
      <c r="Y598">
        <f t="shared" si="356"/>
        <v>0</v>
      </c>
      <c r="AA598">
        <v>61549534</v>
      </c>
      <c r="AB598">
        <f t="shared" si="357"/>
        <v>70449.91</v>
      </c>
      <c r="AC598">
        <f>ROUND((ES598),6)</f>
        <v>70449.91</v>
      </c>
      <c r="AD598">
        <f>ROUND((((ET598)-(EU598))+AE598),6)</f>
        <v>0</v>
      </c>
      <c r="AE598">
        <f>ROUND((EU598),6)</f>
        <v>0</v>
      </c>
      <c r="AF598">
        <f>ROUND((EV598),6)</f>
        <v>0</v>
      </c>
      <c r="AG598">
        <f t="shared" si="358"/>
        <v>0</v>
      </c>
      <c r="AH598">
        <f>(EW598)</f>
        <v>0</v>
      </c>
      <c r="AI598">
        <f>(EX598)</f>
        <v>0</v>
      </c>
      <c r="AJ598">
        <f t="shared" si="359"/>
        <v>0</v>
      </c>
      <c r="AK598">
        <v>70449.91</v>
      </c>
      <c r="AL598">
        <v>70449.91</v>
      </c>
      <c r="AM598">
        <v>0</v>
      </c>
      <c r="AN598">
        <v>0</v>
      </c>
      <c r="AO598">
        <v>0</v>
      </c>
      <c r="AP598">
        <v>0</v>
      </c>
      <c r="AQ598">
        <v>0</v>
      </c>
      <c r="AR598">
        <v>0</v>
      </c>
      <c r="AS598">
        <v>0</v>
      </c>
      <c r="AT598">
        <v>97</v>
      </c>
      <c r="AU598">
        <v>51</v>
      </c>
      <c r="AV598">
        <v>1</v>
      </c>
      <c r="AW598">
        <v>1</v>
      </c>
      <c r="AZ598">
        <v>1</v>
      </c>
      <c r="BA598">
        <v>1</v>
      </c>
      <c r="BB598">
        <v>1</v>
      </c>
      <c r="BC598">
        <v>1.4</v>
      </c>
      <c r="BD598" t="s">
        <v>3</v>
      </c>
      <c r="BE598" t="s">
        <v>3</v>
      </c>
      <c r="BF598" t="s">
        <v>3</v>
      </c>
      <c r="BG598" t="s">
        <v>3</v>
      </c>
      <c r="BH598">
        <v>3</v>
      </c>
      <c r="BI598">
        <v>2</v>
      </c>
      <c r="BJ598" t="s">
        <v>152</v>
      </c>
      <c r="BM598">
        <v>108001</v>
      </c>
      <c r="BN598">
        <v>0</v>
      </c>
      <c r="BO598" t="s">
        <v>3</v>
      </c>
      <c r="BP598">
        <v>0</v>
      </c>
      <c r="BQ598">
        <v>3</v>
      </c>
      <c r="BR598">
        <v>0</v>
      </c>
      <c r="BS598">
        <v>1</v>
      </c>
      <c r="BT598">
        <v>1</v>
      </c>
      <c r="BU598">
        <v>1</v>
      </c>
      <c r="BV598">
        <v>1</v>
      </c>
      <c r="BW598">
        <v>1</v>
      </c>
      <c r="BX598">
        <v>1</v>
      </c>
      <c r="BY598" t="s">
        <v>3</v>
      </c>
      <c r="BZ598">
        <v>97</v>
      </c>
      <c r="CA598">
        <v>51</v>
      </c>
      <c r="CB598" t="s">
        <v>3</v>
      </c>
      <c r="CE598">
        <v>0</v>
      </c>
      <c r="CF598">
        <v>0</v>
      </c>
      <c r="CG598">
        <v>0</v>
      </c>
      <c r="CM598">
        <v>0</v>
      </c>
      <c r="CN598" t="s">
        <v>3</v>
      </c>
      <c r="CO598">
        <v>0</v>
      </c>
      <c r="CP598">
        <f t="shared" si="360"/>
        <v>7249.3</v>
      </c>
      <c r="CQ598">
        <f>ROUND(AL598*BC598,2)</f>
        <v>98629.87</v>
      </c>
      <c r="CR598">
        <f>ROUND(AM598*BB598,2)</f>
        <v>0</v>
      </c>
      <c r="CS598">
        <f>ROUND(AN598*BS598,2)</f>
        <v>0</v>
      </c>
      <c r="CT598">
        <f>ROUND(AO598*BA598,2)</f>
        <v>0</v>
      </c>
      <c r="CU598">
        <f t="shared" si="361"/>
        <v>0</v>
      </c>
      <c r="CV598">
        <f>AH598</f>
        <v>0</v>
      </c>
      <c r="CW598">
        <f>AI598</f>
        <v>0</v>
      </c>
      <c r="CX598">
        <f t="shared" si="362"/>
        <v>0</v>
      </c>
      <c r="CY598">
        <f t="shared" si="363"/>
        <v>0</v>
      </c>
      <c r="CZ598">
        <f t="shared" si="364"/>
        <v>0</v>
      </c>
      <c r="DC598" t="s">
        <v>3</v>
      </c>
      <c r="DD598" t="s">
        <v>3</v>
      </c>
      <c r="DE598" t="s">
        <v>3</v>
      </c>
      <c r="DF598" t="s">
        <v>3</v>
      </c>
      <c r="DG598" t="s">
        <v>3</v>
      </c>
      <c r="DH598" t="s">
        <v>3</v>
      </c>
      <c r="DI598" t="s">
        <v>3</v>
      </c>
      <c r="DJ598" t="s">
        <v>3</v>
      </c>
      <c r="DK598" t="s">
        <v>3</v>
      </c>
      <c r="DL598" t="s">
        <v>3</v>
      </c>
      <c r="DM598" t="s">
        <v>3</v>
      </c>
      <c r="DN598">
        <v>0</v>
      </c>
      <c r="DO598">
        <v>0</v>
      </c>
      <c r="DP598">
        <v>1</v>
      </c>
      <c r="DQ598">
        <v>1</v>
      </c>
      <c r="DU598">
        <v>1013</v>
      </c>
      <c r="DV598" t="s">
        <v>151</v>
      </c>
      <c r="DW598" t="s">
        <v>153</v>
      </c>
      <c r="DX598">
        <v>1</v>
      </c>
      <c r="DZ598" t="s">
        <v>3</v>
      </c>
      <c r="EA598" t="s">
        <v>3</v>
      </c>
      <c r="EB598" t="s">
        <v>3</v>
      </c>
      <c r="EC598" t="s">
        <v>3</v>
      </c>
      <c r="EE598">
        <v>60216615</v>
      </c>
      <c r="EF598">
        <v>3</v>
      </c>
      <c r="EG598" t="s">
        <v>135</v>
      </c>
      <c r="EH598">
        <v>0</v>
      </c>
      <c r="EI598" t="s">
        <v>3</v>
      </c>
      <c r="EJ598">
        <v>2</v>
      </c>
      <c r="EK598">
        <v>108001</v>
      </c>
      <c r="EL598" t="s">
        <v>136</v>
      </c>
      <c r="EM598" t="s">
        <v>137</v>
      </c>
      <c r="EO598" t="s">
        <v>3</v>
      </c>
      <c r="EQ598">
        <v>0</v>
      </c>
      <c r="ER598">
        <v>70449.91</v>
      </c>
      <c r="ES598">
        <v>70449.91</v>
      </c>
      <c r="ET598">
        <v>0</v>
      </c>
      <c r="EU598">
        <v>0</v>
      </c>
      <c r="EV598">
        <v>0</v>
      </c>
      <c r="EW598">
        <v>0</v>
      </c>
      <c r="EX598">
        <v>0</v>
      </c>
      <c r="EZ598">
        <v>5</v>
      </c>
      <c r="FC598">
        <v>0</v>
      </c>
      <c r="FD598">
        <v>18</v>
      </c>
      <c r="FF598">
        <v>70449.91</v>
      </c>
      <c r="FQ598">
        <v>0</v>
      </c>
      <c r="FR598">
        <v>0</v>
      </c>
      <c r="FS598">
        <v>0</v>
      </c>
      <c r="FX598">
        <v>97</v>
      </c>
      <c r="FY598">
        <v>51</v>
      </c>
      <c r="GA598" t="s">
        <v>154</v>
      </c>
      <c r="GD598">
        <v>1</v>
      </c>
      <c r="GE598">
        <v>72551.44</v>
      </c>
      <c r="GF598">
        <v>1901007357</v>
      </c>
      <c r="GG598">
        <v>2</v>
      </c>
      <c r="GH598">
        <v>3</v>
      </c>
      <c r="GI598">
        <v>3</v>
      </c>
      <c r="GJ598">
        <v>0</v>
      </c>
      <c r="GK598">
        <v>0</v>
      </c>
      <c r="GL598">
        <f t="shared" si="365"/>
        <v>0</v>
      </c>
      <c r="GM598">
        <f t="shared" si="366"/>
        <v>7249.3</v>
      </c>
      <c r="GN598">
        <f t="shared" si="367"/>
        <v>0</v>
      </c>
      <c r="GO598">
        <f t="shared" si="368"/>
        <v>7249.3</v>
      </c>
      <c r="GP598">
        <f t="shared" si="369"/>
        <v>0</v>
      </c>
      <c r="GR598">
        <v>3</v>
      </c>
      <c r="GS598">
        <v>1</v>
      </c>
      <c r="GT598">
        <v>0</v>
      </c>
      <c r="GU598" t="s">
        <v>3</v>
      </c>
      <c r="GV598">
        <f t="shared" si="370"/>
        <v>0</v>
      </c>
      <c r="GW598">
        <v>1</v>
      </c>
      <c r="GX598">
        <f t="shared" si="371"/>
        <v>0</v>
      </c>
      <c r="HA598">
        <v>0</v>
      </c>
      <c r="HB598">
        <v>0</v>
      </c>
      <c r="HC598">
        <f t="shared" si="372"/>
        <v>0</v>
      </c>
      <c r="HE598" t="s">
        <v>155</v>
      </c>
      <c r="HF598" t="s">
        <v>155</v>
      </c>
      <c r="HM598" t="s">
        <v>3</v>
      </c>
      <c r="HN598" t="s">
        <v>138</v>
      </c>
      <c r="HO598" t="s">
        <v>139</v>
      </c>
      <c r="HP598" t="s">
        <v>136</v>
      </c>
      <c r="HQ598" t="s">
        <v>136</v>
      </c>
      <c r="HS598">
        <v>0</v>
      </c>
      <c r="IK598">
        <v>0</v>
      </c>
    </row>
    <row r="599" spans="1:245" x14ac:dyDescent="0.2">
      <c r="A599">
        <v>17</v>
      </c>
      <c r="B599">
        <v>0</v>
      </c>
      <c r="C599">
        <f>ROW(SmtRes!A337)</f>
        <v>337</v>
      </c>
      <c r="D599">
        <f>ROW(EtalonRes!A337)</f>
        <v>337</v>
      </c>
      <c r="E599" t="s">
        <v>279</v>
      </c>
      <c r="F599" t="s">
        <v>157</v>
      </c>
      <c r="G599" t="s">
        <v>158</v>
      </c>
      <c r="H599" t="s">
        <v>133</v>
      </c>
      <c r="I599">
        <f>ROUND(230/100,7)</f>
        <v>2.2999999999999998</v>
      </c>
      <c r="J599">
        <v>0</v>
      </c>
      <c r="K599">
        <f>ROUND(230/100,7)</f>
        <v>2.2999999999999998</v>
      </c>
      <c r="O599">
        <f t="shared" si="352"/>
        <v>24314.74</v>
      </c>
      <c r="P599">
        <f>SUMIF(SmtRes!AQ330:'SmtRes'!AQ337,"=1",SmtRes!DF330:'SmtRes'!DF337)</f>
        <v>380.90000000000003</v>
      </c>
      <c r="Q599">
        <f>SUMIF(SmtRes!AQ330:'SmtRes'!AQ337,"=1",SmtRes!DG330:'SmtRes'!DG337)</f>
        <v>14.8</v>
      </c>
      <c r="R599">
        <f>SUMIF(SmtRes!AQ330:'SmtRes'!AQ337,"=1",SmtRes!DH330:'SmtRes'!DH337)</f>
        <v>16.61</v>
      </c>
      <c r="S599">
        <f>SUMIF(SmtRes!AQ330:'SmtRes'!AQ337,"=1",SmtRes!DI330:'SmtRes'!DI337)</f>
        <v>23902.43</v>
      </c>
      <c r="T599">
        <f t="shared" si="353"/>
        <v>0</v>
      </c>
      <c r="U599">
        <f>SUMIF(SmtRes!AQ330:'SmtRes'!AQ337,"=1",SmtRes!CV330:'SmtRes'!CV337)</f>
        <v>35.880000000000003</v>
      </c>
      <c r="V599">
        <f>SUMIF(SmtRes!AQ330:'SmtRes'!AQ337,"=1",SmtRes!CW330:'SmtRes'!CW337)</f>
        <v>2.3E-2</v>
      </c>
      <c r="W599">
        <f t="shared" si="354"/>
        <v>0</v>
      </c>
      <c r="X599">
        <f t="shared" si="355"/>
        <v>23201.47</v>
      </c>
      <c r="Y599">
        <f t="shared" si="356"/>
        <v>12198.71</v>
      </c>
      <c r="AA599">
        <v>61549534</v>
      </c>
      <c r="AB599">
        <f t="shared" si="357"/>
        <v>10538.154399999999</v>
      </c>
      <c r="AC599">
        <f>ROUND((SUM(SmtRes!BQ330:'SmtRes'!BQ337)),6)</f>
        <v>139.35820000000001</v>
      </c>
      <c r="AD599">
        <f>ROUND((((SUM(SmtRes!BR330:'SmtRes'!BR337))-(SUM(SmtRes!BS330:'SmtRes'!BS337)))+AE599),6)</f>
        <v>6.4329000000000001</v>
      </c>
      <c r="AE599">
        <f>ROUND((SUM(SmtRes!BS330:'SmtRes'!BS337)),6)</f>
        <v>7.2205000000000004</v>
      </c>
      <c r="AF599">
        <f>ROUND((SUM(SmtRes!BT330:'SmtRes'!BT337)),6)</f>
        <v>10392.363300000001</v>
      </c>
      <c r="AG599">
        <f t="shared" si="358"/>
        <v>0</v>
      </c>
      <c r="AH599">
        <f>(SUM(SmtRes!BU330:'SmtRes'!BU337))</f>
        <v>15.6</v>
      </c>
      <c r="AI599">
        <f>(SUM(SmtRes!BV330:'SmtRes'!BV337))</f>
        <v>0.01</v>
      </c>
      <c r="AJ599">
        <f t="shared" si="359"/>
        <v>0</v>
      </c>
      <c r="AK599">
        <v>10545.374900000001</v>
      </c>
      <c r="AL599">
        <v>139.35820000000001</v>
      </c>
      <c r="AM599">
        <v>6.4329000000000001</v>
      </c>
      <c r="AN599">
        <v>7.2204999999999995</v>
      </c>
      <c r="AO599">
        <v>10392.363300000001</v>
      </c>
      <c r="AP599">
        <v>0</v>
      </c>
      <c r="AQ599">
        <v>15.6</v>
      </c>
      <c r="AR599">
        <v>0.01</v>
      </c>
      <c r="AS599">
        <v>0</v>
      </c>
      <c r="AT599">
        <v>97</v>
      </c>
      <c r="AU599">
        <v>51</v>
      </c>
      <c r="AV599">
        <v>1</v>
      </c>
      <c r="AW599">
        <v>1</v>
      </c>
      <c r="AZ599">
        <v>1</v>
      </c>
      <c r="BA599">
        <v>1</v>
      </c>
      <c r="BB599">
        <v>1</v>
      </c>
      <c r="BC599">
        <v>1</v>
      </c>
      <c r="BD599" t="s">
        <v>3</v>
      </c>
      <c r="BE599" t="s">
        <v>3</v>
      </c>
      <c r="BF599" t="s">
        <v>3</v>
      </c>
      <c r="BG599" t="s">
        <v>3</v>
      </c>
      <c r="BH599">
        <v>0</v>
      </c>
      <c r="BI599">
        <v>2</v>
      </c>
      <c r="BJ599" t="s">
        <v>159</v>
      </c>
      <c r="BM599">
        <v>108001</v>
      </c>
      <c r="BN599">
        <v>0</v>
      </c>
      <c r="BO599" t="s">
        <v>3</v>
      </c>
      <c r="BP599">
        <v>0</v>
      </c>
      <c r="BQ599">
        <v>3</v>
      </c>
      <c r="BR599">
        <v>0</v>
      </c>
      <c r="BS599">
        <v>1</v>
      </c>
      <c r="BT599">
        <v>1</v>
      </c>
      <c r="BU599">
        <v>1</v>
      </c>
      <c r="BV599">
        <v>1</v>
      </c>
      <c r="BW599">
        <v>1</v>
      </c>
      <c r="BX599">
        <v>1</v>
      </c>
      <c r="BY599" t="s">
        <v>3</v>
      </c>
      <c r="BZ599">
        <v>97</v>
      </c>
      <c r="CA599">
        <v>51</v>
      </c>
      <c r="CB599" t="s">
        <v>3</v>
      </c>
      <c r="CE599">
        <v>0</v>
      </c>
      <c r="CF599">
        <v>0</v>
      </c>
      <c r="CG599">
        <v>0</v>
      </c>
      <c r="CM599">
        <v>0</v>
      </c>
      <c r="CN599" t="s">
        <v>3</v>
      </c>
      <c r="CO599">
        <v>0</v>
      </c>
      <c r="CP599">
        <f t="shared" si="360"/>
        <v>24314.74</v>
      </c>
      <c r="CQ599">
        <f>SUMIF(SmtRes!AQ330:'SmtRes'!AQ337,"=1",SmtRes!AA330:'SmtRes'!AA337)</f>
        <v>71.680000000000007</v>
      </c>
      <c r="CR599">
        <f>SUMIF(SmtRes!AQ330:'SmtRes'!AQ337,"=1",SmtRes!AB330:'SmtRes'!AB337)</f>
        <v>643.29</v>
      </c>
      <c r="CS599">
        <f>SUMIF(SmtRes!AQ330:'SmtRes'!AQ337,"=1",SmtRes!AC330:'SmtRes'!AC337)</f>
        <v>722.05</v>
      </c>
      <c r="CT599">
        <f>SUMIF(SmtRes!AQ330:'SmtRes'!AQ337,"=1",SmtRes!AD330:'SmtRes'!AD337)</f>
        <v>1950.61</v>
      </c>
      <c r="CU599">
        <f t="shared" si="361"/>
        <v>0</v>
      </c>
      <c r="CV599">
        <f>SUMIF(SmtRes!AQ330:'SmtRes'!AQ337,"=1",SmtRes!BU330:'SmtRes'!BU337)</f>
        <v>15.6</v>
      </c>
      <c r="CW599">
        <f>SUMIF(SmtRes!AQ330:'SmtRes'!AQ337,"=1",SmtRes!BV330:'SmtRes'!BV337)</f>
        <v>0.01</v>
      </c>
      <c r="CX599">
        <f t="shared" si="362"/>
        <v>0</v>
      </c>
      <c r="CY599">
        <f t="shared" si="363"/>
        <v>23201.468799999999</v>
      </c>
      <c r="CZ599">
        <f t="shared" si="364"/>
        <v>12198.7104</v>
      </c>
      <c r="DC599" t="s">
        <v>3</v>
      </c>
      <c r="DD599" t="s">
        <v>3</v>
      </c>
      <c r="DE599" t="s">
        <v>3</v>
      </c>
      <c r="DF599" t="s">
        <v>3</v>
      </c>
      <c r="DG599" t="s">
        <v>3</v>
      </c>
      <c r="DH599" t="s">
        <v>3</v>
      </c>
      <c r="DI599" t="s">
        <v>3</v>
      </c>
      <c r="DJ599" t="s">
        <v>3</v>
      </c>
      <c r="DK599" t="s">
        <v>3</v>
      </c>
      <c r="DL599" t="s">
        <v>3</v>
      </c>
      <c r="DM599" t="s">
        <v>3</v>
      </c>
      <c r="DN599">
        <v>0</v>
      </c>
      <c r="DO599">
        <v>0</v>
      </c>
      <c r="DP599">
        <v>1</v>
      </c>
      <c r="DQ599">
        <v>1</v>
      </c>
      <c r="DU599">
        <v>1003</v>
      </c>
      <c r="DV599" t="s">
        <v>133</v>
      </c>
      <c r="DW599" t="s">
        <v>133</v>
      </c>
      <c r="DX599">
        <v>100</v>
      </c>
      <c r="DZ599" t="s">
        <v>3</v>
      </c>
      <c r="EA599" t="s">
        <v>3</v>
      </c>
      <c r="EB599" t="s">
        <v>3</v>
      </c>
      <c r="EC599" t="s">
        <v>3</v>
      </c>
      <c r="EE599">
        <v>60216615</v>
      </c>
      <c r="EF599">
        <v>3</v>
      </c>
      <c r="EG599" t="s">
        <v>135</v>
      </c>
      <c r="EH599">
        <v>0</v>
      </c>
      <c r="EI599" t="s">
        <v>3</v>
      </c>
      <c r="EJ599">
        <v>2</v>
      </c>
      <c r="EK599">
        <v>108001</v>
      </c>
      <c r="EL599" t="s">
        <v>136</v>
      </c>
      <c r="EM599" t="s">
        <v>137</v>
      </c>
      <c r="EO599" t="s">
        <v>3</v>
      </c>
      <c r="EQ599">
        <v>0</v>
      </c>
      <c r="ER599">
        <v>0</v>
      </c>
      <c r="ES599">
        <v>0</v>
      </c>
      <c r="ET599">
        <v>0</v>
      </c>
      <c r="EU599">
        <v>0</v>
      </c>
      <c r="EV599">
        <v>0</v>
      </c>
      <c r="EW599">
        <v>15.6</v>
      </c>
      <c r="EX599">
        <v>0.01</v>
      </c>
      <c r="EY599">
        <v>0</v>
      </c>
      <c r="FQ599">
        <v>0</v>
      </c>
      <c r="FR599">
        <v>0</v>
      </c>
      <c r="FS599">
        <v>0</v>
      </c>
      <c r="FX599">
        <v>97</v>
      </c>
      <c r="FY599">
        <v>51</v>
      </c>
      <c r="GA599" t="s">
        <v>3</v>
      </c>
      <c r="GD599">
        <v>1</v>
      </c>
      <c r="GF599">
        <v>2026347101</v>
      </c>
      <c r="GG599">
        <v>2</v>
      </c>
      <c r="GH599">
        <v>1</v>
      </c>
      <c r="GI599">
        <v>-2</v>
      </c>
      <c r="GJ599">
        <v>0</v>
      </c>
      <c r="GK599">
        <v>0</v>
      </c>
      <c r="GL599">
        <f t="shared" si="365"/>
        <v>0</v>
      </c>
      <c r="GM599">
        <f t="shared" si="366"/>
        <v>59714.92</v>
      </c>
      <c r="GN599">
        <f t="shared" si="367"/>
        <v>0</v>
      </c>
      <c r="GO599">
        <f t="shared" si="368"/>
        <v>59714.92</v>
      </c>
      <c r="GP599">
        <f t="shared" si="369"/>
        <v>0</v>
      </c>
      <c r="GR599">
        <v>0</v>
      </c>
      <c r="GS599">
        <v>3</v>
      </c>
      <c r="GT599">
        <v>0</v>
      </c>
      <c r="GU599" t="s">
        <v>3</v>
      </c>
      <c r="GV599">
        <f t="shared" si="370"/>
        <v>0</v>
      </c>
      <c r="GW599">
        <v>1</v>
      </c>
      <c r="GX599">
        <f t="shared" si="371"/>
        <v>0</v>
      </c>
      <c r="HA599">
        <v>0</v>
      </c>
      <c r="HB599">
        <v>0</v>
      </c>
      <c r="HC599">
        <f t="shared" si="372"/>
        <v>0</v>
      </c>
      <c r="HE599" t="s">
        <v>3</v>
      </c>
      <c r="HF599" t="s">
        <v>3</v>
      </c>
      <c r="HM599" t="s">
        <v>3</v>
      </c>
      <c r="HN599" t="s">
        <v>138</v>
      </c>
      <c r="HO599" t="s">
        <v>139</v>
      </c>
      <c r="HP599" t="s">
        <v>136</v>
      </c>
      <c r="HQ599" t="s">
        <v>136</v>
      </c>
      <c r="HS599">
        <v>0</v>
      </c>
      <c r="IK599">
        <v>0</v>
      </c>
    </row>
    <row r="600" spans="1:245" x14ac:dyDescent="0.2">
      <c r="A600">
        <v>18</v>
      </c>
      <c r="B600">
        <v>0</v>
      </c>
      <c r="C600">
        <v>337</v>
      </c>
      <c r="E600" t="s">
        <v>280</v>
      </c>
      <c r="F600" t="s">
        <v>161</v>
      </c>
      <c r="G600" t="s">
        <v>162</v>
      </c>
      <c r="H600" t="s">
        <v>163</v>
      </c>
      <c r="I600">
        <f>I599*J600</f>
        <v>241.5</v>
      </c>
      <c r="J600">
        <v>105.00000000000001</v>
      </c>
      <c r="K600">
        <v>105</v>
      </c>
      <c r="O600">
        <f t="shared" si="352"/>
        <v>3987.17</v>
      </c>
      <c r="P600">
        <f>ROUND(CQ600*I600,2)</f>
        <v>3987.17</v>
      </c>
      <c r="Q600">
        <f>ROUND(CR600*I600,2)</f>
        <v>0</v>
      </c>
      <c r="R600">
        <f>ROUND(CS600*I600,2)</f>
        <v>0</v>
      </c>
      <c r="S600">
        <f>ROUND(CT600*I600,2)</f>
        <v>0</v>
      </c>
      <c r="T600">
        <f t="shared" si="353"/>
        <v>0</v>
      </c>
      <c r="U600">
        <f>ROUND(CV600*I600,7)</f>
        <v>0</v>
      </c>
      <c r="V600">
        <f>ROUND(CW600*I600,7)</f>
        <v>0</v>
      </c>
      <c r="W600">
        <f t="shared" si="354"/>
        <v>0</v>
      </c>
      <c r="X600">
        <f t="shared" si="355"/>
        <v>0</v>
      </c>
      <c r="Y600">
        <f t="shared" si="356"/>
        <v>0</v>
      </c>
      <c r="AA600">
        <v>61549534</v>
      </c>
      <c r="AB600">
        <f t="shared" si="357"/>
        <v>11.79</v>
      </c>
      <c r="AC600">
        <f>ROUND((ES600),6)</f>
        <v>11.79</v>
      </c>
      <c r="AD600">
        <f>ROUND((((ET600)-(EU600))+AE600),6)</f>
        <v>0</v>
      </c>
      <c r="AE600">
        <f>ROUND((EU600),6)</f>
        <v>0</v>
      </c>
      <c r="AF600">
        <f>ROUND((EV600),6)</f>
        <v>0</v>
      </c>
      <c r="AG600">
        <f t="shared" si="358"/>
        <v>0</v>
      </c>
      <c r="AH600">
        <f>(EW600)</f>
        <v>0</v>
      </c>
      <c r="AI600">
        <f>(EX600)</f>
        <v>0</v>
      </c>
      <c r="AJ600">
        <f t="shared" si="359"/>
        <v>0</v>
      </c>
      <c r="AK600">
        <v>11.79</v>
      </c>
      <c r="AL600">
        <v>11.79</v>
      </c>
      <c r="AM600">
        <v>0</v>
      </c>
      <c r="AN600">
        <v>0</v>
      </c>
      <c r="AO600">
        <v>0</v>
      </c>
      <c r="AP600">
        <v>0</v>
      </c>
      <c r="AQ600">
        <v>0</v>
      </c>
      <c r="AR600">
        <v>0</v>
      </c>
      <c r="AS600">
        <v>0</v>
      </c>
      <c r="AT600">
        <v>97</v>
      </c>
      <c r="AU600">
        <v>51</v>
      </c>
      <c r="AV600">
        <v>1</v>
      </c>
      <c r="AW600">
        <v>1</v>
      </c>
      <c r="AZ600">
        <v>1</v>
      </c>
      <c r="BA600">
        <v>1</v>
      </c>
      <c r="BB600">
        <v>1</v>
      </c>
      <c r="BC600">
        <v>1.4</v>
      </c>
      <c r="BD600" t="s">
        <v>3</v>
      </c>
      <c r="BE600" t="s">
        <v>3</v>
      </c>
      <c r="BF600" t="s">
        <v>3</v>
      </c>
      <c r="BG600" t="s">
        <v>3</v>
      </c>
      <c r="BH600">
        <v>3</v>
      </c>
      <c r="BI600">
        <v>2</v>
      </c>
      <c r="BJ600" t="s">
        <v>164</v>
      </c>
      <c r="BM600">
        <v>108001</v>
      </c>
      <c r="BN600">
        <v>0</v>
      </c>
      <c r="BO600" t="s">
        <v>3</v>
      </c>
      <c r="BP600">
        <v>0</v>
      </c>
      <c r="BQ600">
        <v>3</v>
      </c>
      <c r="BR600">
        <v>0</v>
      </c>
      <c r="BS600">
        <v>1</v>
      </c>
      <c r="BT600">
        <v>1</v>
      </c>
      <c r="BU600">
        <v>1</v>
      </c>
      <c r="BV600">
        <v>1</v>
      </c>
      <c r="BW600">
        <v>1</v>
      </c>
      <c r="BX600">
        <v>1</v>
      </c>
      <c r="BY600" t="s">
        <v>3</v>
      </c>
      <c r="BZ600">
        <v>97</v>
      </c>
      <c r="CA600">
        <v>51</v>
      </c>
      <c r="CB600" t="s">
        <v>3</v>
      </c>
      <c r="CE600">
        <v>0</v>
      </c>
      <c r="CF600">
        <v>0</v>
      </c>
      <c r="CG600">
        <v>0</v>
      </c>
      <c r="CM600">
        <v>0</v>
      </c>
      <c r="CN600" t="s">
        <v>3</v>
      </c>
      <c r="CO600">
        <v>0</v>
      </c>
      <c r="CP600">
        <f t="shared" si="360"/>
        <v>3987.17</v>
      </c>
      <c r="CQ600">
        <f>ROUND(AL600*BC600,2)</f>
        <v>16.510000000000002</v>
      </c>
      <c r="CR600">
        <f>ROUND(AM600*BB600,2)</f>
        <v>0</v>
      </c>
      <c r="CS600">
        <f>ROUND(AN600*BS600,2)</f>
        <v>0</v>
      </c>
      <c r="CT600">
        <f>ROUND(AO600*BA600,2)</f>
        <v>0</v>
      </c>
      <c r="CU600">
        <f t="shared" si="361"/>
        <v>0</v>
      </c>
      <c r="CV600">
        <f>AH600</f>
        <v>0</v>
      </c>
      <c r="CW600">
        <f>AI600</f>
        <v>0</v>
      </c>
      <c r="CX600">
        <f t="shared" si="362"/>
        <v>0</v>
      </c>
      <c r="CY600">
        <f t="shared" si="363"/>
        <v>0</v>
      </c>
      <c r="CZ600">
        <f t="shared" si="364"/>
        <v>0</v>
      </c>
      <c r="DC600" t="s">
        <v>3</v>
      </c>
      <c r="DD600" t="s">
        <v>3</v>
      </c>
      <c r="DE600" t="s">
        <v>3</v>
      </c>
      <c r="DF600" t="s">
        <v>3</v>
      </c>
      <c r="DG600" t="s">
        <v>3</v>
      </c>
      <c r="DH600" t="s">
        <v>3</v>
      </c>
      <c r="DI600" t="s">
        <v>3</v>
      </c>
      <c r="DJ600" t="s">
        <v>3</v>
      </c>
      <c r="DK600" t="s">
        <v>3</v>
      </c>
      <c r="DL600" t="s">
        <v>3</v>
      </c>
      <c r="DM600" t="s">
        <v>3</v>
      </c>
      <c r="DN600">
        <v>0</v>
      </c>
      <c r="DO600">
        <v>0</v>
      </c>
      <c r="DP600">
        <v>1</v>
      </c>
      <c r="DQ600">
        <v>1</v>
      </c>
      <c r="DU600">
        <v>1003</v>
      </c>
      <c r="DV600" t="s">
        <v>163</v>
      </c>
      <c r="DW600" t="s">
        <v>163</v>
      </c>
      <c r="DX600">
        <v>1</v>
      </c>
      <c r="DZ600" t="s">
        <v>3</v>
      </c>
      <c r="EA600" t="s">
        <v>3</v>
      </c>
      <c r="EB600" t="s">
        <v>3</v>
      </c>
      <c r="EC600" t="s">
        <v>3</v>
      </c>
      <c r="EE600">
        <v>60216615</v>
      </c>
      <c r="EF600">
        <v>3</v>
      </c>
      <c r="EG600" t="s">
        <v>135</v>
      </c>
      <c r="EH600">
        <v>0</v>
      </c>
      <c r="EI600" t="s">
        <v>3</v>
      </c>
      <c r="EJ600">
        <v>2</v>
      </c>
      <c r="EK600">
        <v>108001</v>
      </c>
      <c r="EL600" t="s">
        <v>136</v>
      </c>
      <c r="EM600" t="s">
        <v>137</v>
      </c>
      <c r="EO600" t="s">
        <v>3</v>
      </c>
      <c r="EQ600">
        <v>0</v>
      </c>
      <c r="ER600">
        <v>11.79</v>
      </c>
      <c r="ES600">
        <v>11.79</v>
      </c>
      <c r="ET600">
        <v>0</v>
      </c>
      <c r="EU600">
        <v>0</v>
      </c>
      <c r="EV600">
        <v>0</v>
      </c>
      <c r="EW600">
        <v>0</v>
      </c>
      <c r="EX600">
        <v>0</v>
      </c>
      <c r="EZ600">
        <v>5</v>
      </c>
      <c r="FC600">
        <v>0</v>
      </c>
      <c r="FD600">
        <v>18</v>
      </c>
      <c r="FF600">
        <v>11.79</v>
      </c>
      <c r="FQ600">
        <v>0</v>
      </c>
      <c r="FR600">
        <v>0</v>
      </c>
      <c r="FS600">
        <v>0</v>
      </c>
      <c r="FX600">
        <v>97</v>
      </c>
      <c r="FY600">
        <v>51</v>
      </c>
      <c r="GA600" t="s">
        <v>165</v>
      </c>
      <c r="GD600">
        <v>1</v>
      </c>
      <c r="GE600">
        <v>12.11</v>
      </c>
      <c r="GF600">
        <v>613818176</v>
      </c>
      <c r="GG600">
        <v>2</v>
      </c>
      <c r="GH600">
        <v>3</v>
      </c>
      <c r="GI600">
        <v>3</v>
      </c>
      <c r="GJ600">
        <v>0</v>
      </c>
      <c r="GK600">
        <v>0</v>
      </c>
      <c r="GL600">
        <f t="shared" si="365"/>
        <v>0</v>
      </c>
      <c r="GM600">
        <f t="shared" si="366"/>
        <v>3987.17</v>
      </c>
      <c r="GN600">
        <f t="shared" si="367"/>
        <v>0</v>
      </c>
      <c r="GO600">
        <f t="shared" si="368"/>
        <v>3987.17</v>
      </c>
      <c r="GP600">
        <f t="shared" si="369"/>
        <v>0</v>
      </c>
      <c r="GR600">
        <v>3</v>
      </c>
      <c r="GS600">
        <v>1</v>
      </c>
      <c r="GT600">
        <v>0</v>
      </c>
      <c r="GU600" t="s">
        <v>3</v>
      </c>
      <c r="GV600">
        <f t="shared" si="370"/>
        <v>0</v>
      </c>
      <c r="GW600">
        <v>1</v>
      </c>
      <c r="GX600">
        <f t="shared" si="371"/>
        <v>0</v>
      </c>
      <c r="HA600">
        <v>0</v>
      </c>
      <c r="HB600">
        <v>0</v>
      </c>
      <c r="HC600">
        <f t="shared" si="372"/>
        <v>0</v>
      </c>
      <c r="HE600" t="s">
        <v>155</v>
      </c>
      <c r="HF600" t="s">
        <v>155</v>
      </c>
      <c r="HM600" t="s">
        <v>3</v>
      </c>
      <c r="HN600" t="s">
        <v>138</v>
      </c>
      <c r="HO600" t="s">
        <v>139</v>
      </c>
      <c r="HP600" t="s">
        <v>136</v>
      </c>
      <c r="HQ600" t="s">
        <v>136</v>
      </c>
      <c r="HS600">
        <v>0</v>
      </c>
      <c r="IK600">
        <v>0</v>
      </c>
    </row>
    <row r="602" spans="1:245" x14ac:dyDescent="0.2">
      <c r="A602" s="2">
        <v>51</v>
      </c>
      <c r="B602" s="2">
        <f>B585</f>
        <v>0</v>
      </c>
      <c r="C602" s="2">
        <f>A585</f>
        <v>4</v>
      </c>
      <c r="D602" s="2">
        <f>ROW(A585)</f>
        <v>585</v>
      </c>
      <c r="E602" s="2"/>
      <c r="F602" s="2" t="str">
        <f>IF(F585&lt;&gt;"",F585,"")</f>
        <v/>
      </c>
      <c r="G602" s="2" t="str">
        <f>IF(G585&lt;&gt;"",G585,"")</f>
        <v>Помещение 3,4,5 (кабинет № 229, 231, 233)</v>
      </c>
      <c r="H602" s="2">
        <v>0</v>
      </c>
      <c r="I602" s="2"/>
      <c r="J602" s="2"/>
      <c r="K602" s="2"/>
      <c r="L602" s="2"/>
      <c r="M602" s="2"/>
      <c r="N602" s="2"/>
      <c r="O602" s="2">
        <v>0</v>
      </c>
      <c r="P602" s="2">
        <v>0</v>
      </c>
      <c r="Q602" s="2">
        <v>0</v>
      </c>
      <c r="R602" s="2">
        <v>0</v>
      </c>
      <c r="S602" s="2">
        <v>0</v>
      </c>
      <c r="T602" s="2">
        <v>0</v>
      </c>
      <c r="U602" s="2">
        <v>0</v>
      </c>
      <c r="V602" s="2">
        <v>0</v>
      </c>
      <c r="W602" s="2">
        <v>0</v>
      </c>
      <c r="X602" s="2">
        <v>0</v>
      </c>
      <c r="Y602" s="2">
        <v>0</v>
      </c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>
        <f t="shared" ref="AO602:BD602" si="373">ROUND(BX602,2)</f>
        <v>0</v>
      </c>
      <c r="AP602" s="2">
        <f t="shared" si="373"/>
        <v>0</v>
      </c>
      <c r="AQ602" s="2">
        <f t="shared" si="373"/>
        <v>0</v>
      </c>
      <c r="AR602" s="2">
        <f t="shared" si="373"/>
        <v>0</v>
      </c>
      <c r="AS602" s="2">
        <f t="shared" si="373"/>
        <v>0</v>
      </c>
      <c r="AT602" s="2">
        <f t="shared" si="373"/>
        <v>0</v>
      </c>
      <c r="AU602" s="2">
        <f t="shared" si="373"/>
        <v>0</v>
      </c>
      <c r="AV602" s="2">
        <f t="shared" si="373"/>
        <v>0</v>
      </c>
      <c r="AW602" s="2">
        <f t="shared" si="373"/>
        <v>0</v>
      </c>
      <c r="AX602" s="2">
        <f t="shared" si="373"/>
        <v>0</v>
      </c>
      <c r="AY602" s="2">
        <f t="shared" si="373"/>
        <v>0</v>
      </c>
      <c r="AZ602" s="2">
        <f t="shared" si="373"/>
        <v>0</v>
      </c>
      <c r="BA602" s="2">
        <f t="shared" si="373"/>
        <v>0</v>
      </c>
      <c r="BB602" s="2">
        <f t="shared" si="373"/>
        <v>0</v>
      </c>
      <c r="BC602" s="2">
        <f t="shared" si="373"/>
        <v>0</v>
      </c>
      <c r="BD602" s="2">
        <f t="shared" si="373"/>
        <v>0</v>
      </c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3"/>
      <c r="DH602" s="3"/>
      <c r="DI602" s="3"/>
      <c r="DJ602" s="3"/>
      <c r="DK602" s="3"/>
      <c r="DL602" s="3"/>
      <c r="DM602" s="3"/>
      <c r="DN602" s="3"/>
      <c r="DO602" s="3"/>
      <c r="DP602" s="3"/>
      <c r="DQ602" s="3"/>
      <c r="DR602" s="3"/>
      <c r="DS602" s="3"/>
      <c r="DT602" s="3"/>
      <c r="DU602" s="3"/>
      <c r="DV602" s="3"/>
      <c r="DW602" s="3"/>
      <c r="DX602" s="3"/>
      <c r="DY602" s="3"/>
      <c r="DZ602" s="3"/>
      <c r="EA602" s="3"/>
      <c r="EB602" s="3"/>
      <c r="EC602" s="3"/>
      <c r="ED602" s="3"/>
      <c r="EE602" s="3"/>
      <c r="EF602" s="3"/>
      <c r="EG602" s="3"/>
      <c r="EH602" s="3"/>
      <c r="EI602" s="3"/>
      <c r="EJ602" s="3"/>
      <c r="EK602" s="3"/>
      <c r="EL602" s="3"/>
      <c r="EM602" s="3"/>
      <c r="EN602" s="3"/>
      <c r="EO602" s="3"/>
      <c r="EP602" s="3"/>
      <c r="EQ602" s="3"/>
      <c r="ER602" s="3"/>
      <c r="ES602" s="3"/>
      <c r="ET602" s="3"/>
      <c r="EU602" s="3"/>
      <c r="EV602" s="3"/>
      <c r="EW602" s="3"/>
      <c r="EX602" s="3"/>
      <c r="EY602" s="3"/>
      <c r="EZ602" s="3"/>
      <c r="FA602" s="3"/>
      <c r="FB602" s="3"/>
      <c r="FC602" s="3"/>
      <c r="FD602" s="3"/>
      <c r="FE602" s="3"/>
      <c r="FF602" s="3"/>
      <c r="FG602" s="3"/>
      <c r="FH602" s="3"/>
      <c r="FI602" s="3"/>
      <c r="FJ602" s="3"/>
      <c r="FK602" s="3"/>
      <c r="FL602" s="3"/>
      <c r="FM602" s="3"/>
      <c r="FN602" s="3"/>
      <c r="FO602" s="3"/>
      <c r="FP602" s="3"/>
      <c r="FQ602" s="3"/>
      <c r="FR602" s="3"/>
      <c r="FS602" s="3"/>
      <c r="FT602" s="3"/>
      <c r="FU602" s="3"/>
      <c r="FV602" s="3"/>
      <c r="FW602" s="3"/>
      <c r="FX602" s="3"/>
      <c r="FY602" s="3"/>
      <c r="FZ602" s="3"/>
      <c r="GA602" s="3"/>
      <c r="GB602" s="3"/>
      <c r="GC602" s="3"/>
      <c r="GD602" s="3"/>
      <c r="GE602" s="3"/>
      <c r="GF602" s="3"/>
      <c r="GG602" s="3"/>
      <c r="GH602" s="3"/>
      <c r="GI602" s="3"/>
      <c r="GJ602" s="3"/>
      <c r="GK602" s="3"/>
      <c r="GL602" s="3"/>
      <c r="GM602" s="3"/>
      <c r="GN602" s="3"/>
      <c r="GO602" s="3"/>
      <c r="GP602" s="3"/>
      <c r="GQ602" s="3"/>
      <c r="GR602" s="3"/>
      <c r="GS602" s="3"/>
      <c r="GT602" s="3"/>
      <c r="GU602" s="3"/>
      <c r="GV602" s="3"/>
      <c r="GW602" s="3"/>
      <c r="GX602" s="3">
        <v>0</v>
      </c>
    </row>
    <row r="604" spans="1:245" x14ac:dyDescent="0.2">
      <c r="A604" s="4">
        <v>50</v>
      </c>
      <c r="B604" s="4">
        <v>0</v>
      </c>
      <c r="C604" s="4">
        <v>0</v>
      </c>
      <c r="D604" s="4">
        <v>1</v>
      </c>
      <c r="E604" s="4">
        <v>201</v>
      </c>
      <c r="F604" s="4">
        <f>ROUND(Source!O602,O604)</f>
        <v>0</v>
      </c>
      <c r="G604" s="4" t="s">
        <v>55</v>
      </c>
      <c r="H604" s="4" t="s">
        <v>56</v>
      </c>
      <c r="I604" s="4"/>
      <c r="J604" s="4"/>
      <c r="K604" s="4">
        <v>201</v>
      </c>
      <c r="L604" s="4">
        <v>1</v>
      </c>
      <c r="M604" s="4">
        <v>3</v>
      </c>
      <c r="N604" s="4" t="s">
        <v>3</v>
      </c>
      <c r="O604" s="4">
        <v>2</v>
      </c>
      <c r="P604" s="4"/>
      <c r="Q604" s="4"/>
      <c r="R604" s="4"/>
      <c r="S604" s="4"/>
      <c r="T604" s="4"/>
      <c r="U604" s="4"/>
      <c r="V604" s="4"/>
      <c r="W604" s="4">
        <v>0</v>
      </c>
      <c r="X604" s="4">
        <v>1</v>
      </c>
      <c r="Y604" s="4">
        <v>0</v>
      </c>
      <c r="Z604" s="4"/>
      <c r="AA604" s="4"/>
      <c r="AB604" s="4"/>
    </row>
    <row r="605" spans="1:245" x14ac:dyDescent="0.2">
      <c r="A605" s="4">
        <v>50</v>
      </c>
      <c r="B605" s="4">
        <v>0</v>
      </c>
      <c r="C605" s="4">
        <v>0</v>
      </c>
      <c r="D605" s="4">
        <v>1</v>
      </c>
      <c r="E605" s="4">
        <v>202</v>
      </c>
      <c r="F605" s="4">
        <f>ROUND(Source!P602,O605)</f>
        <v>0</v>
      </c>
      <c r="G605" s="4" t="s">
        <v>57</v>
      </c>
      <c r="H605" s="4" t="s">
        <v>58</v>
      </c>
      <c r="I605" s="4"/>
      <c r="J605" s="4"/>
      <c r="K605" s="4">
        <v>202</v>
      </c>
      <c r="L605" s="4">
        <v>2</v>
      </c>
      <c r="M605" s="4">
        <v>3</v>
      </c>
      <c r="N605" s="4" t="s">
        <v>3</v>
      </c>
      <c r="O605" s="4">
        <v>2</v>
      </c>
      <c r="P605" s="4"/>
      <c r="Q605" s="4"/>
      <c r="R605" s="4"/>
      <c r="S605" s="4"/>
      <c r="T605" s="4"/>
      <c r="U605" s="4"/>
      <c r="V605" s="4"/>
      <c r="W605" s="4">
        <v>0</v>
      </c>
      <c r="X605" s="4">
        <v>1</v>
      </c>
      <c r="Y605" s="4">
        <v>0</v>
      </c>
      <c r="Z605" s="4"/>
      <c r="AA605" s="4"/>
      <c r="AB605" s="4"/>
    </row>
    <row r="606" spans="1:245" x14ac:dyDescent="0.2">
      <c r="A606" s="4">
        <v>50</v>
      </c>
      <c r="B606" s="4">
        <v>0</v>
      </c>
      <c r="C606" s="4">
        <v>0</v>
      </c>
      <c r="D606" s="4">
        <v>1</v>
      </c>
      <c r="E606" s="4">
        <v>222</v>
      </c>
      <c r="F606" s="4">
        <f>ROUND(Source!AO602,O606)</f>
        <v>0</v>
      </c>
      <c r="G606" s="4" t="s">
        <v>59</v>
      </c>
      <c r="H606" s="4" t="s">
        <v>60</v>
      </c>
      <c r="I606" s="4"/>
      <c r="J606" s="4"/>
      <c r="K606" s="4">
        <v>222</v>
      </c>
      <c r="L606" s="4">
        <v>3</v>
      </c>
      <c r="M606" s="4">
        <v>3</v>
      </c>
      <c r="N606" s="4" t="s">
        <v>3</v>
      </c>
      <c r="O606" s="4">
        <v>2</v>
      </c>
      <c r="P606" s="4"/>
      <c r="Q606" s="4"/>
      <c r="R606" s="4"/>
      <c r="S606" s="4"/>
      <c r="T606" s="4"/>
      <c r="U606" s="4"/>
      <c r="V606" s="4"/>
      <c r="W606" s="4">
        <v>0</v>
      </c>
      <c r="X606" s="4">
        <v>1</v>
      </c>
      <c r="Y606" s="4">
        <v>0</v>
      </c>
      <c r="Z606" s="4"/>
      <c r="AA606" s="4"/>
      <c r="AB606" s="4"/>
    </row>
    <row r="607" spans="1:245" x14ac:dyDescent="0.2">
      <c r="A607" s="4">
        <v>50</v>
      </c>
      <c r="B607" s="4">
        <v>0</v>
      </c>
      <c r="C607" s="4">
        <v>0</v>
      </c>
      <c r="D607" s="4">
        <v>1</v>
      </c>
      <c r="E607" s="4">
        <v>225</v>
      </c>
      <c r="F607" s="4">
        <f>ROUND(Source!AV602,O607)</f>
        <v>0</v>
      </c>
      <c r="G607" s="4" t="s">
        <v>61</v>
      </c>
      <c r="H607" s="4" t="s">
        <v>62</v>
      </c>
      <c r="I607" s="4"/>
      <c r="J607" s="4"/>
      <c r="K607" s="4">
        <v>225</v>
      </c>
      <c r="L607" s="4">
        <v>4</v>
      </c>
      <c r="M607" s="4">
        <v>3</v>
      </c>
      <c r="N607" s="4" t="s">
        <v>3</v>
      </c>
      <c r="O607" s="4">
        <v>2</v>
      </c>
      <c r="P607" s="4"/>
      <c r="Q607" s="4"/>
      <c r="R607" s="4"/>
      <c r="S607" s="4"/>
      <c r="T607" s="4"/>
      <c r="U607" s="4"/>
      <c r="V607" s="4"/>
      <c r="W607" s="4">
        <v>0</v>
      </c>
      <c r="X607" s="4">
        <v>1</v>
      </c>
      <c r="Y607" s="4">
        <v>0</v>
      </c>
      <c r="Z607" s="4"/>
      <c r="AA607" s="4"/>
      <c r="AB607" s="4"/>
    </row>
    <row r="608" spans="1:245" x14ac:dyDescent="0.2">
      <c r="A608" s="4">
        <v>50</v>
      </c>
      <c r="B608" s="4">
        <v>0</v>
      </c>
      <c r="C608" s="4">
        <v>0</v>
      </c>
      <c r="D608" s="4">
        <v>1</v>
      </c>
      <c r="E608" s="4">
        <v>226</v>
      </c>
      <c r="F608" s="4">
        <f>ROUND(Source!AW602,O608)</f>
        <v>0</v>
      </c>
      <c r="G608" s="4" t="s">
        <v>63</v>
      </c>
      <c r="H608" s="4" t="s">
        <v>64</v>
      </c>
      <c r="I608" s="4"/>
      <c r="J608" s="4"/>
      <c r="K608" s="4">
        <v>226</v>
      </c>
      <c r="L608" s="4">
        <v>5</v>
      </c>
      <c r="M608" s="4">
        <v>3</v>
      </c>
      <c r="N608" s="4" t="s">
        <v>3</v>
      </c>
      <c r="O608" s="4">
        <v>2</v>
      </c>
      <c r="P608" s="4"/>
      <c r="Q608" s="4"/>
      <c r="R608" s="4"/>
      <c r="S608" s="4"/>
      <c r="T608" s="4"/>
      <c r="U608" s="4"/>
      <c r="V608" s="4"/>
      <c r="W608" s="4">
        <v>0</v>
      </c>
      <c r="X608" s="4">
        <v>1</v>
      </c>
      <c r="Y608" s="4">
        <v>0</v>
      </c>
      <c r="Z608" s="4"/>
      <c r="AA608" s="4"/>
      <c r="AB608" s="4"/>
    </row>
    <row r="609" spans="1:28" x14ac:dyDescent="0.2">
      <c r="A609" s="4">
        <v>50</v>
      </c>
      <c r="B609" s="4">
        <v>0</v>
      </c>
      <c r="C609" s="4">
        <v>0</v>
      </c>
      <c r="D609" s="4">
        <v>1</v>
      </c>
      <c r="E609" s="4">
        <v>227</v>
      </c>
      <c r="F609" s="4">
        <f>ROUND(Source!AX602,O609)</f>
        <v>0</v>
      </c>
      <c r="G609" s="4" t="s">
        <v>65</v>
      </c>
      <c r="H609" s="4" t="s">
        <v>66</v>
      </c>
      <c r="I609" s="4"/>
      <c r="J609" s="4"/>
      <c r="K609" s="4">
        <v>227</v>
      </c>
      <c r="L609" s="4">
        <v>6</v>
      </c>
      <c r="M609" s="4">
        <v>3</v>
      </c>
      <c r="N609" s="4" t="s">
        <v>3</v>
      </c>
      <c r="O609" s="4">
        <v>2</v>
      </c>
      <c r="P609" s="4"/>
      <c r="Q609" s="4"/>
      <c r="R609" s="4"/>
      <c r="S609" s="4"/>
      <c r="T609" s="4"/>
      <c r="U609" s="4"/>
      <c r="V609" s="4"/>
      <c r="W609" s="4">
        <v>0</v>
      </c>
      <c r="X609" s="4">
        <v>1</v>
      </c>
      <c r="Y609" s="4">
        <v>0</v>
      </c>
      <c r="Z609" s="4"/>
      <c r="AA609" s="4"/>
      <c r="AB609" s="4"/>
    </row>
    <row r="610" spans="1:28" x14ac:dyDescent="0.2">
      <c r="A610" s="4">
        <v>50</v>
      </c>
      <c r="B610" s="4">
        <v>0</v>
      </c>
      <c r="C610" s="4">
        <v>0</v>
      </c>
      <c r="D610" s="4">
        <v>1</v>
      </c>
      <c r="E610" s="4">
        <v>228</v>
      </c>
      <c r="F610" s="4">
        <f>ROUND(Source!AY602,O610)</f>
        <v>0</v>
      </c>
      <c r="G610" s="4" t="s">
        <v>67</v>
      </c>
      <c r="H610" s="4" t="s">
        <v>68</v>
      </c>
      <c r="I610" s="4"/>
      <c r="J610" s="4"/>
      <c r="K610" s="4">
        <v>228</v>
      </c>
      <c r="L610" s="4">
        <v>7</v>
      </c>
      <c r="M610" s="4">
        <v>3</v>
      </c>
      <c r="N610" s="4" t="s">
        <v>3</v>
      </c>
      <c r="O610" s="4">
        <v>2</v>
      </c>
      <c r="P610" s="4"/>
      <c r="Q610" s="4"/>
      <c r="R610" s="4"/>
      <c r="S610" s="4"/>
      <c r="T610" s="4"/>
      <c r="U610" s="4"/>
      <c r="V610" s="4"/>
      <c r="W610" s="4">
        <v>0</v>
      </c>
      <c r="X610" s="4">
        <v>1</v>
      </c>
      <c r="Y610" s="4">
        <v>0</v>
      </c>
      <c r="Z610" s="4"/>
      <c r="AA610" s="4"/>
      <c r="AB610" s="4"/>
    </row>
    <row r="611" spans="1:28" x14ac:dyDescent="0.2">
      <c r="A611" s="4">
        <v>50</v>
      </c>
      <c r="B611" s="4">
        <v>0</v>
      </c>
      <c r="C611" s="4">
        <v>0</v>
      </c>
      <c r="D611" s="4">
        <v>1</v>
      </c>
      <c r="E611" s="4">
        <v>216</v>
      </c>
      <c r="F611" s="4">
        <f>ROUND(Source!AP602,O611)</f>
        <v>0</v>
      </c>
      <c r="G611" s="4" t="s">
        <v>69</v>
      </c>
      <c r="H611" s="4" t="s">
        <v>70</v>
      </c>
      <c r="I611" s="4"/>
      <c r="J611" s="4"/>
      <c r="K611" s="4">
        <v>216</v>
      </c>
      <c r="L611" s="4">
        <v>8</v>
      </c>
      <c r="M611" s="4">
        <v>3</v>
      </c>
      <c r="N611" s="4" t="s">
        <v>3</v>
      </c>
      <c r="O611" s="4">
        <v>2</v>
      </c>
      <c r="P611" s="4"/>
      <c r="Q611" s="4"/>
      <c r="R611" s="4"/>
      <c r="S611" s="4"/>
      <c r="T611" s="4"/>
      <c r="U611" s="4"/>
      <c r="V611" s="4"/>
      <c r="W611" s="4">
        <v>0</v>
      </c>
      <c r="X611" s="4">
        <v>1</v>
      </c>
      <c r="Y611" s="4">
        <v>0</v>
      </c>
      <c r="Z611" s="4"/>
      <c r="AA611" s="4"/>
      <c r="AB611" s="4"/>
    </row>
    <row r="612" spans="1:28" x14ac:dyDescent="0.2">
      <c r="A612" s="4">
        <v>50</v>
      </c>
      <c r="B612" s="4">
        <v>0</v>
      </c>
      <c r="C612" s="4">
        <v>0</v>
      </c>
      <c r="D612" s="4">
        <v>1</v>
      </c>
      <c r="E612" s="4">
        <v>223</v>
      </c>
      <c r="F612" s="4">
        <f>ROUND(Source!AQ602,O612)</f>
        <v>0</v>
      </c>
      <c r="G612" s="4" t="s">
        <v>71</v>
      </c>
      <c r="H612" s="4" t="s">
        <v>72</v>
      </c>
      <c r="I612" s="4"/>
      <c r="J612" s="4"/>
      <c r="K612" s="4">
        <v>223</v>
      </c>
      <c r="L612" s="4">
        <v>9</v>
      </c>
      <c r="M612" s="4">
        <v>3</v>
      </c>
      <c r="N612" s="4" t="s">
        <v>3</v>
      </c>
      <c r="O612" s="4">
        <v>2</v>
      </c>
      <c r="P612" s="4"/>
      <c r="Q612" s="4"/>
      <c r="R612" s="4"/>
      <c r="S612" s="4"/>
      <c r="T612" s="4"/>
      <c r="U612" s="4"/>
      <c r="V612" s="4"/>
      <c r="W612" s="4">
        <v>0</v>
      </c>
      <c r="X612" s="4">
        <v>1</v>
      </c>
      <c r="Y612" s="4">
        <v>0</v>
      </c>
      <c r="Z612" s="4"/>
      <c r="AA612" s="4"/>
      <c r="AB612" s="4"/>
    </row>
    <row r="613" spans="1:28" x14ac:dyDescent="0.2">
      <c r="A613" s="4">
        <v>50</v>
      </c>
      <c r="B613" s="4">
        <v>0</v>
      </c>
      <c r="C613" s="4">
        <v>0</v>
      </c>
      <c r="D613" s="4">
        <v>1</v>
      </c>
      <c r="E613" s="4">
        <v>229</v>
      </c>
      <c r="F613" s="4">
        <f>ROUND(Source!AZ602,O613)</f>
        <v>0</v>
      </c>
      <c r="G613" s="4" t="s">
        <v>73</v>
      </c>
      <c r="H613" s="4" t="s">
        <v>74</v>
      </c>
      <c r="I613" s="4"/>
      <c r="J613" s="4"/>
      <c r="K613" s="4">
        <v>229</v>
      </c>
      <c r="L613" s="4">
        <v>10</v>
      </c>
      <c r="M613" s="4">
        <v>3</v>
      </c>
      <c r="N613" s="4" t="s">
        <v>3</v>
      </c>
      <c r="O613" s="4">
        <v>2</v>
      </c>
      <c r="P613" s="4"/>
      <c r="Q613" s="4"/>
      <c r="R613" s="4"/>
      <c r="S613" s="4"/>
      <c r="T613" s="4"/>
      <c r="U613" s="4"/>
      <c r="V613" s="4"/>
      <c r="W613" s="4">
        <v>0</v>
      </c>
      <c r="X613" s="4">
        <v>1</v>
      </c>
      <c r="Y613" s="4">
        <v>0</v>
      </c>
      <c r="Z613" s="4"/>
      <c r="AA613" s="4"/>
      <c r="AB613" s="4"/>
    </row>
    <row r="614" spans="1:28" x14ac:dyDescent="0.2">
      <c r="A614" s="4">
        <v>50</v>
      </c>
      <c r="B614" s="4">
        <v>0</v>
      </c>
      <c r="C614" s="4">
        <v>0</v>
      </c>
      <c r="D614" s="4">
        <v>1</v>
      </c>
      <c r="E614" s="4">
        <v>203</v>
      </c>
      <c r="F614" s="4">
        <f>ROUND(Source!Q602,O614)</f>
        <v>0</v>
      </c>
      <c r="G614" s="4" t="s">
        <v>75</v>
      </c>
      <c r="H614" s="4" t="s">
        <v>76</v>
      </c>
      <c r="I614" s="4"/>
      <c r="J614" s="4"/>
      <c r="K614" s="4">
        <v>203</v>
      </c>
      <c r="L614" s="4">
        <v>11</v>
      </c>
      <c r="M614" s="4">
        <v>3</v>
      </c>
      <c r="N614" s="4" t="s">
        <v>3</v>
      </c>
      <c r="O614" s="4">
        <v>2</v>
      </c>
      <c r="P614" s="4"/>
      <c r="Q614" s="4"/>
      <c r="R614" s="4"/>
      <c r="S614" s="4"/>
      <c r="T614" s="4"/>
      <c r="U614" s="4"/>
      <c r="V614" s="4"/>
      <c r="W614" s="4">
        <v>0</v>
      </c>
      <c r="X614" s="4">
        <v>1</v>
      </c>
      <c r="Y614" s="4">
        <v>0</v>
      </c>
      <c r="Z614" s="4"/>
      <c r="AA614" s="4"/>
      <c r="AB614" s="4"/>
    </row>
    <row r="615" spans="1:28" x14ac:dyDescent="0.2">
      <c r="A615" s="4">
        <v>50</v>
      </c>
      <c r="B615" s="4">
        <v>0</v>
      </c>
      <c r="C615" s="4">
        <v>0</v>
      </c>
      <c r="D615" s="4">
        <v>1</v>
      </c>
      <c r="E615" s="4">
        <v>231</v>
      </c>
      <c r="F615" s="4">
        <f>ROUND(Source!BB602,O615)</f>
        <v>0</v>
      </c>
      <c r="G615" s="4" t="s">
        <v>77</v>
      </c>
      <c r="H615" s="4" t="s">
        <v>78</v>
      </c>
      <c r="I615" s="4"/>
      <c r="J615" s="4"/>
      <c r="K615" s="4">
        <v>231</v>
      </c>
      <c r="L615" s="4">
        <v>12</v>
      </c>
      <c r="M615" s="4">
        <v>3</v>
      </c>
      <c r="N615" s="4" t="s">
        <v>3</v>
      </c>
      <c r="O615" s="4">
        <v>2</v>
      </c>
      <c r="P615" s="4"/>
      <c r="Q615" s="4"/>
      <c r="R615" s="4"/>
      <c r="S615" s="4"/>
      <c r="T615" s="4"/>
      <c r="U615" s="4"/>
      <c r="V615" s="4"/>
      <c r="W615" s="4">
        <v>0</v>
      </c>
      <c r="X615" s="4">
        <v>1</v>
      </c>
      <c r="Y615" s="4">
        <v>0</v>
      </c>
      <c r="Z615" s="4"/>
      <c r="AA615" s="4"/>
      <c r="AB615" s="4"/>
    </row>
    <row r="616" spans="1:28" x14ac:dyDescent="0.2">
      <c r="A616" s="4">
        <v>50</v>
      </c>
      <c r="B616" s="4">
        <v>0</v>
      </c>
      <c r="C616" s="4">
        <v>0</v>
      </c>
      <c r="D616" s="4">
        <v>1</v>
      </c>
      <c r="E616" s="4">
        <v>204</v>
      </c>
      <c r="F616" s="4">
        <f>ROUND(Source!R602,O616)</f>
        <v>0</v>
      </c>
      <c r="G616" s="4" t="s">
        <v>79</v>
      </c>
      <c r="H616" s="4" t="s">
        <v>80</v>
      </c>
      <c r="I616" s="4"/>
      <c r="J616" s="4"/>
      <c r="K616" s="4">
        <v>204</v>
      </c>
      <c r="L616" s="4">
        <v>13</v>
      </c>
      <c r="M616" s="4">
        <v>3</v>
      </c>
      <c r="N616" s="4" t="s">
        <v>3</v>
      </c>
      <c r="O616" s="4">
        <v>2</v>
      </c>
      <c r="P616" s="4"/>
      <c r="Q616" s="4"/>
      <c r="R616" s="4"/>
      <c r="S616" s="4"/>
      <c r="T616" s="4"/>
      <c r="U616" s="4"/>
      <c r="V616" s="4"/>
      <c r="W616" s="4">
        <v>0</v>
      </c>
      <c r="X616" s="4">
        <v>1</v>
      </c>
      <c r="Y616" s="4">
        <v>0</v>
      </c>
      <c r="Z616" s="4"/>
      <c r="AA616" s="4"/>
      <c r="AB616" s="4"/>
    </row>
    <row r="617" spans="1:28" x14ac:dyDescent="0.2">
      <c r="A617" s="4">
        <v>50</v>
      </c>
      <c r="B617" s="4">
        <v>0</v>
      </c>
      <c r="C617" s="4">
        <v>0</v>
      </c>
      <c r="D617" s="4">
        <v>1</v>
      </c>
      <c r="E617" s="4">
        <v>205</v>
      </c>
      <c r="F617" s="4">
        <f>ROUND(Source!S602,O617)</f>
        <v>0</v>
      </c>
      <c r="G617" s="4" t="s">
        <v>81</v>
      </c>
      <c r="H617" s="4" t="s">
        <v>82</v>
      </c>
      <c r="I617" s="4"/>
      <c r="J617" s="4"/>
      <c r="K617" s="4">
        <v>205</v>
      </c>
      <c r="L617" s="4">
        <v>14</v>
      </c>
      <c r="M617" s="4">
        <v>3</v>
      </c>
      <c r="N617" s="4" t="s">
        <v>3</v>
      </c>
      <c r="O617" s="4">
        <v>2</v>
      </c>
      <c r="P617" s="4"/>
      <c r="Q617" s="4"/>
      <c r="R617" s="4"/>
      <c r="S617" s="4"/>
      <c r="T617" s="4"/>
      <c r="U617" s="4"/>
      <c r="V617" s="4"/>
      <c r="W617" s="4">
        <v>0</v>
      </c>
      <c r="X617" s="4">
        <v>1</v>
      </c>
      <c r="Y617" s="4">
        <v>0</v>
      </c>
      <c r="Z617" s="4"/>
      <c r="AA617" s="4"/>
      <c r="AB617" s="4"/>
    </row>
    <row r="618" spans="1:28" x14ac:dyDescent="0.2">
      <c r="A618" s="4">
        <v>50</v>
      </c>
      <c r="B618" s="4">
        <v>0</v>
      </c>
      <c r="C618" s="4">
        <v>0</v>
      </c>
      <c r="D618" s="4">
        <v>1</v>
      </c>
      <c r="E618" s="4">
        <v>232</v>
      </c>
      <c r="F618" s="4">
        <f>ROUND(Source!BC602,O618)</f>
        <v>0</v>
      </c>
      <c r="G618" s="4" t="s">
        <v>83</v>
      </c>
      <c r="H618" s="4" t="s">
        <v>84</v>
      </c>
      <c r="I618" s="4"/>
      <c r="J618" s="4"/>
      <c r="K618" s="4">
        <v>232</v>
      </c>
      <c r="L618" s="4">
        <v>15</v>
      </c>
      <c r="M618" s="4">
        <v>3</v>
      </c>
      <c r="N618" s="4" t="s">
        <v>3</v>
      </c>
      <c r="O618" s="4">
        <v>2</v>
      </c>
      <c r="P618" s="4"/>
      <c r="Q618" s="4"/>
      <c r="R618" s="4"/>
      <c r="S618" s="4"/>
      <c r="T618" s="4"/>
      <c r="U618" s="4"/>
      <c r="V618" s="4"/>
      <c r="W618" s="4">
        <v>0</v>
      </c>
      <c r="X618" s="4">
        <v>1</v>
      </c>
      <c r="Y618" s="4">
        <v>0</v>
      </c>
      <c r="Z618" s="4"/>
      <c r="AA618" s="4"/>
      <c r="AB618" s="4"/>
    </row>
    <row r="619" spans="1:28" x14ac:dyDescent="0.2">
      <c r="A619" s="4">
        <v>50</v>
      </c>
      <c r="B619" s="4">
        <v>0</v>
      </c>
      <c r="C619" s="4">
        <v>0</v>
      </c>
      <c r="D619" s="4">
        <v>1</v>
      </c>
      <c r="E619" s="4">
        <v>214</v>
      </c>
      <c r="F619" s="4">
        <f>ROUND(Source!AS602,O619)</f>
        <v>0</v>
      </c>
      <c r="G619" s="4" t="s">
        <v>85</v>
      </c>
      <c r="H619" s="4" t="s">
        <v>86</v>
      </c>
      <c r="I619" s="4"/>
      <c r="J619" s="4"/>
      <c r="K619" s="4">
        <v>214</v>
      </c>
      <c r="L619" s="4">
        <v>16</v>
      </c>
      <c r="M619" s="4">
        <v>3</v>
      </c>
      <c r="N619" s="4" t="s">
        <v>3</v>
      </c>
      <c r="O619" s="4">
        <v>2</v>
      </c>
      <c r="P619" s="4"/>
      <c r="Q619" s="4"/>
      <c r="R619" s="4"/>
      <c r="S619" s="4"/>
      <c r="T619" s="4"/>
      <c r="U619" s="4"/>
      <c r="V619" s="4"/>
      <c r="W619" s="4">
        <v>0</v>
      </c>
      <c r="X619" s="4">
        <v>1</v>
      </c>
      <c r="Y619" s="4">
        <v>0</v>
      </c>
      <c r="Z619" s="4"/>
      <c r="AA619" s="4"/>
      <c r="AB619" s="4"/>
    </row>
    <row r="620" spans="1:28" x14ac:dyDescent="0.2">
      <c r="A620" s="4">
        <v>50</v>
      </c>
      <c r="B620" s="4">
        <v>0</v>
      </c>
      <c r="C620" s="4">
        <v>0</v>
      </c>
      <c r="D620" s="4">
        <v>1</v>
      </c>
      <c r="E620" s="4">
        <v>215</v>
      </c>
      <c r="F620" s="4">
        <f>ROUND(Source!AT602,O620)</f>
        <v>0</v>
      </c>
      <c r="G620" s="4" t="s">
        <v>87</v>
      </c>
      <c r="H620" s="4" t="s">
        <v>88</v>
      </c>
      <c r="I620" s="4"/>
      <c r="J620" s="4"/>
      <c r="K620" s="4">
        <v>215</v>
      </c>
      <c r="L620" s="4">
        <v>17</v>
      </c>
      <c r="M620" s="4">
        <v>3</v>
      </c>
      <c r="N620" s="4" t="s">
        <v>3</v>
      </c>
      <c r="O620" s="4">
        <v>2</v>
      </c>
      <c r="P620" s="4"/>
      <c r="Q620" s="4"/>
      <c r="R620" s="4"/>
      <c r="S620" s="4"/>
      <c r="T620" s="4"/>
      <c r="U620" s="4"/>
      <c r="V620" s="4"/>
      <c r="W620" s="4">
        <v>0</v>
      </c>
      <c r="X620" s="4">
        <v>1</v>
      </c>
      <c r="Y620" s="4">
        <v>0</v>
      </c>
      <c r="Z620" s="4"/>
      <c r="AA620" s="4"/>
      <c r="AB620" s="4"/>
    </row>
    <row r="621" spans="1:28" x14ac:dyDescent="0.2">
      <c r="A621" s="4">
        <v>50</v>
      </c>
      <c r="B621" s="4">
        <v>0</v>
      </c>
      <c r="C621" s="4">
        <v>0</v>
      </c>
      <c r="D621" s="4">
        <v>1</v>
      </c>
      <c r="E621" s="4">
        <v>217</v>
      </c>
      <c r="F621" s="4">
        <f>ROUND(Source!AU602,O621)</f>
        <v>0</v>
      </c>
      <c r="G621" s="4" t="s">
        <v>89</v>
      </c>
      <c r="H621" s="4" t="s">
        <v>90</v>
      </c>
      <c r="I621" s="4"/>
      <c r="J621" s="4"/>
      <c r="K621" s="4">
        <v>217</v>
      </c>
      <c r="L621" s="4">
        <v>18</v>
      </c>
      <c r="M621" s="4">
        <v>3</v>
      </c>
      <c r="N621" s="4" t="s">
        <v>3</v>
      </c>
      <c r="O621" s="4">
        <v>2</v>
      </c>
      <c r="P621" s="4"/>
      <c r="Q621" s="4"/>
      <c r="R621" s="4"/>
      <c r="S621" s="4"/>
      <c r="T621" s="4"/>
      <c r="U621" s="4"/>
      <c r="V621" s="4"/>
      <c r="W621" s="4">
        <v>0</v>
      </c>
      <c r="X621" s="4">
        <v>1</v>
      </c>
      <c r="Y621" s="4">
        <v>0</v>
      </c>
      <c r="Z621" s="4"/>
      <c r="AA621" s="4"/>
      <c r="AB621" s="4"/>
    </row>
    <row r="622" spans="1:28" x14ac:dyDescent="0.2">
      <c r="A622" s="4">
        <v>50</v>
      </c>
      <c r="B622" s="4">
        <v>0</v>
      </c>
      <c r="C622" s="4">
        <v>0</v>
      </c>
      <c r="D622" s="4">
        <v>1</v>
      </c>
      <c r="E622" s="4">
        <v>230</v>
      </c>
      <c r="F622" s="4">
        <f>ROUND(Source!BA602,O622)</f>
        <v>0</v>
      </c>
      <c r="G622" s="4" t="s">
        <v>91</v>
      </c>
      <c r="H622" s="4" t="s">
        <v>92</v>
      </c>
      <c r="I622" s="4"/>
      <c r="J622" s="4"/>
      <c r="K622" s="4">
        <v>230</v>
      </c>
      <c r="L622" s="4">
        <v>19</v>
      </c>
      <c r="M622" s="4">
        <v>3</v>
      </c>
      <c r="N622" s="4" t="s">
        <v>3</v>
      </c>
      <c r="O622" s="4">
        <v>2</v>
      </c>
      <c r="P622" s="4"/>
      <c r="Q622" s="4"/>
      <c r="R622" s="4"/>
      <c r="S622" s="4"/>
      <c r="T622" s="4"/>
      <c r="U622" s="4"/>
      <c r="V622" s="4"/>
      <c r="W622" s="4">
        <v>0</v>
      </c>
      <c r="X622" s="4">
        <v>1</v>
      </c>
      <c r="Y622" s="4">
        <v>0</v>
      </c>
      <c r="Z622" s="4"/>
      <c r="AA622" s="4"/>
      <c r="AB622" s="4"/>
    </row>
    <row r="623" spans="1:28" x14ac:dyDescent="0.2">
      <c r="A623" s="4">
        <v>50</v>
      </c>
      <c r="B623" s="4">
        <v>0</v>
      </c>
      <c r="C623" s="4">
        <v>0</v>
      </c>
      <c r="D623" s="4">
        <v>1</v>
      </c>
      <c r="E623" s="4">
        <v>206</v>
      </c>
      <c r="F623" s="4">
        <f>ROUND(Source!T602,O623)</f>
        <v>0</v>
      </c>
      <c r="G623" s="4" t="s">
        <v>93</v>
      </c>
      <c r="H623" s="4" t="s">
        <v>94</v>
      </c>
      <c r="I623" s="4"/>
      <c r="J623" s="4"/>
      <c r="K623" s="4">
        <v>206</v>
      </c>
      <c r="L623" s="4">
        <v>20</v>
      </c>
      <c r="M623" s="4">
        <v>3</v>
      </c>
      <c r="N623" s="4" t="s">
        <v>3</v>
      </c>
      <c r="O623" s="4">
        <v>2</v>
      </c>
      <c r="P623" s="4"/>
      <c r="Q623" s="4"/>
      <c r="R623" s="4"/>
      <c r="S623" s="4"/>
      <c r="T623" s="4"/>
      <c r="U623" s="4"/>
      <c r="V623" s="4"/>
      <c r="W623" s="4">
        <v>0</v>
      </c>
      <c r="X623" s="4">
        <v>1</v>
      </c>
      <c r="Y623" s="4">
        <v>0</v>
      </c>
      <c r="Z623" s="4"/>
      <c r="AA623" s="4"/>
      <c r="AB623" s="4"/>
    </row>
    <row r="624" spans="1:28" x14ac:dyDescent="0.2">
      <c r="A624" s="4">
        <v>50</v>
      </c>
      <c r="B624" s="4">
        <v>0</v>
      </c>
      <c r="C624" s="4">
        <v>0</v>
      </c>
      <c r="D624" s="4">
        <v>1</v>
      </c>
      <c r="E624" s="4">
        <v>207</v>
      </c>
      <c r="F624" s="4">
        <f>ROUND(Source!U602,O624)</f>
        <v>0</v>
      </c>
      <c r="G624" s="4" t="s">
        <v>95</v>
      </c>
      <c r="H624" s="4" t="s">
        <v>96</v>
      </c>
      <c r="I624" s="4"/>
      <c r="J624" s="4"/>
      <c r="K624" s="4">
        <v>207</v>
      </c>
      <c r="L624" s="4">
        <v>21</v>
      </c>
      <c r="M624" s="4">
        <v>3</v>
      </c>
      <c r="N624" s="4" t="s">
        <v>3</v>
      </c>
      <c r="O624" s="4">
        <v>7</v>
      </c>
      <c r="P624" s="4"/>
      <c r="Q624" s="4"/>
      <c r="R624" s="4"/>
      <c r="S624" s="4"/>
      <c r="T624" s="4"/>
      <c r="U624" s="4"/>
      <c r="V624" s="4"/>
      <c r="W624" s="4">
        <v>0</v>
      </c>
      <c r="X624" s="4">
        <v>1</v>
      </c>
      <c r="Y624" s="4">
        <v>0</v>
      </c>
      <c r="Z624" s="4"/>
      <c r="AA624" s="4"/>
      <c r="AB624" s="4"/>
    </row>
    <row r="625" spans="1:245" x14ac:dyDescent="0.2">
      <c r="A625" s="4">
        <v>50</v>
      </c>
      <c r="B625" s="4">
        <v>0</v>
      </c>
      <c r="C625" s="4">
        <v>0</v>
      </c>
      <c r="D625" s="4">
        <v>1</v>
      </c>
      <c r="E625" s="4">
        <v>208</v>
      </c>
      <c r="F625" s="4">
        <f>ROUND(Source!V602,O625)</f>
        <v>0</v>
      </c>
      <c r="G625" s="4" t="s">
        <v>97</v>
      </c>
      <c r="H625" s="4" t="s">
        <v>98</v>
      </c>
      <c r="I625" s="4"/>
      <c r="J625" s="4"/>
      <c r="K625" s="4">
        <v>208</v>
      </c>
      <c r="L625" s="4">
        <v>22</v>
      </c>
      <c r="M625" s="4">
        <v>3</v>
      </c>
      <c r="N625" s="4" t="s">
        <v>3</v>
      </c>
      <c r="O625" s="4">
        <v>7</v>
      </c>
      <c r="P625" s="4"/>
      <c r="Q625" s="4"/>
      <c r="R625" s="4"/>
      <c r="S625" s="4"/>
      <c r="T625" s="4"/>
      <c r="U625" s="4"/>
      <c r="V625" s="4"/>
      <c r="W625" s="4">
        <v>0</v>
      </c>
      <c r="X625" s="4">
        <v>1</v>
      </c>
      <c r="Y625" s="4">
        <v>0</v>
      </c>
      <c r="Z625" s="4"/>
      <c r="AA625" s="4"/>
      <c r="AB625" s="4"/>
    </row>
    <row r="626" spans="1:245" x14ac:dyDescent="0.2">
      <c r="A626" s="4">
        <v>50</v>
      </c>
      <c r="B626" s="4">
        <v>0</v>
      </c>
      <c r="C626" s="4">
        <v>0</v>
      </c>
      <c r="D626" s="4">
        <v>1</v>
      </c>
      <c r="E626" s="4">
        <v>209</v>
      </c>
      <c r="F626" s="4">
        <f>ROUND(Source!W602,O626)</f>
        <v>0</v>
      </c>
      <c r="G626" s="4" t="s">
        <v>99</v>
      </c>
      <c r="H626" s="4" t="s">
        <v>100</v>
      </c>
      <c r="I626" s="4"/>
      <c r="J626" s="4"/>
      <c r="K626" s="4">
        <v>209</v>
      </c>
      <c r="L626" s="4">
        <v>23</v>
      </c>
      <c r="M626" s="4">
        <v>3</v>
      </c>
      <c r="N626" s="4" t="s">
        <v>3</v>
      </c>
      <c r="O626" s="4">
        <v>2</v>
      </c>
      <c r="P626" s="4"/>
      <c r="Q626" s="4"/>
      <c r="R626" s="4"/>
      <c r="S626" s="4"/>
      <c r="T626" s="4"/>
      <c r="U626" s="4"/>
      <c r="V626" s="4"/>
      <c r="W626" s="4">
        <v>0</v>
      </c>
      <c r="X626" s="4">
        <v>1</v>
      </c>
      <c r="Y626" s="4">
        <v>0</v>
      </c>
      <c r="Z626" s="4"/>
      <c r="AA626" s="4"/>
      <c r="AB626" s="4"/>
    </row>
    <row r="627" spans="1:245" x14ac:dyDescent="0.2">
      <c r="A627" s="4">
        <v>50</v>
      </c>
      <c r="B627" s="4">
        <v>0</v>
      </c>
      <c r="C627" s="4">
        <v>0</v>
      </c>
      <c r="D627" s="4">
        <v>1</v>
      </c>
      <c r="E627" s="4">
        <v>233</v>
      </c>
      <c r="F627" s="4">
        <f>ROUND(Source!BD602,O627)</f>
        <v>0</v>
      </c>
      <c r="G627" s="4" t="s">
        <v>101</v>
      </c>
      <c r="H627" s="4" t="s">
        <v>102</v>
      </c>
      <c r="I627" s="4"/>
      <c r="J627" s="4"/>
      <c r="K627" s="4">
        <v>233</v>
      </c>
      <c r="L627" s="4">
        <v>24</v>
      </c>
      <c r="M627" s="4">
        <v>3</v>
      </c>
      <c r="N627" s="4" t="s">
        <v>3</v>
      </c>
      <c r="O627" s="4">
        <v>2</v>
      </c>
      <c r="P627" s="4"/>
      <c r="Q627" s="4"/>
      <c r="R627" s="4"/>
      <c r="S627" s="4"/>
      <c r="T627" s="4"/>
      <c r="U627" s="4"/>
      <c r="V627" s="4"/>
      <c r="W627" s="4">
        <v>0</v>
      </c>
      <c r="X627" s="4">
        <v>1</v>
      </c>
      <c r="Y627" s="4">
        <v>0</v>
      </c>
      <c r="Z627" s="4"/>
      <c r="AA627" s="4"/>
      <c r="AB627" s="4"/>
    </row>
    <row r="628" spans="1:245" x14ac:dyDescent="0.2">
      <c r="A628" s="4">
        <v>50</v>
      </c>
      <c r="B628" s="4">
        <v>0</v>
      </c>
      <c r="C628" s="4">
        <v>0</v>
      </c>
      <c r="D628" s="4">
        <v>1</v>
      </c>
      <c r="E628" s="4">
        <v>210</v>
      </c>
      <c r="F628" s="4">
        <f>ROUND(Source!X602,O628)</f>
        <v>0</v>
      </c>
      <c r="G628" s="4" t="s">
        <v>103</v>
      </c>
      <c r="H628" s="4" t="s">
        <v>104</v>
      </c>
      <c r="I628" s="4"/>
      <c r="J628" s="4"/>
      <c r="K628" s="4">
        <v>210</v>
      </c>
      <c r="L628" s="4">
        <v>25</v>
      </c>
      <c r="M628" s="4">
        <v>3</v>
      </c>
      <c r="N628" s="4" t="s">
        <v>3</v>
      </c>
      <c r="O628" s="4">
        <v>2</v>
      </c>
      <c r="P628" s="4"/>
      <c r="Q628" s="4"/>
      <c r="R628" s="4"/>
      <c r="S628" s="4"/>
      <c r="T628" s="4"/>
      <c r="U628" s="4"/>
      <c r="V628" s="4"/>
      <c r="W628" s="4">
        <v>0</v>
      </c>
      <c r="X628" s="4">
        <v>1</v>
      </c>
      <c r="Y628" s="4">
        <v>0</v>
      </c>
      <c r="Z628" s="4"/>
      <c r="AA628" s="4"/>
      <c r="AB628" s="4"/>
    </row>
    <row r="629" spans="1:245" x14ac:dyDescent="0.2">
      <c r="A629" s="4">
        <v>50</v>
      </c>
      <c r="B629" s="4">
        <v>0</v>
      </c>
      <c r="C629" s="4">
        <v>0</v>
      </c>
      <c r="D629" s="4">
        <v>1</v>
      </c>
      <c r="E629" s="4">
        <v>211</v>
      </c>
      <c r="F629" s="4">
        <f>ROUND(Source!Y602,O629)</f>
        <v>0</v>
      </c>
      <c r="G629" s="4" t="s">
        <v>105</v>
      </c>
      <c r="H629" s="4" t="s">
        <v>106</v>
      </c>
      <c r="I629" s="4"/>
      <c r="J629" s="4"/>
      <c r="K629" s="4">
        <v>211</v>
      </c>
      <c r="L629" s="4">
        <v>26</v>
      </c>
      <c r="M629" s="4">
        <v>3</v>
      </c>
      <c r="N629" s="4" t="s">
        <v>3</v>
      </c>
      <c r="O629" s="4">
        <v>2</v>
      </c>
      <c r="P629" s="4"/>
      <c r="Q629" s="4"/>
      <c r="R629" s="4"/>
      <c r="S629" s="4"/>
      <c r="T629" s="4"/>
      <c r="U629" s="4"/>
      <c r="V629" s="4"/>
      <c r="W629" s="4">
        <v>0</v>
      </c>
      <c r="X629" s="4">
        <v>1</v>
      </c>
      <c r="Y629" s="4">
        <v>0</v>
      </c>
      <c r="Z629" s="4"/>
      <c r="AA629" s="4"/>
      <c r="AB629" s="4"/>
    </row>
    <row r="630" spans="1:245" x14ac:dyDescent="0.2">
      <c r="A630" s="4">
        <v>50</v>
      </c>
      <c r="B630" s="4">
        <v>0</v>
      </c>
      <c r="C630" s="4">
        <v>0</v>
      </c>
      <c r="D630" s="4">
        <v>1</v>
      </c>
      <c r="E630" s="4">
        <v>224</v>
      </c>
      <c r="F630" s="4">
        <f>ROUND(Source!AR602,O630)</f>
        <v>0</v>
      </c>
      <c r="G630" s="4" t="s">
        <v>107</v>
      </c>
      <c r="H630" s="4" t="s">
        <v>108</v>
      </c>
      <c r="I630" s="4"/>
      <c r="J630" s="4"/>
      <c r="K630" s="4">
        <v>224</v>
      </c>
      <c r="L630" s="4">
        <v>27</v>
      </c>
      <c r="M630" s="4">
        <v>3</v>
      </c>
      <c r="N630" s="4" t="s">
        <v>3</v>
      </c>
      <c r="O630" s="4">
        <v>2</v>
      </c>
      <c r="P630" s="4"/>
      <c r="Q630" s="4"/>
      <c r="R630" s="4"/>
      <c r="S630" s="4"/>
      <c r="T630" s="4"/>
      <c r="U630" s="4"/>
      <c r="V630" s="4"/>
      <c r="W630" s="4">
        <v>0</v>
      </c>
      <c r="X630" s="4">
        <v>1</v>
      </c>
      <c r="Y630" s="4">
        <v>0</v>
      </c>
      <c r="Z630" s="4"/>
      <c r="AA630" s="4"/>
      <c r="AB630" s="4"/>
    </row>
    <row r="632" spans="1:245" x14ac:dyDescent="0.2">
      <c r="A632" s="1">
        <v>4</v>
      </c>
      <c r="B632" s="1">
        <v>0</v>
      </c>
      <c r="C632" s="1"/>
      <c r="D632" s="1">
        <f>ROW(A639)</f>
        <v>639</v>
      </c>
      <c r="E632" s="1"/>
      <c r="F632" s="1" t="s">
        <v>3</v>
      </c>
      <c r="G632" s="1" t="s">
        <v>281</v>
      </c>
      <c r="H632" s="1" t="s">
        <v>3</v>
      </c>
      <c r="I632" s="1">
        <v>0</v>
      </c>
      <c r="J632" s="1"/>
      <c r="K632" s="1">
        <v>-1</v>
      </c>
      <c r="L632" s="1"/>
      <c r="M632" s="1" t="s">
        <v>3</v>
      </c>
      <c r="N632" s="1"/>
      <c r="O632" s="1"/>
      <c r="P632" s="1"/>
      <c r="Q632" s="1"/>
      <c r="R632" s="1"/>
      <c r="S632" s="1">
        <v>0</v>
      </c>
      <c r="T632" s="1"/>
      <c r="U632" s="1" t="s">
        <v>3</v>
      </c>
      <c r="V632" s="1">
        <v>0</v>
      </c>
      <c r="W632" s="1"/>
      <c r="X632" s="1"/>
      <c r="Y632" s="1"/>
      <c r="Z632" s="1"/>
      <c r="AA632" s="1"/>
      <c r="AB632" s="1" t="s">
        <v>3</v>
      </c>
      <c r="AC632" s="1" t="s">
        <v>3</v>
      </c>
      <c r="AD632" s="1" t="s">
        <v>3</v>
      </c>
      <c r="AE632" s="1" t="s">
        <v>3</v>
      </c>
      <c r="AF632" s="1" t="s">
        <v>3</v>
      </c>
      <c r="AG632" s="1" t="s">
        <v>3</v>
      </c>
      <c r="AH632" s="1"/>
      <c r="AI632" s="1"/>
      <c r="AJ632" s="1"/>
      <c r="AK632" s="1"/>
      <c r="AL632" s="1"/>
      <c r="AM632" s="1"/>
      <c r="AN632" s="1"/>
      <c r="AO632" s="1"/>
      <c r="AP632" s="1" t="s">
        <v>3</v>
      </c>
      <c r="AQ632" s="1" t="s">
        <v>3</v>
      </c>
      <c r="AR632" s="1" t="s">
        <v>3</v>
      </c>
      <c r="AS632" s="1"/>
      <c r="AT632" s="1"/>
      <c r="AU632" s="1"/>
      <c r="AV632" s="1"/>
      <c r="AW632" s="1"/>
      <c r="AX632" s="1"/>
      <c r="AY632" s="1"/>
      <c r="AZ632" s="1" t="s">
        <v>3</v>
      </c>
      <c r="BA632" s="1"/>
      <c r="BB632" s="1" t="s">
        <v>3</v>
      </c>
      <c r="BC632" s="1" t="s">
        <v>3</v>
      </c>
      <c r="BD632" s="1" t="s">
        <v>3</v>
      </c>
      <c r="BE632" s="1" t="s">
        <v>3</v>
      </c>
      <c r="BF632" s="1" t="s">
        <v>3</v>
      </c>
      <c r="BG632" s="1" t="s">
        <v>3</v>
      </c>
      <c r="BH632" s="1" t="s">
        <v>3</v>
      </c>
      <c r="BI632" s="1" t="s">
        <v>3</v>
      </c>
      <c r="BJ632" s="1" t="s">
        <v>3</v>
      </c>
      <c r="BK632" s="1" t="s">
        <v>3</v>
      </c>
      <c r="BL632" s="1" t="s">
        <v>3</v>
      </c>
      <c r="BM632" s="1" t="s">
        <v>3</v>
      </c>
      <c r="BN632" s="1" t="s">
        <v>3</v>
      </c>
      <c r="BO632" s="1" t="s">
        <v>3</v>
      </c>
      <c r="BP632" s="1" t="s">
        <v>3</v>
      </c>
      <c r="BQ632" s="1"/>
      <c r="BR632" s="1"/>
      <c r="BS632" s="1"/>
      <c r="BT632" s="1"/>
      <c r="BU632" s="1"/>
      <c r="BV632" s="1"/>
      <c r="BW632" s="1"/>
      <c r="BX632" s="1">
        <v>0</v>
      </c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>
        <v>0</v>
      </c>
    </row>
    <row r="634" spans="1:245" x14ac:dyDescent="0.2">
      <c r="A634" s="2">
        <v>52</v>
      </c>
      <c r="B634" s="2">
        <f t="shared" ref="B634:G634" si="374">B639</f>
        <v>0</v>
      </c>
      <c r="C634" s="2">
        <f t="shared" si="374"/>
        <v>4</v>
      </c>
      <c r="D634" s="2">
        <f t="shared" si="374"/>
        <v>632</v>
      </c>
      <c r="E634" s="2">
        <f t="shared" si="374"/>
        <v>0</v>
      </c>
      <c r="F634" s="2" t="str">
        <f t="shared" si="374"/>
        <v/>
      </c>
      <c r="G634" s="2" t="str">
        <f t="shared" si="374"/>
        <v>Окна</v>
      </c>
      <c r="H634" s="2"/>
      <c r="I634" s="2"/>
      <c r="J634" s="2"/>
      <c r="K634" s="2"/>
      <c r="L634" s="2"/>
      <c r="M634" s="2"/>
      <c r="N634" s="2"/>
      <c r="O634" s="2">
        <f t="shared" ref="O634:AT634" si="375">O639</f>
        <v>0</v>
      </c>
      <c r="P634" s="2">
        <f t="shared" si="375"/>
        <v>0</v>
      </c>
      <c r="Q634" s="2">
        <f t="shared" si="375"/>
        <v>0</v>
      </c>
      <c r="R634" s="2">
        <f t="shared" si="375"/>
        <v>0</v>
      </c>
      <c r="S634" s="2">
        <f t="shared" si="375"/>
        <v>0</v>
      </c>
      <c r="T634" s="2">
        <f t="shared" si="375"/>
        <v>0</v>
      </c>
      <c r="U634" s="2">
        <f t="shared" si="375"/>
        <v>0</v>
      </c>
      <c r="V634" s="2">
        <f t="shared" si="375"/>
        <v>0</v>
      </c>
      <c r="W634" s="2">
        <f t="shared" si="375"/>
        <v>0</v>
      </c>
      <c r="X634" s="2">
        <f t="shared" si="375"/>
        <v>0</v>
      </c>
      <c r="Y634" s="2">
        <f t="shared" si="375"/>
        <v>0</v>
      </c>
      <c r="Z634" s="2">
        <f t="shared" si="375"/>
        <v>0</v>
      </c>
      <c r="AA634" s="2">
        <f t="shared" si="375"/>
        <v>0</v>
      </c>
      <c r="AB634" s="2">
        <f t="shared" si="375"/>
        <v>0</v>
      </c>
      <c r="AC634" s="2">
        <f t="shared" si="375"/>
        <v>0</v>
      </c>
      <c r="AD634" s="2">
        <f t="shared" si="375"/>
        <v>0</v>
      </c>
      <c r="AE634" s="2">
        <f t="shared" si="375"/>
        <v>0</v>
      </c>
      <c r="AF634" s="2">
        <f t="shared" si="375"/>
        <v>0</v>
      </c>
      <c r="AG634" s="2">
        <f t="shared" si="375"/>
        <v>0</v>
      </c>
      <c r="AH634" s="2">
        <f t="shared" si="375"/>
        <v>0</v>
      </c>
      <c r="AI634" s="2">
        <f t="shared" si="375"/>
        <v>0</v>
      </c>
      <c r="AJ634" s="2">
        <f t="shared" si="375"/>
        <v>0</v>
      </c>
      <c r="AK634" s="2">
        <f t="shared" si="375"/>
        <v>0</v>
      </c>
      <c r="AL634" s="2">
        <f t="shared" si="375"/>
        <v>0</v>
      </c>
      <c r="AM634" s="2">
        <f t="shared" si="375"/>
        <v>0</v>
      </c>
      <c r="AN634" s="2">
        <f t="shared" si="375"/>
        <v>0</v>
      </c>
      <c r="AO634" s="2">
        <f t="shared" si="375"/>
        <v>0</v>
      </c>
      <c r="AP634" s="2">
        <f t="shared" si="375"/>
        <v>0</v>
      </c>
      <c r="AQ634" s="2">
        <f t="shared" si="375"/>
        <v>0</v>
      </c>
      <c r="AR634" s="2">
        <f t="shared" si="375"/>
        <v>0</v>
      </c>
      <c r="AS634" s="2">
        <f t="shared" si="375"/>
        <v>0</v>
      </c>
      <c r="AT634" s="2">
        <f t="shared" si="375"/>
        <v>0</v>
      </c>
      <c r="AU634" s="2">
        <f t="shared" ref="AU634:BZ634" si="376">AU639</f>
        <v>0</v>
      </c>
      <c r="AV634" s="2">
        <f t="shared" si="376"/>
        <v>0</v>
      </c>
      <c r="AW634" s="2">
        <f t="shared" si="376"/>
        <v>0</v>
      </c>
      <c r="AX634" s="2">
        <f t="shared" si="376"/>
        <v>0</v>
      </c>
      <c r="AY634" s="2">
        <f t="shared" si="376"/>
        <v>0</v>
      </c>
      <c r="AZ634" s="2">
        <f t="shared" si="376"/>
        <v>0</v>
      </c>
      <c r="BA634" s="2">
        <f t="shared" si="376"/>
        <v>0</v>
      </c>
      <c r="BB634" s="2">
        <f t="shared" si="376"/>
        <v>0</v>
      </c>
      <c r="BC634" s="2">
        <f t="shared" si="376"/>
        <v>0</v>
      </c>
      <c r="BD634" s="2">
        <f t="shared" si="376"/>
        <v>0</v>
      </c>
      <c r="BE634" s="2">
        <f t="shared" si="376"/>
        <v>0</v>
      </c>
      <c r="BF634" s="2">
        <f t="shared" si="376"/>
        <v>0</v>
      </c>
      <c r="BG634" s="2">
        <f t="shared" si="376"/>
        <v>0</v>
      </c>
      <c r="BH634" s="2">
        <f t="shared" si="376"/>
        <v>0</v>
      </c>
      <c r="BI634" s="2">
        <f t="shared" si="376"/>
        <v>0</v>
      </c>
      <c r="BJ634" s="2">
        <f t="shared" si="376"/>
        <v>0</v>
      </c>
      <c r="BK634" s="2">
        <f t="shared" si="376"/>
        <v>0</v>
      </c>
      <c r="BL634" s="2">
        <f t="shared" si="376"/>
        <v>0</v>
      </c>
      <c r="BM634" s="2">
        <f t="shared" si="376"/>
        <v>0</v>
      </c>
      <c r="BN634" s="2">
        <f t="shared" si="376"/>
        <v>0</v>
      </c>
      <c r="BO634" s="2">
        <f t="shared" si="376"/>
        <v>0</v>
      </c>
      <c r="BP634" s="2">
        <f t="shared" si="376"/>
        <v>0</v>
      </c>
      <c r="BQ634" s="2">
        <f t="shared" si="376"/>
        <v>0</v>
      </c>
      <c r="BR634" s="2">
        <f t="shared" si="376"/>
        <v>0</v>
      </c>
      <c r="BS634" s="2">
        <f t="shared" si="376"/>
        <v>0</v>
      </c>
      <c r="BT634" s="2">
        <f t="shared" si="376"/>
        <v>0</v>
      </c>
      <c r="BU634" s="2">
        <f t="shared" si="376"/>
        <v>0</v>
      </c>
      <c r="BV634" s="2">
        <f t="shared" si="376"/>
        <v>0</v>
      </c>
      <c r="BW634" s="2">
        <f t="shared" si="376"/>
        <v>0</v>
      </c>
      <c r="BX634" s="2">
        <f t="shared" si="376"/>
        <v>0</v>
      </c>
      <c r="BY634" s="2">
        <f t="shared" si="376"/>
        <v>0</v>
      </c>
      <c r="BZ634" s="2">
        <f t="shared" si="376"/>
        <v>0</v>
      </c>
      <c r="CA634" s="2">
        <f t="shared" ref="CA634:DF634" si="377">CA639</f>
        <v>0</v>
      </c>
      <c r="CB634" s="2">
        <f t="shared" si="377"/>
        <v>0</v>
      </c>
      <c r="CC634" s="2">
        <f t="shared" si="377"/>
        <v>0</v>
      </c>
      <c r="CD634" s="2">
        <f t="shared" si="377"/>
        <v>0</v>
      </c>
      <c r="CE634" s="2">
        <f t="shared" si="377"/>
        <v>0</v>
      </c>
      <c r="CF634" s="2">
        <f t="shared" si="377"/>
        <v>0</v>
      </c>
      <c r="CG634" s="2">
        <f t="shared" si="377"/>
        <v>0</v>
      </c>
      <c r="CH634" s="2">
        <f t="shared" si="377"/>
        <v>0</v>
      </c>
      <c r="CI634" s="2">
        <f t="shared" si="377"/>
        <v>0</v>
      </c>
      <c r="CJ634" s="2">
        <f t="shared" si="377"/>
        <v>0</v>
      </c>
      <c r="CK634" s="2">
        <f t="shared" si="377"/>
        <v>0</v>
      </c>
      <c r="CL634" s="2">
        <f t="shared" si="377"/>
        <v>0</v>
      </c>
      <c r="CM634" s="2">
        <f t="shared" si="377"/>
        <v>0</v>
      </c>
      <c r="CN634" s="2">
        <f t="shared" si="377"/>
        <v>0</v>
      </c>
      <c r="CO634" s="2">
        <f t="shared" si="377"/>
        <v>0</v>
      </c>
      <c r="CP634" s="2">
        <f t="shared" si="377"/>
        <v>0</v>
      </c>
      <c r="CQ634" s="2">
        <f t="shared" si="377"/>
        <v>0</v>
      </c>
      <c r="CR634" s="2">
        <f t="shared" si="377"/>
        <v>0</v>
      </c>
      <c r="CS634" s="2">
        <f t="shared" si="377"/>
        <v>0</v>
      </c>
      <c r="CT634" s="2">
        <f t="shared" si="377"/>
        <v>0</v>
      </c>
      <c r="CU634" s="2">
        <f t="shared" si="377"/>
        <v>0</v>
      </c>
      <c r="CV634" s="2">
        <f t="shared" si="377"/>
        <v>0</v>
      </c>
      <c r="CW634" s="2">
        <f t="shared" si="377"/>
        <v>0</v>
      </c>
      <c r="CX634" s="2">
        <f t="shared" si="377"/>
        <v>0</v>
      </c>
      <c r="CY634" s="2">
        <f t="shared" si="377"/>
        <v>0</v>
      </c>
      <c r="CZ634" s="2">
        <f t="shared" si="377"/>
        <v>0</v>
      </c>
      <c r="DA634" s="2">
        <f t="shared" si="377"/>
        <v>0</v>
      </c>
      <c r="DB634" s="2">
        <f t="shared" si="377"/>
        <v>0</v>
      </c>
      <c r="DC634" s="2">
        <f t="shared" si="377"/>
        <v>0</v>
      </c>
      <c r="DD634" s="2">
        <f t="shared" si="377"/>
        <v>0</v>
      </c>
      <c r="DE634" s="2">
        <f t="shared" si="377"/>
        <v>0</v>
      </c>
      <c r="DF634" s="2">
        <f t="shared" si="377"/>
        <v>0</v>
      </c>
      <c r="DG634" s="3">
        <f t="shared" ref="DG634:EL634" si="378">DG639</f>
        <v>0</v>
      </c>
      <c r="DH634" s="3">
        <f t="shared" si="378"/>
        <v>0</v>
      </c>
      <c r="DI634" s="3">
        <f t="shared" si="378"/>
        <v>0</v>
      </c>
      <c r="DJ634" s="3">
        <f t="shared" si="378"/>
        <v>0</v>
      </c>
      <c r="DK634" s="3">
        <f t="shared" si="378"/>
        <v>0</v>
      </c>
      <c r="DL634" s="3">
        <f t="shared" si="378"/>
        <v>0</v>
      </c>
      <c r="DM634" s="3">
        <f t="shared" si="378"/>
        <v>0</v>
      </c>
      <c r="DN634" s="3">
        <f t="shared" si="378"/>
        <v>0</v>
      </c>
      <c r="DO634" s="3">
        <f t="shared" si="378"/>
        <v>0</v>
      </c>
      <c r="DP634" s="3">
        <f t="shared" si="378"/>
        <v>0</v>
      </c>
      <c r="DQ634" s="3">
        <f t="shared" si="378"/>
        <v>0</v>
      </c>
      <c r="DR634" s="3">
        <f t="shared" si="378"/>
        <v>0</v>
      </c>
      <c r="DS634" s="3">
        <f t="shared" si="378"/>
        <v>0</v>
      </c>
      <c r="DT634" s="3">
        <f t="shared" si="378"/>
        <v>0</v>
      </c>
      <c r="DU634" s="3">
        <f t="shared" si="378"/>
        <v>0</v>
      </c>
      <c r="DV634" s="3">
        <f t="shared" si="378"/>
        <v>0</v>
      </c>
      <c r="DW634" s="3">
        <f t="shared" si="378"/>
        <v>0</v>
      </c>
      <c r="DX634" s="3">
        <f t="shared" si="378"/>
        <v>0</v>
      </c>
      <c r="DY634" s="3">
        <f t="shared" si="378"/>
        <v>0</v>
      </c>
      <c r="DZ634" s="3">
        <f t="shared" si="378"/>
        <v>0</v>
      </c>
      <c r="EA634" s="3">
        <f t="shared" si="378"/>
        <v>0</v>
      </c>
      <c r="EB634" s="3">
        <f t="shared" si="378"/>
        <v>0</v>
      </c>
      <c r="EC634" s="3">
        <f t="shared" si="378"/>
        <v>0</v>
      </c>
      <c r="ED634" s="3">
        <f t="shared" si="378"/>
        <v>0</v>
      </c>
      <c r="EE634" s="3">
        <f t="shared" si="378"/>
        <v>0</v>
      </c>
      <c r="EF634" s="3">
        <f t="shared" si="378"/>
        <v>0</v>
      </c>
      <c r="EG634" s="3">
        <f t="shared" si="378"/>
        <v>0</v>
      </c>
      <c r="EH634" s="3">
        <f t="shared" si="378"/>
        <v>0</v>
      </c>
      <c r="EI634" s="3">
        <f t="shared" si="378"/>
        <v>0</v>
      </c>
      <c r="EJ634" s="3">
        <f t="shared" si="378"/>
        <v>0</v>
      </c>
      <c r="EK634" s="3">
        <f t="shared" si="378"/>
        <v>0</v>
      </c>
      <c r="EL634" s="3">
        <f t="shared" si="378"/>
        <v>0</v>
      </c>
      <c r="EM634" s="3">
        <f t="shared" ref="EM634:FR634" si="379">EM639</f>
        <v>0</v>
      </c>
      <c r="EN634" s="3">
        <f t="shared" si="379"/>
        <v>0</v>
      </c>
      <c r="EO634" s="3">
        <f t="shared" si="379"/>
        <v>0</v>
      </c>
      <c r="EP634" s="3">
        <f t="shared" si="379"/>
        <v>0</v>
      </c>
      <c r="EQ634" s="3">
        <f t="shared" si="379"/>
        <v>0</v>
      </c>
      <c r="ER634" s="3">
        <f t="shared" si="379"/>
        <v>0</v>
      </c>
      <c r="ES634" s="3">
        <f t="shared" si="379"/>
        <v>0</v>
      </c>
      <c r="ET634" s="3">
        <f t="shared" si="379"/>
        <v>0</v>
      </c>
      <c r="EU634" s="3">
        <f t="shared" si="379"/>
        <v>0</v>
      </c>
      <c r="EV634" s="3">
        <f t="shared" si="379"/>
        <v>0</v>
      </c>
      <c r="EW634" s="3">
        <f t="shared" si="379"/>
        <v>0</v>
      </c>
      <c r="EX634" s="3">
        <f t="shared" si="379"/>
        <v>0</v>
      </c>
      <c r="EY634" s="3">
        <f t="shared" si="379"/>
        <v>0</v>
      </c>
      <c r="EZ634" s="3">
        <f t="shared" si="379"/>
        <v>0</v>
      </c>
      <c r="FA634" s="3">
        <f t="shared" si="379"/>
        <v>0</v>
      </c>
      <c r="FB634" s="3">
        <f t="shared" si="379"/>
        <v>0</v>
      </c>
      <c r="FC634" s="3">
        <f t="shared" si="379"/>
        <v>0</v>
      </c>
      <c r="FD634" s="3">
        <f t="shared" si="379"/>
        <v>0</v>
      </c>
      <c r="FE634" s="3">
        <f t="shared" si="379"/>
        <v>0</v>
      </c>
      <c r="FF634" s="3">
        <f t="shared" si="379"/>
        <v>0</v>
      </c>
      <c r="FG634" s="3">
        <f t="shared" si="379"/>
        <v>0</v>
      </c>
      <c r="FH634" s="3">
        <f t="shared" si="379"/>
        <v>0</v>
      </c>
      <c r="FI634" s="3">
        <f t="shared" si="379"/>
        <v>0</v>
      </c>
      <c r="FJ634" s="3">
        <f t="shared" si="379"/>
        <v>0</v>
      </c>
      <c r="FK634" s="3">
        <f t="shared" si="379"/>
        <v>0</v>
      </c>
      <c r="FL634" s="3">
        <f t="shared" si="379"/>
        <v>0</v>
      </c>
      <c r="FM634" s="3">
        <f t="shared" si="379"/>
        <v>0</v>
      </c>
      <c r="FN634" s="3">
        <f t="shared" si="379"/>
        <v>0</v>
      </c>
      <c r="FO634" s="3">
        <f t="shared" si="379"/>
        <v>0</v>
      </c>
      <c r="FP634" s="3">
        <f t="shared" si="379"/>
        <v>0</v>
      </c>
      <c r="FQ634" s="3">
        <f t="shared" si="379"/>
        <v>0</v>
      </c>
      <c r="FR634" s="3">
        <f t="shared" si="379"/>
        <v>0</v>
      </c>
      <c r="FS634" s="3">
        <f t="shared" ref="FS634:GX634" si="380">FS639</f>
        <v>0</v>
      </c>
      <c r="FT634" s="3">
        <f t="shared" si="380"/>
        <v>0</v>
      </c>
      <c r="FU634" s="3">
        <f t="shared" si="380"/>
        <v>0</v>
      </c>
      <c r="FV634" s="3">
        <f t="shared" si="380"/>
        <v>0</v>
      </c>
      <c r="FW634" s="3">
        <f t="shared" si="380"/>
        <v>0</v>
      </c>
      <c r="FX634" s="3">
        <f t="shared" si="380"/>
        <v>0</v>
      </c>
      <c r="FY634" s="3">
        <f t="shared" si="380"/>
        <v>0</v>
      </c>
      <c r="FZ634" s="3">
        <f t="shared" si="380"/>
        <v>0</v>
      </c>
      <c r="GA634" s="3">
        <f t="shared" si="380"/>
        <v>0</v>
      </c>
      <c r="GB634" s="3">
        <f t="shared" si="380"/>
        <v>0</v>
      </c>
      <c r="GC634" s="3">
        <f t="shared" si="380"/>
        <v>0</v>
      </c>
      <c r="GD634" s="3">
        <f t="shared" si="380"/>
        <v>0</v>
      </c>
      <c r="GE634" s="3">
        <f t="shared" si="380"/>
        <v>0</v>
      </c>
      <c r="GF634" s="3">
        <f t="shared" si="380"/>
        <v>0</v>
      </c>
      <c r="GG634" s="3">
        <f t="shared" si="380"/>
        <v>0</v>
      </c>
      <c r="GH634" s="3">
        <f t="shared" si="380"/>
        <v>0</v>
      </c>
      <c r="GI634" s="3">
        <f t="shared" si="380"/>
        <v>0</v>
      </c>
      <c r="GJ634" s="3">
        <f t="shared" si="380"/>
        <v>0</v>
      </c>
      <c r="GK634" s="3">
        <f t="shared" si="380"/>
        <v>0</v>
      </c>
      <c r="GL634" s="3">
        <f t="shared" si="380"/>
        <v>0</v>
      </c>
      <c r="GM634" s="3">
        <f t="shared" si="380"/>
        <v>0</v>
      </c>
      <c r="GN634" s="3">
        <f t="shared" si="380"/>
        <v>0</v>
      </c>
      <c r="GO634" s="3">
        <f t="shared" si="380"/>
        <v>0</v>
      </c>
      <c r="GP634" s="3">
        <f t="shared" si="380"/>
        <v>0</v>
      </c>
      <c r="GQ634" s="3">
        <f t="shared" si="380"/>
        <v>0</v>
      </c>
      <c r="GR634" s="3">
        <f t="shared" si="380"/>
        <v>0</v>
      </c>
      <c r="GS634" s="3">
        <f t="shared" si="380"/>
        <v>0</v>
      </c>
      <c r="GT634" s="3">
        <f t="shared" si="380"/>
        <v>0</v>
      </c>
      <c r="GU634" s="3">
        <f t="shared" si="380"/>
        <v>0</v>
      </c>
      <c r="GV634" s="3">
        <f t="shared" si="380"/>
        <v>0</v>
      </c>
      <c r="GW634" s="3">
        <f t="shared" si="380"/>
        <v>0</v>
      </c>
      <c r="GX634" s="3">
        <f t="shared" si="380"/>
        <v>0</v>
      </c>
    </row>
    <row r="636" spans="1:245" x14ac:dyDescent="0.2">
      <c r="A636">
        <v>17</v>
      </c>
      <c r="B636">
        <v>0</v>
      </c>
      <c r="C636">
        <f>ROW(SmtRes!A344)</f>
        <v>344</v>
      </c>
      <c r="D636">
        <f>ROW(EtalonRes!A345)</f>
        <v>345</v>
      </c>
      <c r="E636" t="s">
        <v>282</v>
      </c>
      <c r="F636" t="s">
        <v>283</v>
      </c>
      <c r="G636" t="s">
        <v>284</v>
      </c>
      <c r="H636" t="s">
        <v>133</v>
      </c>
      <c r="I636">
        <f>ROUND(87/100,7)</f>
        <v>0.87</v>
      </c>
      <c r="J636">
        <v>0</v>
      </c>
      <c r="K636">
        <f>ROUND(87/100,7)</f>
        <v>0.87</v>
      </c>
      <c r="O636">
        <f>ROUND(CP636,2)</f>
        <v>24248.44</v>
      </c>
      <c r="P636">
        <f>SUMIF(SmtRes!AQ338:'SmtRes'!AQ344,"=1",SmtRes!DF338:'SmtRes'!DF344)</f>
        <v>1051.25</v>
      </c>
      <c r="Q636">
        <f>SUMIF(SmtRes!AQ338:'SmtRes'!AQ344,"=1",SmtRes!DG338:'SmtRes'!DG344)</f>
        <v>26.39</v>
      </c>
      <c r="R636">
        <f>SUMIF(SmtRes!AQ338:'SmtRes'!AQ344,"=1",SmtRes!DH338:'SmtRes'!DH344)</f>
        <v>69.760000000000005</v>
      </c>
      <c r="S636">
        <f>SUMIF(SmtRes!AQ338:'SmtRes'!AQ344,"=1",SmtRes!DI338:'SmtRes'!DI344)</f>
        <v>23101.040000000001</v>
      </c>
      <c r="T636">
        <f>ROUND(CU636*I636,2)</f>
        <v>0</v>
      </c>
      <c r="U636">
        <f>SUMIF(SmtRes!AQ338:'SmtRes'!AQ344,"=1",SmtRes!CV338:'SmtRes'!CV344)</f>
        <v>36.026699999999998</v>
      </c>
      <c r="V636">
        <f>SUMIF(SmtRes!AQ338:'SmtRes'!AQ344,"=1",SmtRes!CW338:'SmtRes'!CW344)</f>
        <v>0.10439999999999999</v>
      </c>
      <c r="W636">
        <f>ROUND(CX636*I636,2)</f>
        <v>0</v>
      </c>
      <c r="X636">
        <f>ROUND(CY636,2)</f>
        <v>20853.72</v>
      </c>
      <c r="Y636">
        <f>ROUND(CZ636,2)</f>
        <v>10658.57</v>
      </c>
      <c r="AA636">
        <v>61549534</v>
      </c>
      <c r="AB636">
        <f>ROUND((AC636+AD636+AF636),6)</f>
        <v>27762.40322</v>
      </c>
      <c r="AC636">
        <f>ROUND((SUM(SmtRes!BQ338:'SmtRes'!BQ344)),6)</f>
        <v>1180.7658200000001</v>
      </c>
      <c r="AD636">
        <f>ROUND((((SUM(SmtRes!BR338:'SmtRes'!BR344))-(SUM(SmtRes!BS338:'SmtRes'!BS344)))+AE636),6)</f>
        <v>28.717199999999998</v>
      </c>
      <c r="AE636">
        <f>ROUND((SUM(SmtRes!BS338:'SmtRes'!BS344)),6)</f>
        <v>80.179599999999994</v>
      </c>
      <c r="AF636">
        <f>ROUND((SUM(SmtRes!BT338:'SmtRes'!BT344)),6)</f>
        <v>26552.9202</v>
      </c>
      <c r="AG636">
        <f>ROUND((AP636),6)</f>
        <v>0</v>
      </c>
      <c r="AH636">
        <f>(SUM(SmtRes!BU338:'SmtRes'!BU344))</f>
        <v>41.41</v>
      </c>
      <c r="AI636">
        <f>(SUM(SmtRes!BV338:'SmtRes'!BV344))</f>
        <v>0.12</v>
      </c>
      <c r="AJ636">
        <f>(AS636)</f>
        <v>0</v>
      </c>
      <c r="AK636">
        <v>27842.58282</v>
      </c>
      <c r="AL636">
        <v>1180.7658200000001</v>
      </c>
      <c r="AM636">
        <v>28.717200000000002</v>
      </c>
      <c r="AN636">
        <v>80.179599999999994</v>
      </c>
      <c r="AO636">
        <v>26552.9202</v>
      </c>
      <c r="AP636">
        <v>0</v>
      </c>
      <c r="AQ636">
        <v>41.41</v>
      </c>
      <c r="AR636">
        <v>0.12</v>
      </c>
      <c r="AS636">
        <v>0</v>
      </c>
      <c r="AT636">
        <v>90</v>
      </c>
      <c r="AU636">
        <v>46</v>
      </c>
      <c r="AV636">
        <v>1</v>
      </c>
      <c r="AW636">
        <v>1</v>
      </c>
      <c r="AZ636">
        <v>1</v>
      </c>
      <c r="BA636">
        <v>1</v>
      </c>
      <c r="BB636">
        <v>1</v>
      </c>
      <c r="BC636">
        <v>1</v>
      </c>
      <c r="BD636" t="s">
        <v>3</v>
      </c>
      <c r="BE636" t="s">
        <v>3</v>
      </c>
      <c r="BF636" t="s">
        <v>3</v>
      </c>
      <c r="BG636" t="s">
        <v>3</v>
      </c>
      <c r="BH636">
        <v>0</v>
      </c>
      <c r="BI636">
        <v>1</v>
      </c>
      <c r="BJ636" t="s">
        <v>285</v>
      </c>
      <c r="BM636">
        <v>58001</v>
      </c>
      <c r="BN636">
        <v>0</v>
      </c>
      <c r="BO636" t="s">
        <v>3</v>
      </c>
      <c r="BP636">
        <v>0</v>
      </c>
      <c r="BQ636">
        <v>6</v>
      </c>
      <c r="BR636">
        <v>0</v>
      </c>
      <c r="BS636">
        <v>1</v>
      </c>
      <c r="BT636">
        <v>1</v>
      </c>
      <c r="BU636">
        <v>1</v>
      </c>
      <c r="BV636">
        <v>1</v>
      </c>
      <c r="BW636">
        <v>1</v>
      </c>
      <c r="BX636">
        <v>1</v>
      </c>
      <c r="BY636" t="s">
        <v>3</v>
      </c>
      <c r="BZ636">
        <v>90</v>
      </c>
      <c r="CA636">
        <v>46</v>
      </c>
      <c r="CB636" t="s">
        <v>3</v>
      </c>
      <c r="CE636">
        <v>0</v>
      </c>
      <c r="CF636">
        <v>0</v>
      </c>
      <c r="CG636">
        <v>0</v>
      </c>
      <c r="CM636">
        <v>0</v>
      </c>
      <c r="CN636" t="s">
        <v>3</v>
      </c>
      <c r="CO636">
        <v>0</v>
      </c>
      <c r="CP636">
        <f>(P636+Q636+S636+R636)</f>
        <v>24248.44</v>
      </c>
      <c r="CQ636">
        <f>SUMIF(SmtRes!AQ338:'SmtRes'!AQ344,"=1",SmtRes!AA338:'SmtRes'!AA344)</f>
        <v>231616.46</v>
      </c>
      <c r="CR636">
        <f>SUMIF(SmtRes!AQ338:'SmtRes'!AQ344,"=1",SmtRes!AB338:'SmtRes'!AB344)</f>
        <v>700.76</v>
      </c>
      <c r="CS636">
        <f>SUMIF(SmtRes!AQ338:'SmtRes'!AQ344,"=1",SmtRes!AC338:'SmtRes'!AC344)</f>
        <v>1363.27</v>
      </c>
      <c r="CT636">
        <f>SUMIF(SmtRes!AQ338:'SmtRes'!AQ344,"=1",SmtRes!AD338:'SmtRes'!AD344)</f>
        <v>641.22</v>
      </c>
      <c r="CU636">
        <f>AG636</f>
        <v>0</v>
      </c>
      <c r="CV636">
        <f>SUMIF(SmtRes!AQ338:'SmtRes'!AQ344,"=1",SmtRes!BU338:'SmtRes'!BU344)</f>
        <v>41.41</v>
      </c>
      <c r="CW636">
        <f>SUMIF(SmtRes!AQ338:'SmtRes'!AQ344,"=1",SmtRes!BV338:'SmtRes'!BV344)</f>
        <v>0.12</v>
      </c>
      <c r="CX636">
        <f>AJ636</f>
        <v>0</v>
      </c>
      <c r="CY636">
        <f>(((S636+R636)*AT636)/100)</f>
        <v>20853.72</v>
      </c>
      <c r="CZ636">
        <f>(((S636+R636)*AU636)/100)</f>
        <v>10658.568000000001</v>
      </c>
      <c r="DC636" t="s">
        <v>3</v>
      </c>
      <c r="DD636" t="s">
        <v>3</v>
      </c>
      <c r="DE636" t="s">
        <v>3</v>
      </c>
      <c r="DF636" t="s">
        <v>3</v>
      </c>
      <c r="DG636" t="s">
        <v>3</v>
      </c>
      <c r="DH636" t="s">
        <v>3</v>
      </c>
      <c r="DI636" t="s">
        <v>3</v>
      </c>
      <c r="DJ636" t="s">
        <v>3</v>
      </c>
      <c r="DK636" t="s">
        <v>3</v>
      </c>
      <c r="DL636" t="s">
        <v>3</v>
      </c>
      <c r="DM636" t="s">
        <v>3</v>
      </c>
      <c r="DN636">
        <v>0</v>
      </c>
      <c r="DO636">
        <v>0</v>
      </c>
      <c r="DP636">
        <v>1</v>
      </c>
      <c r="DQ636">
        <v>1</v>
      </c>
      <c r="DU636">
        <v>1003</v>
      </c>
      <c r="DV636" t="s">
        <v>133</v>
      </c>
      <c r="DW636" t="s">
        <v>133</v>
      </c>
      <c r="DX636">
        <v>100</v>
      </c>
      <c r="DZ636" t="s">
        <v>3</v>
      </c>
      <c r="EA636" t="s">
        <v>3</v>
      </c>
      <c r="EB636" t="s">
        <v>3</v>
      </c>
      <c r="EC636" t="s">
        <v>3</v>
      </c>
      <c r="EE636">
        <v>60216817</v>
      </c>
      <c r="EF636">
        <v>6</v>
      </c>
      <c r="EG636" t="s">
        <v>33</v>
      </c>
      <c r="EH636">
        <v>92</v>
      </c>
      <c r="EI636" t="s">
        <v>286</v>
      </c>
      <c r="EJ636">
        <v>1</v>
      </c>
      <c r="EK636">
        <v>58001</v>
      </c>
      <c r="EL636" t="s">
        <v>286</v>
      </c>
      <c r="EM636" t="s">
        <v>287</v>
      </c>
      <c r="EO636" t="s">
        <v>3</v>
      </c>
      <c r="EQ636">
        <v>0</v>
      </c>
      <c r="ER636">
        <v>0</v>
      </c>
      <c r="ES636">
        <v>0</v>
      </c>
      <c r="ET636">
        <v>0</v>
      </c>
      <c r="EU636">
        <v>0</v>
      </c>
      <c r="EV636">
        <v>0</v>
      </c>
      <c r="EW636">
        <v>41.41</v>
      </c>
      <c r="EX636">
        <v>0.12</v>
      </c>
      <c r="EY636">
        <v>0</v>
      </c>
      <c r="FQ636">
        <v>0</v>
      </c>
      <c r="FR636">
        <v>0</v>
      </c>
      <c r="FS636">
        <v>0</v>
      </c>
      <c r="FX636">
        <v>90</v>
      </c>
      <c r="FY636">
        <v>46</v>
      </c>
      <c r="GA636" t="s">
        <v>3</v>
      </c>
      <c r="GD636">
        <v>1</v>
      </c>
      <c r="GF636">
        <v>-710942085</v>
      </c>
      <c r="GG636">
        <v>2</v>
      </c>
      <c r="GH636">
        <v>1</v>
      </c>
      <c r="GI636">
        <v>-2</v>
      </c>
      <c r="GJ636">
        <v>0</v>
      </c>
      <c r="GK636">
        <v>0</v>
      </c>
      <c r="GL636">
        <f>ROUND(IF(AND(BH636=3,BI636=3,FS636&lt;&gt;0),P636,0),2)</f>
        <v>0</v>
      </c>
      <c r="GM636">
        <f>ROUND(O636+X636+Y636,2)+GX636</f>
        <v>55760.73</v>
      </c>
      <c r="GN636">
        <f>IF(OR(BI636=0,BI636=1),GM636-GX636,0)</f>
        <v>55760.73</v>
      </c>
      <c r="GO636">
        <f>IF(BI636=2,GM636-GX636,0)</f>
        <v>0</v>
      </c>
      <c r="GP636">
        <f>IF(BI636=4,GM636-GX636,0)</f>
        <v>0</v>
      </c>
      <c r="GR636">
        <v>0</v>
      </c>
      <c r="GS636">
        <v>3</v>
      </c>
      <c r="GT636">
        <v>0</v>
      </c>
      <c r="GU636" t="s">
        <v>3</v>
      </c>
      <c r="GV636">
        <f>ROUND((GT636),6)</f>
        <v>0</v>
      </c>
      <c r="GW636">
        <v>1</v>
      </c>
      <c r="GX636">
        <f>ROUND(HC636*I636,2)</f>
        <v>0</v>
      </c>
      <c r="HA636">
        <v>0</v>
      </c>
      <c r="HB636">
        <v>0</v>
      </c>
      <c r="HC636">
        <f>GV636*GW636</f>
        <v>0</v>
      </c>
      <c r="HE636" t="s">
        <v>3</v>
      </c>
      <c r="HF636" t="s">
        <v>3</v>
      </c>
      <c r="HM636" t="s">
        <v>3</v>
      </c>
      <c r="HN636" t="s">
        <v>288</v>
      </c>
      <c r="HO636" t="s">
        <v>289</v>
      </c>
      <c r="HP636" t="s">
        <v>290</v>
      </c>
      <c r="HQ636" t="s">
        <v>290</v>
      </c>
      <c r="HS636">
        <v>0</v>
      </c>
      <c r="IK636">
        <v>0</v>
      </c>
    </row>
    <row r="637" spans="1:245" x14ac:dyDescent="0.2">
      <c r="A637">
        <v>18</v>
      </c>
      <c r="B637">
        <v>0</v>
      </c>
      <c r="C637">
        <v>344</v>
      </c>
      <c r="E637" t="s">
        <v>291</v>
      </c>
      <c r="F637" t="s">
        <v>292</v>
      </c>
      <c r="G637" t="s">
        <v>293</v>
      </c>
      <c r="H637" t="s">
        <v>28</v>
      </c>
      <c r="I637">
        <f>I636*J637</f>
        <v>0.16008</v>
      </c>
      <c r="J637">
        <v>0.184</v>
      </c>
      <c r="K637">
        <v>0.184</v>
      </c>
      <c r="O637">
        <f>ROUND(CP637,2)</f>
        <v>14047.36</v>
      </c>
      <c r="P637">
        <f>ROUND(CQ637*I637,2)</f>
        <v>14047.36</v>
      </c>
      <c r="Q637">
        <f>ROUND(CR637*I637,2)</f>
        <v>0</v>
      </c>
      <c r="R637">
        <f>ROUND(CS637*I637,2)</f>
        <v>0</v>
      </c>
      <c r="S637">
        <f>ROUND(CT637*I637,2)</f>
        <v>0</v>
      </c>
      <c r="T637">
        <f>ROUND(CU637*I637,2)</f>
        <v>0</v>
      </c>
      <c r="U637">
        <f>ROUND(CV637*I637,7)</f>
        <v>0</v>
      </c>
      <c r="V637">
        <f>ROUND(CW637*I637,7)</f>
        <v>0</v>
      </c>
      <c r="W637">
        <f>ROUND(CX637*I637,2)</f>
        <v>0</v>
      </c>
      <c r="X637">
        <f>ROUND(CY637,2)</f>
        <v>0</v>
      </c>
      <c r="Y637">
        <f>ROUND(CZ637,2)</f>
        <v>0</v>
      </c>
      <c r="AA637">
        <v>61549534</v>
      </c>
      <c r="AB637">
        <f>ROUND((AC637+AD637+AF637),6)</f>
        <v>67501.62</v>
      </c>
      <c r="AC637">
        <f>ROUND((ES637),6)</f>
        <v>67501.62</v>
      </c>
      <c r="AD637">
        <f>ROUND((((ET637)-(EU637))+AE637),6)</f>
        <v>0</v>
      </c>
      <c r="AE637">
        <f>ROUND((EU637),6)</f>
        <v>0</v>
      </c>
      <c r="AF637">
        <f>ROUND((EV637),6)</f>
        <v>0</v>
      </c>
      <c r="AG637">
        <f>ROUND((AP637),6)</f>
        <v>0</v>
      </c>
      <c r="AH637">
        <f>(EW637)</f>
        <v>0</v>
      </c>
      <c r="AI637">
        <f>(EX637)</f>
        <v>0</v>
      </c>
      <c r="AJ637">
        <f>(AS637)</f>
        <v>0</v>
      </c>
      <c r="AK637">
        <v>67501.62</v>
      </c>
      <c r="AL637">
        <v>67501.62</v>
      </c>
      <c r="AM637">
        <v>0</v>
      </c>
      <c r="AN637">
        <v>0</v>
      </c>
      <c r="AO637">
        <v>0</v>
      </c>
      <c r="AP637">
        <v>0</v>
      </c>
      <c r="AQ637">
        <v>0</v>
      </c>
      <c r="AR637">
        <v>0</v>
      </c>
      <c r="AS637">
        <v>0</v>
      </c>
      <c r="AT637">
        <v>90</v>
      </c>
      <c r="AU637">
        <v>46</v>
      </c>
      <c r="AV637">
        <v>1</v>
      </c>
      <c r="AW637">
        <v>1</v>
      </c>
      <c r="AZ637">
        <v>1</v>
      </c>
      <c r="BA637">
        <v>1</v>
      </c>
      <c r="BB637">
        <v>1</v>
      </c>
      <c r="BC637">
        <v>1.3</v>
      </c>
      <c r="BD637" t="s">
        <v>3</v>
      </c>
      <c r="BE637" t="s">
        <v>3</v>
      </c>
      <c r="BF637" t="s">
        <v>3</v>
      </c>
      <c r="BG637" t="s">
        <v>3</v>
      </c>
      <c r="BH637">
        <v>3</v>
      </c>
      <c r="BI637">
        <v>1</v>
      </c>
      <c r="BJ637" t="s">
        <v>294</v>
      </c>
      <c r="BM637">
        <v>58001</v>
      </c>
      <c r="BN637">
        <v>0</v>
      </c>
      <c r="BO637" t="s">
        <v>3</v>
      </c>
      <c r="BP637">
        <v>0</v>
      </c>
      <c r="BQ637">
        <v>6</v>
      </c>
      <c r="BR637">
        <v>0</v>
      </c>
      <c r="BS637">
        <v>1</v>
      </c>
      <c r="BT637">
        <v>1</v>
      </c>
      <c r="BU637">
        <v>1</v>
      </c>
      <c r="BV637">
        <v>1</v>
      </c>
      <c r="BW637">
        <v>1</v>
      </c>
      <c r="BX637">
        <v>1</v>
      </c>
      <c r="BY637" t="s">
        <v>3</v>
      </c>
      <c r="BZ637">
        <v>90</v>
      </c>
      <c r="CA637">
        <v>46</v>
      </c>
      <c r="CB637" t="s">
        <v>3</v>
      </c>
      <c r="CE637">
        <v>0</v>
      </c>
      <c r="CF637">
        <v>0</v>
      </c>
      <c r="CG637">
        <v>0</v>
      </c>
      <c r="CM637">
        <v>0</v>
      </c>
      <c r="CN637" t="s">
        <v>3</v>
      </c>
      <c r="CO637">
        <v>0</v>
      </c>
      <c r="CP637">
        <f>(P637+Q637+S637+R637)</f>
        <v>14047.36</v>
      </c>
      <c r="CQ637">
        <f>ROUND(AL637*BC637,2)</f>
        <v>87752.11</v>
      </c>
      <c r="CR637">
        <f>ROUND(AM637*BB637,2)</f>
        <v>0</v>
      </c>
      <c r="CS637">
        <f>ROUND(AN637*BS637,2)</f>
        <v>0</v>
      </c>
      <c r="CT637">
        <f>ROUND(AO637*BA637,2)</f>
        <v>0</v>
      </c>
      <c r="CU637">
        <f>AG637</f>
        <v>0</v>
      </c>
      <c r="CV637">
        <f>AH637</f>
        <v>0</v>
      </c>
      <c r="CW637">
        <f>AI637</f>
        <v>0</v>
      </c>
      <c r="CX637">
        <f>AJ637</f>
        <v>0</v>
      </c>
      <c r="CY637">
        <f>(((S637+R637)*AT637)/100)</f>
        <v>0</v>
      </c>
      <c r="CZ637">
        <f>(((S637+R637)*AU637)/100)</f>
        <v>0</v>
      </c>
      <c r="DC637" t="s">
        <v>3</v>
      </c>
      <c r="DD637" t="s">
        <v>3</v>
      </c>
      <c r="DE637" t="s">
        <v>3</v>
      </c>
      <c r="DF637" t="s">
        <v>3</v>
      </c>
      <c r="DG637" t="s">
        <v>3</v>
      </c>
      <c r="DH637" t="s">
        <v>3</v>
      </c>
      <c r="DI637" t="s">
        <v>3</v>
      </c>
      <c r="DJ637" t="s">
        <v>3</v>
      </c>
      <c r="DK637" t="s">
        <v>3</v>
      </c>
      <c r="DL637" t="s">
        <v>3</v>
      </c>
      <c r="DM637" t="s">
        <v>3</v>
      </c>
      <c r="DN637">
        <v>0</v>
      </c>
      <c r="DO637">
        <v>0</v>
      </c>
      <c r="DP637">
        <v>1</v>
      </c>
      <c r="DQ637">
        <v>1</v>
      </c>
      <c r="DU637">
        <v>1009</v>
      </c>
      <c r="DV637" t="s">
        <v>28</v>
      </c>
      <c r="DW637" t="s">
        <v>28</v>
      </c>
      <c r="DX637">
        <v>1000</v>
      </c>
      <c r="DZ637" t="s">
        <v>3</v>
      </c>
      <c r="EA637" t="s">
        <v>3</v>
      </c>
      <c r="EB637" t="s">
        <v>3</v>
      </c>
      <c r="EC637" t="s">
        <v>3</v>
      </c>
      <c r="EE637">
        <v>60216817</v>
      </c>
      <c r="EF637">
        <v>6</v>
      </c>
      <c r="EG637" t="s">
        <v>33</v>
      </c>
      <c r="EH637">
        <v>92</v>
      </c>
      <c r="EI637" t="s">
        <v>286</v>
      </c>
      <c r="EJ637">
        <v>1</v>
      </c>
      <c r="EK637">
        <v>58001</v>
      </c>
      <c r="EL637" t="s">
        <v>286</v>
      </c>
      <c r="EM637" t="s">
        <v>287</v>
      </c>
      <c r="EO637" t="s">
        <v>3</v>
      </c>
      <c r="EQ637">
        <v>0</v>
      </c>
      <c r="ER637">
        <v>67501.62</v>
      </c>
      <c r="ES637">
        <v>67501.62</v>
      </c>
      <c r="ET637">
        <v>0</v>
      </c>
      <c r="EU637">
        <v>0</v>
      </c>
      <c r="EV637">
        <v>0</v>
      </c>
      <c r="EW637">
        <v>0</v>
      </c>
      <c r="EX637">
        <v>0</v>
      </c>
      <c r="EZ637">
        <v>5</v>
      </c>
      <c r="FC637">
        <v>0</v>
      </c>
      <c r="FD637">
        <v>18</v>
      </c>
      <c r="FF637">
        <v>67501.62</v>
      </c>
      <c r="FQ637">
        <v>0</v>
      </c>
      <c r="FR637">
        <v>0</v>
      </c>
      <c r="FS637">
        <v>0</v>
      </c>
      <c r="FX637">
        <v>90</v>
      </c>
      <c r="FY637">
        <v>46</v>
      </c>
      <c r="GA637" t="s">
        <v>295</v>
      </c>
      <c r="GD637">
        <v>1</v>
      </c>
      <c r="GE637">
        <v>86227.5</v>
      </c>
      <c r="GF637">
        <v>-472649880</v>
      </c>
      <c r="GG637">
        <v>2</v>
      </c>
      <c r="GH637">
        <v>3</v>
      </c>
      <c r="GI637">
        <v>3</v>
      </c>
      <c r="GJ637">
        <v>0</v>
      </c>
      <c r="GK637">
        <v>0</v>
      </c>
      <c r="GL637">
        <f>ROUND(IF(AND(BH637=3,BI637=3,FS637&lt;&gt;0),P637,0),2)</f>
        <v>0</v>
      </c>
      <c r="GM637">
        <f>ROUND(O637+X637+Y637,2)+GX637</f>
        <v>14047.36</v>
      </c>
      <c r="GN637">
        <f>IF(OR(BI637=0,BI637=1),GM637-GX637,0)</f>
        <v>14047.36</v>
      </c>
      <c r="GO637">
        <f>IF(BI637=2,GM637-GX637,0)</f>
        <v>0</v>
      </c>
      <c r="GP637">
        <f>IF(BI637=4,GM637-GX637,0)</f>
        <v>0</v>
      </c>
      <c r="GR637">
        <v>3</v>
      </c>
      <c r="GS637">
        <v>1</v>
      </c>
      <c r="GT637">
        <v>0</v>
      </c>
      <c r="GU637" t="s">
        <v>3</v>
      </c>
      <c r="GV637">
        <f>ROUND((GT637),6)</f>
        <v>0</v>
      </c>
      <c r="GW637">
        <v>1</v>
      </c>
      <c r="GX637">
        <f>ROUND(HC637*I637,2)</f>
        <v>0</v>
      </c>
      <c r="HA637">
        <v>0</v>
      </c>
      <c r="HB637">
        <v>0</v>
      </c>
      <c r="HC637">
        <f>GV637*GW637</f>
        <v>0</v>
      </c>
      <c r="HE637" t="s">
        <v>155</v>
      </c>
      <c r="HF637" t="s">
        <v>155</v>
      </c>
      <c r="HM637" t="s">
        <v>3</v>
      </c>
      <c r="HN637" t="s">
        <v>288</v>
      </c>
      <c r="HO637" t="s">
        <v>289</v>
      </c>
      <c r="HP637" t="s">
        <v>290</v>
      </c>
      <c r="HQ637" t="s">
        <v>290</v>
      </c>
      <c r="HS637">
        <v>0</v>
      </c>
      <c r="IK637">
        <v>0</v>
      </c>
    </row>
    <row r="639" spans="1:245" x14ac:dyDescent="0.2">
      <c r="A639" s="2">
        <v>51</v>
      </c>
      <c r="B639" s="2">
        <f>B632</f>
        <v>0</v>
      </c>
      <c r="C639" s="2">
        <f>A632</f>
        <v>4</v>
      </c>
      <c r="D639" s="2">
        <f>ROW(A632)</f>
        <v>632</v>
      </c>
      <c r="E639" s="2"/>
      <c r="F639" s="2" t="str">
        <f>IF(F632&lt;&gt;"",F632,"")</f>
        <v/>
      </c>
      <c r="G639" s="2" t="str">
        <f>IF(G632&lt;&gt;"",G632,"")</f>
        <v>Окна</v>
      </c>
      <c r="H639" s="2">
        <v>0</v>
      </c>
      <c r="I639" s="2"/>
      <c r="J639" s="2"/>
      <c r="K639" s="2"/>
      <c r="L639" s="2"/>
      <c r="M639" s="2"/>
      <c r="N639" s="2"/>
      <c r="O639" s="2">
        <v>0</v>
      </c>
      <c r="P639" s="2">
        <v>0</v>
      </c>
      <c r="Q639" s="2">
        <v>0</v>
      </c>
      <c r="R639" s="2">
        <v>0</v>
      </c>
      <c r="S639" s="2">
        <v>0</v>
      </c>
      <c r="T639" s="2">
        <v>0</v>
      </c>
      <c r="U639" s="2">
        <v>0</v>
      </c>
      <c r="V639" s="2">
        <v>0</v>
      </c>
      <c r="W639" s="2">
        <v>0</v>
      </c>
      <c r="X639" s="2">
        <v>0</v>
      </c>
      <c r="Y639" s="2">
        <v>0</v>
      </c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>
        <f t="shared" ref="AO639:BD639" si="381">ROUND(BX639,2)</f>
        <v>0</v>
      </c>
      <c r="AP639" s="2">
        <f t="shared" si="381"/>
        <v>0</v>
      </c>
      <c r="AQ639" s="2">
        <f t="shared" si="381"/>
        <v>0</v>
      </c>
      <c r="AR639" s="2">
        <f t="shared" si="381"/>
        <v>0</v>
      </c>
      <c r="AS639" s="2">
        <f t="shared" si="381"/>
        <v>0</v>
      </c>
      <c r="AT639" s="2">
        <f t="shared" si="381"/>
        <v>0</v>
      </c>
      <c r="AU639" s="2">
        <f t="shared" si="381"/>
        <v>0</v>
      </c>
      <c r="AV639" s="2">
        <f t="shared" si="381"/>
        <v>0</v>
      </c>
      <c r="AW639" s="2">
        <f t="shared" si="381"/>
        <v>0</v>
      </c>
      <c r="AX639" s="2">
        <f t="shared" si="381"/>
        <v>0</v>
      </c>
      <c r="AY639" s="2">
        <f t="shared" si="381"/>
        <v>0</v>
      </c>
      <c r="AZ639" s="2">
        <f t="shared" si="381"/>
        <v>0</v>
      </c>
      <c r="BA639" s="2">
        <f t="shared" si="381"/>
        <v>0</v>
      </c>
      <c r="BB639" s="2">
        <f t="shared" si="381"/>
        <v>0</v>
      </c>
      <c r="BC639" s="2">
        <f t="shared" si="381"/>
        <v>0</v>
      </c>
      <c r="BD639" s="2">
        <f t="shared" si="381"/>
        <v>0</v>
      </c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3"/>
      <c r="DH639" s="3"/>
      <c r="DI639" s="3"/>
      <c r="DJ639" s="3"/>
      <c r="DK639" s="3"/>
      <c r="DL639" s="3"/>
      <c r="DM639" s="3"/>
      <c r="DN639" s="3"/>
      <c r="DO639" s="3"/>
      <c r="DP639" s="3"/>
      <c r="DQ639" s="3"/>
      <c r="DR639" s="3"/>
      <c r="DS639" s="3"/>
      <c r="DT639" s="3"/>
      <c r="DU639" s="3"/>
      <c r="DV639" s="3"/>
      <c r="DW639" s="3"/>
      <c r="DX639" s="3"/>
      <c r="DY639" s="3"/>
      <c r="DZ639" s="3"/>
      <c r="EA639" s="3"/>
      <c r="EB639" s="3"/>
      <c r="EC639" s="3"/>
      <c r="ED639" s="3"/>
      <c r="EE639" s="3"/>
      <c r="EF639" s="3"/>
      <c r="EG639" s="3"/>
      <c r="EH639" s="3"/>
      <c r="EI639" s="3"/>
      <c r="EJ639" s="3"/>
      <c r="EK639" s="3"/>
      <c r="EL639" s="3"/>
      <c r="EM639" s="3"/>
      <c r="EN639" s="3"/>
      <c r="EO639" s="3"/>
      <c r="EP639" s="3"/>
      <c r="EQ639" s="3"/>
      <c r="ER639" s="3"/>
      <c r="ES639" s="3"/>
      <c r="ET639" s="3"/>
      <c r="EU639" s="3"/>
      <c r="EV639" s="3"/>
      <c r="EW639" s="3"/>
      <c r="EX639" s="3"/>
      <c r="EY639" s="3"/>
      <c r="EZ639" s="3"/>
      <c r="FA639" s="3"/>
      <c r="FB639" s="3"/>
      <c r="FC639" s="3"/>
      <c r="FD639" s="3"/>
      <c r="FE639" s="3"/>
      <c r="FF639" s="3"/>
      <c r="FG639" s="3"/>
      <c r="FH639" s="3"/>
      <c r="FI639" s="3"/>
      <c r="FJ639" s="3"/>
      <c r="FK639" s="3"/>
      <c r="FL639" s="3"/>
      <c r="FM639" s="3"/>
      <c r="FN639" s="3"/>
      <c r="FO639" s="3"/>
      <c r="FP639" s="3"/>
      <c r="FQ639" s="3"/>
      <c r="FR639" s="3"/>
      <c r="FS639" s="3"/>
      <c r="FT639" s="3"/>
      <c r="FU639" s="3"/>
      <c r="FV639" s="3"/>
      <c r="FW639" s="3"/>
      <c r="FX639" s="3"/>
      <c r="FY639" s="3"/>
      <c r="FZ639" s="3"/>
      <c r="GA639" s="3"/>
      <c r="GB639" s="3"/>
      <c r="GC639" s="3"/>
      <c r="GD639" s="3"/>
      <c r="GE639" s="3"/>
      <c r="GF639" s="3"/>
      <c r="GG639" s="3"/>
      <c r="GH639" s="3"/>
      <c r="GI639" s="3"/>
      <c r="GJ639" s="3"/>
      <c r="GK639" s="3"/>
      <c r="GL639" s="3"/>
      <c r="GM639" s="3"/>
      <c r="GN639" s="3"/>
      <c r="GO639" s="3"/>
      <c r="GP639" s="3"/>
      <c r="GQ639" s="3"/>
      <c r="GR639" s="3"/>
      <c r="GS639" s="3"/>
      <c r="GT639" s="3"/>
      <c r="GU639" s="3"/>
      <c r="GV639" s="3"/>
      <c r="GW639" s="3"/>
      <c r="GX639" s="3">
        <v>0</v>
      </c>
    </row>
    <row r="641" spans="1:28" x14ac:dyDescent="0.2">
      <c r="A641" s="4">
        <v>50</v>
      </c>
      <c r="B641" s="4">
        <v>0</v>
      </c>
      <c r="C641" s="4">
        <v>0</v>
      </c>
      <c r="D641" s="4">
        <v>1</v>
      </c>
      <c r="E641" s="4">
        <v>201</v>
      </c>
      <c r="F641" s="4">
        <f>ROUND(Source!O639,O641)</f>
        <v>0</v>
      </c>
      <c r="G641" s="4" t="s">
        <v>55</v>
      </c>
      <c r="H641" s="4" t="s">
        <v>56</v>
      </c>
      <c r="I641" s="4"/>
      <c r="J641" s="4"/>
      <c r="K641" s="4">
        <v>201</v>
      </c>
      <c r="L641" s="4">
        <v>1</v>
      </c>
      <c r="M641" s="4">
        <v>3</v>
      </c>
      <c r="N641" s="4" t="s">
        <v>3</v>
      </c>
      <c r="O641" s="4">
        <v>2</v>
      </c>
      <c r="P641" s="4"/>
      <c r="Q641" s="4"/>
      <c r="R641" s="4"/>
      <c r="S641" s="4"/>
      <c r="T641" s="4"/>
      <c r="U641" s="4"/>
      <c r="V641" s="4"/>
      <c r="W641" s="4">
        <v>0</v>
      </c>
      <c r="X641" s="4">
        <v>1</v>
      </c>
      <c r="Y641" s="4">
        <v>0</v>
      </c>
      <c r="Z641" s="4"/>
      <c r="AA641" s="4"/>
      <c r="AB641" s="4"/>
    </row>
    <row r="642" spans="1:28" x14ac:dyDescent="0.2">
      <c r="A642" s="4">
        <v>50</v>
      </c>
      <c r="B642" s="4">
        <v>0</v>
      </c>
      <c r="C642" s="4">
        <v>0</v>
      </c>
      <c r="D642" s="4">
        <v>1</v>
      </c>
      <c r="E642" s="4">
        <v>202</v>
      </c>
      <c r="F642" s="4">
        <f>ROUND(Source!P639,O642)</f>
        <v>0</v>
      </c>
      <c r="G642" s="4" t="s">
        <v>57</v>
      </c>
      <c r="H642" s="4" t="s">
        <v>58</v>
      </c>
      <c r="I642" s="4"/>
      <c r="J642" s="4"/>
      <c r="K642" s="4">
        <v>202</v>
      </c>
      <c r="L642" s="4">
        <v>2</v>
      </c>
      <c r="M642" s="4">
        <v>3</v>
      </c>
      <c r="N642" s="4" t="s">
        <v>3</v>
      </c>
      <c r="O642" s="4">
        <v>2</v>
      </c>
      <c r="P642" s="4"/>
      <c r="Q642" s="4"/>
      <c r="R642" s="4"/>
      <c r="S642" s="4"/>
      <c r="T642" s="4"/>
      <c r="U642" s="4"/>
      <c r="V642" s="4"/>
      <c r="W642" s="4">
        <v>0</v>
      </c>
      <c r="X642" s="4">
        <v>1</v>
      </c>
      <c r="Y642" s="4">
        <v>0</v>
      </c>
      <c r="Z642" s="4"/>
      <c r="AA642" s="4"/>
      <c r="AB642" s="4"/>
    </row>
    <row r="643" spans="1:28" x14ac:dyDescent="0.2">
      <c r="A643" s="4">
        <v>50</v>
      </c>
      <c r="B643" s="4">
        <v>0</v>
      </c>
      <c r="C643" s="4">
        <v>0</v>
      </c>
      <c r="D643" s="4">
        <v>1</v>
      </c>
      <c r="E643" s="4">
        <v>222</v>
      </c>
      <c r="F643" s="4">
        <f>ROUND(Source!AO639,O643)</f>
        <v>0</v>
      </c>
      <c r="G643" s="4" t="s">
        <v>59</v>
      </c>
      <c r="H643" s="4" t="s">
        <v>60</v>
      </c>
      <c r="I643" s="4"/>
      <c r="J643" s="4"/>
      <c r="K643" s="4">
        <v>222</v>
      </c>
      <c r="L643" s="4">
        <v>3</v>
      </c>
      <c r="M643" s="4">
        <v>3</v>
      </c>
      <c r="N643" s="4" t="s">
        <v>3</v>
      </c>
      <c r="O643" s="4">
        <v>2</v>
      </c>
      <c r="P643" s="4"/>
      <c r="Q643" s="4"/>
      <c r="R643" s="4"/>
      <c r="S643" s="4"/>
      <c r="T643" s="4"/>
      <c r="U643" s="4"/>
      <c r="V643" s="4"/>
      <c r="W643" s="4">
        <v>0</v>
      </c>
      <c r="X643" s="4">
        <v>1</v>
      </c>
      <c r="Y643" s="4">
        <v>0</v>
      </c>
      <c r="Z643" s="4"/>
      <c r="AA643" s="4"/>
      <c r="AB643" s="4"/>
    </row>
    <row r="644" spans="1:28" x14ac:dyDescent="0.2">
      <c r="A644" s="4">
        <v>50</v>
      </c>
      <c r="B644" s="4">
        <v>0</v>
      </c>
      <c r="C644" s="4">
        <v>0</v>
      </c>
      <c r="D644" s="4">
        <v>1</v>
      </c>
      <c r="E644" s="4">
        <v>225</v>
      </c>
      <c r="F644" s="4">
        <f>ROUND(Source!AV639,O644)</f>
        <v>0</v>
      </c>
      <c r="G644" s="4" t="s">
        <v>61</v>
      </c>
      <c r="H644" s="4" t="s">
        <v>62</v>
      </c>
      <c r="I644" s="4"/>
      <c r="J644" s="4"/>
      <c r="K644" s="4">
        <v>225</v>
      </c>
      <c r="L644" s="4">
        <v>4</v>
      </c>
      <c r="M644" s="4">
        <v>3</v>
      </c>
      <c r="N644" s="4" t="s">
        <v>3</v>
      </c>
      <c r="O644" s="4">
        <v>2</v>
      </c>
      <c r="P644" s="4"/>
      <c r="Q644" s="4"/>
      <c r="R644" s="4"/>
      <c r="S644" s="4"/>
      <c r="T644" s="4"/>
      <c r="U644" s="4"/>
      <c r="V644" s="4"/>
      <c r="W644" s="4">
        <v>0</v>
      </c>
      <c r="X644" s="4">
        <v>1</v>
      </c>
      <c r="Y644" s="4">
        <v>0</v>
      </c>
      <c r="Z644" s="4"/>
      <c r="AA644" s="4"/>
      <c r="AB644" s="4"/>
    </row>
    <row r="645" spans="1:28" x14ac:dyDescent="0.2">
      <c r="A645" s="4">
        <v>50</v>
      </c>
      <c r="B645" s="4">
        <v>0</v>
      </c>
      <c r="C645" s="4">
        <v>0</v>
      </c>
      <c r="D645" s="4">
        <v>1</v>
      </c>
      <c r="E645" s="4">
        <v>226</v>
      </c>
      <c r="F645" s="4">
        <f>ROUND(Source!AW639,O645)</f>
        <v>0</v>
      </c>
      <c r="G645" s="4" t="s">
        <v>63</v>
      </c>
      <c r="H645" s="4" t="s">
        <v>64</v>
      </c>
      <c r="I645" s="4"/>
      <c r="J645" s="4"/>
      <c r="K645" s="4">
        <v>226</v>
      </c>
      <c r="L645" s="4">
        <v>5</v>
      </c>
      <c r="M645" s="4">
        <v>3</v>
      </c>
      <c r="N645" s="4" t="s">
        <v>3</v>
      </c>
      <c r="O645" s="4">
        <v>2</v>
      </c>
      <c r="P645" s="4"/>
      <c r="Q645" s="4"/>
      <c r="R645" s="4"/>
      <c r="S645" s="4"/>
      <c r="T645" s="4"/>
      <c r="U645" s="4"/>
      <c r="V645" s="4"/>
      <c r="W645" s="4">
        <v>0</v>
      </c>
      <c r="X645" s="4">
        <v>1</v>
      </c>
      <c r="Y645" s="4">
        <v>0</v>
      </c>
      <c r="Z645" s="4"/>
      <c r="AA645" s="4"/>
      <c r="AB645" s="4"/>
    </row>
    <row r="646" spans="1:28" x14ac:dyDescent="0.2">
      <c r="A646" s="4">
        <v>50</v>
      </c>
      <c r="B646" s="4">
        <v>0</v>
      </c>
      <c r="C646" s="4">
        <v>0</v>
      </c>
      <c r="D646" s="4">
        <v>1</v>
      </c>
      <c r="E646" s="4">
        <v>227</v>
      </c>
      <c r="F646" s="4">
        <f>ROUND(Source!AX639,O646)</f>
        <v>0</v>
      </c>
      <c r="G646" s="4" t="s">
        <v>65</v>
      </c>
      <c r="H646" s="4" t="s">
        <v>66</v>
      </c>
      <c r="I646" s="4"/>
      <c r="J646" s="4"/>
      <c r="K646" s="4">
        <v>227</v>
      </c>
      <c r="L646" s="4">
        <v>6</v>
      </c>
      <c r="M646" s="4">
        <v>3</v>
      </c>
      <c r="N646" s="4" t="s">
        <v>3</v>
      </c>
      <c r="O646" s="4">
        <v>2</v>
      </c>
      <c r="P646" s="4"/>
      <c r="Q646" s="4"/>
      <c r="R646" s="4"/>
      <c r="S646" s="4"/>
      <c r="T646" s="4"/>
      <c r="U646" s="4"/>
      <c r="V646" s="4"/>
      <c r="W646" s="4">
        <v>0</v>
      </c>
      <c r="X646" s="4">
        <v>1</v>
      </c>
      <c r="Y646" s="4">
        <v>0</v>
      </c>
      <c r="Z646" s="4"/>
      <c r="AA646" s="4"/>
      <c r="AB646" s="4"/>
    </row>
    <row r="647" spans="1:28" x14ac:dyDescent="0.2">
      <c r="A647" s="4">
        <v>50</v>
      </c>
      <c r="B647" s="4">
        <v>0</v>
      </c>
      <c r="C647" s="4">
        <v>0</v>
      </c>
      <c r="D647" s="4">
        <v>1</v>
      </c>
      <c r="E647" s="4">
        <v>228</v>
      </c>
      <c r="F647" s="4">
        <f>ROUND(Source!AY639,O647)</f>
        <v>0</v>
      </c>
      <c r="G647" s="4" t="s">
        <v>67</v>
      </c>
      <c r="H647" s="4" t="s">
        <v>68</v>
      </c>
      <c r="I647" s="4"/>
      <c r="J647" s="4"/>
      <c r="K647" s="4">
        <v>228</v>
      </c>
      <c r="L647" s="4">
        <v>7</v>
      </c>
      <c r="M647" s="4">
        <v>3</v>
      </c>
      <c r="N647" s="4" t="s">
        <v>3</v>
      </c>
      <c r="O647" s="4">
        <v>2</v>
      </c>
      <c r="P647" s="4"/>
      <c r="Q647" s="4"/>
      <c r="R647" s="4"/>
      <c r="S647" s="4"/>
      <c r="T647" s="4"/>
      <c r="U647" s="4"/>
      <c r="V647" s="4"/>
      <c r="W647" s="4">
        <v>0</v>
      </c>
      <c r="X647" s="4">
        <v>1</v>
      </c>
      <c r="Y647" s="4">
        <v>0</v>
      </c>
      <c r="Z647" s="4"/>
      <c r="AA647" s="4"/>
      <c r="AB647" s="4"/>
    </row>
    <row r="648" spans="1:28" x14ac:dyDescent="0.2">
      <c r="A648" s="4">
        <v>50</v>
      </c>
      <c r="B648" s="4">
        <v>0</v>
      </c>
      <c r="C648" s="4">
        <v>0</v>
      </c>
      <c r="D648" s="4">
        <v>1</v>
      </c>
      <c r="E648" s="4">
        <v>216</v>
      </c>
      <c r="F648" s="4">
        <f>ROUND(Source!AP639,O648)</f>
        <v>0</v>
      </c>
      <c r="G648" s="4" t="s">
        <v>69</v>
      </c>
      <c r="H648" s="4" t="s">
        <v>70</v>
      </c>
      <c r="I648" s="4"/>
      <c r="J648" s="4"/>
      <c r="K648" s="4">
        <v>216</v>
      </c>
      <c r="L648" s="4">
        <v>8</v>
      </c>
      <c r="M648" s="4">
        <v>3</v>
      </c>
      <c r="N648" s="4" t="s">
        <v>3</v>
      </c>
      <c r="O648" s="4">
        <v>2</v>
      </c>
      <c r="P648" s="4"/>
      <c r="Q648" s="4"/>
      <c r="R648" s="4"/>
      <c r="S648" s="4"/>
      <c r="T648" s="4"/>
      <c r="U648" s="4"/>
      <c r="V648" s="4"/>
      <c r="W648" s="4">
        <v>0</v>
      </c>
      <c r="X648" s="4">
        <v>1</v>
      </c>
      <c r="Y648" s="4">
        <v>0</v>
      </c>
      <c r="Z648" s="4"/>
      <c r="AA648" s="4"/>
      <c r="AB648" s="4"/>
    </row>
    <row r="649" spans="1:28" x14ac:dyDescent="0.2">
      <c r="A649" s="4">
        <v>50</v>
      </c>
      <c r="B649" s="4">
        <v>0</v>
      </c>
      <c r="C649" s="4">
        <v>0</v>
      </c>
      <c r="D649" s="4">
        <v>1</v>
      </c>
      <c r="E649" s="4">
        <v>223</v>
      </c>
      <c r="F649" s="4">
        <f>ROUND(Source!AQ639,O649)</f>
        <v>0</v>
      </c>
      <c r="G649" s="4" t="s">
        <v>71</v>
      </c>
      <c r="H649" s="4" t="s">
        <v>72</v>
      </c>
      <c r="I649" s="4"/>
      <c r="J649" s="4"/>
      <c r="K649" s="4">
        <v>223</v>
      </c>
      <c r="L649" s="4">
        <v>9</v>
      </c>
      <c r="M649" s="4">
        <v>3</v>
      </c>
      <c r="N649" s="4" t="s">
        <v>3</v>
      </c>
      <c r="O649" s="4">
        <v>2</v>
      </c>
      <c r="P649" s="4"/>
      <c r="Q649" s="4"/>
      <c r="R649" s="4"/>
      <c r="S649" s="4"/>
      <c r="T649" s="4"/>
      <c r="U649" s="4"/>
      <c r="V649" s="4"/>
      <c r="W649" s="4">
        <v>0</v>
      </c>
      <c r="X649" s="4">
        <v>1</v>
      </c>
      <c r="Y649" s="4">
        <v>0</v>
      </c>
      <c r="Z649" s="4"/>
      <c r="AA649" s="4"/>
      <c r="AB649" s="4"/>
    </row>
    <row r="650" spans="1:28" x14ac:dyDescent="0.2">
      <c r="A650" s="4">
        <v>50</v>
      </c>
      <c r="B650" s="4">
        <v>0</v>
      </c>
      <c r="C650" s="4">
        <v>0</v>
      </c>
      <c r="D650" s="4">
        <v>1</v>
      </c>
      <c r="E650" s="4">
        <v>229</v>
      </c>
      <c r="F650" s="4">
        <f>ROUND(Source!AZ639,O650)</f>
        <v>0</v>
      </c>
      <c r="G650" s="4" t="s">
        <v>73</v>
      </c>
      <c r="H650" s="4" t="s">
        <v>74</v>
      </c>
      <c r="I650" s="4"/>
      <c r="J650" s="4"/>
      <c r="K650" s="4">
        <v>229</v>
      </c>
      <c r="L650" s="4">
        <v>10</v>
      </c>
      <c r="M650" s="4">
        <v>3</v>
      </c>
      <c r="N650" s="4" t="s">
        <v>3</v>
      </c>
      <c r="O650" s="4">
        <v>2</v>
      </c>
      <c r="P650" s="4"/>
      <c r="Q650" s="4"/>
      <c r="R650" s="4"/>
      <c r="S650" s="4"/>
      <c r="T650" s="4"/>
      <c r="U650" s="4"/>
      <c r="V650" s="4"/>
      <c r="W650" s="4">
        <v>0</v>
      </c>
      <c r="X650" s="4">
        <v>1</v>
      </c>
      <c r="Y650" s="4">
        <v>0</v>
      </c>
      <c r="Z650" s="4"/>
      <c r="AA650" s="4"/>
      <c r="AB650" s="4"/>
    </row>
    <row r="651" spans="1:28" x14ac:dyDescent="0.2">
      <c r="A651" s="4">
        <v>50</v>
      </c>
      <c r="B651" s="4">
        <v>0</v>
      </c>
      <c r="C651" s="4">
        <v>0</v>
      </c>
      <c r="D651" s="4">
        <v>1</v>
      </c>
      <c r="E651" s="4">
        <v>203</v>
      </c>
      <c r="F651" s="4">
        <f>ROUND(Source!Q639,O651)</f>
        <v>0</v>
      </c>
      <c r="G651" s="4" t="s">
        <v>75</v>
      </c>
      <c r="H651" s="4" t="s">
        <v>76</v>
      </c>
      <c r="I651" s="4"/>
      <c r="J651" s="4"/>
      <c r="K651" s="4">
        <v>203</v>
      </c>
      <c r="L651" s="4">
        <v>11</v>
      </c>
      <c r="M651" s="4">
        <v>3</v>
      </c>
      <c r="N651" s="4" t="s">
        <v>3</v>
      </c>
      <c r="O651" s="4">
        <v>2</v>
      </c>
      <c r="P651" s="4"/>
      <c r="Q651" s="4"/>
      <c r="R651" s="4"/>
      <c r="S651" s="4"/>
      <c r="T651" s="4"/>
      <c r="U651" s="4"/>
      <c r="V651" s="4"/>
      <c r="W651" s="4">
        <v>0</v>
      </c>
      <c r="X651" s="4">
        <v>1</v>
      </c>
      <c r="Y651" s="4">
        <v>0</v>
      </c>
      <c r="Z651" s="4"/>
      <c r="AA651" s="4"/>
      <c r="AB651" s="4"/>
    </row>
    <row r="652" spans="1:28" x14ac:dyDescent="0.2">
      <c r="A652" s="4">
        <v>50</v>
      </c>
      <c r="B652" s="4">
        <v>0</v>
      </c>
      <c r="C652" s="4">
        <v>0</v>
      </c>
      <c r="D652" s="4">
        <v>1</v>
      </c>
      <c r="E652" s="4">
        <v>231</v>
      </c>
      <c r="F652" s="4">
        <f>ROUND(Source!BB639,O652)</f>
        <v>0</v>
      </c>
      <c r="G652" s="4" t="s">
        <v>77</v>
      </c>
      <c r="H652" s="4" t="s">
        <v>78</v>
      </c>
      <c r="I652" s="4"/>
      <c r="J652" s="4"/>
      <c r="K652" s="4">
        <v>231</v>
      </c>
      <c r="L652" s="4">
        <v>12</v>
      </c>
      <c r="M652" s="4">
        <v>3</v>
      </c>
      <c r="N652" s="4" t="s">
        <v>3</v>
      </c>
      <c r="O652" s="4">
        <v>2</v>
      </c>
      <c r="P652" s="4"/>
      <c r="Q652" s="4"/>
      <c r="R652" s="4"/>
      <c r="S652" s="4"/>
      <c r="T652" s="4"/>
      <c r="U652" s="4"/>
      <c r="V652" s="4"/>
      <c r="W652" s="4">
        <v>0</v>
      </c>
      <c r="X652" s="4">
        <v>1</v>
      </c>
      <c r="Y652" s="4">
        <v>0</v>
      </c>
      <c r="Z652" s="4"/>
      <c r="AA652" s="4"/>
      <c r="AB652" s="4"/>
    </row>
    <row r="653" spans="1:28" x14ac:dyDescent="0.2">
      <c r="A653" s="4">
        <v>50</v>
      </c>
      <c r="B653" s="4">
        <v>0</v>
      </c>
      <c r="C653" s="4">
        <v>0</v>
      </c>
      <c r="D653" s="4">
        <v>1</v>
      </c>
      <c r="E653" s="4">
        <v>204</v>
      </c>
      <c r="F653" s="4">
        <f>ROUND(Source!R639,O653)</f>
        <v>0</v>
      </c>
      <c r="G653" s="4" t="s">
        <v>79</v>
      </c>
      <c r="H653" s="4" t="s">
        <v>80</v>
      </c>
      <c r="I653" s="4"/>
      <c r="J653" s="4"/>
      <c r="K653" s="4">
        <v>204</v>
      </c>
      <c r="L653" s="4">
        <v>13</v>
      </c>
      <c r="M653" s="4">
        <v>3</v>
      </c>
      <c r="N653" s="4" t="s">
        <v>3</v>
      </c>
      <c r="O653" s="4">
        <v>2</v>
      </c>
      <c r="P653" s="4"/>
      <c r="Q653" s="4"/>
      <c r="R653" s="4"/>
      <c r="S653" s="4"/>
      <c r="T653" s="4"/>
      <c r="U653" s="4"/>
      <c r="V653" s="4"/>
      <c r="W653" s="4">
        <v>0</v>
      </c>
      <c r="X653" s="4">
        <v>1</v>
      </c>
      <c r="Y653" s="4">
        <v>0</v>
      </c>
      <c r="Z653" s="4"/>
      <c r="AA653" s="4"/>
      <c r="AB653" s="4"/>
    </row>
    <row r="654" spans="1:28" x14ac:dyDescent="0.2">
      <c r="A654" s="4">
        <v>50</v>
      </c>
      <c r="B654" s="4">
        <v>0</v>
      </c>
      <c r="C654" s="4">
        <v>0</v>
      </c>
      <c r="D654" s="4">
        <v>1</v>
      </c>
      <c r="E654" s="4">
        <v>205</v>
      </c>
      <c r="F654" s="4">
        <f>ROUND(Source!S639,O654)</f>
        <v>0</v>
      </c>
      <c r="G654" s="4" t="s">
        <v>81</v>
      </c>
      <c r="H654" s="4" t="s">
        <v>82</v>
      </c>
      <c r="I654" s="4"/>
      <c r="J654" s="4"/>
      <c r="K654" s="4">
        <v>205</v>
      </c>
      <c r="L654" s="4">
        <v>14</v>
      </c>
      <c r="M654" s="4">
        <v>3</v>
      </c>
      <c r="N654" s="4" t="s">
        <v>3</v>
      </c>
      <c r="O654" s="4">
        <v>2</v>
      </c>
      <c r="P654" s="4"/>
      <c r="Q654" s="4"/>
      <c r="R654" s="4"/>
      <c r="S654" s="4"/>
      <c r="T654" s="4"/>
      <c r="U654" s="4"/>
      <c r="V654" s="4"/>
      <c r="W654" s="4">
        <v>0</v>
      </c>
      <c r="X654" s="4">
        <v>1</v>
      </c>
      <c r="Y654" s="4">
        <v>0</v>
      </c>
      <c r="Z654" s="4"/>
      <c r="AA654" s="4"/>
      <c r="AB654" s="4"/>
    </row>
    <row r="655" spans="1:28" x14ac:dyDescent="0.2">
      <c r="A655" s="4">
        <v>50</v>
      </c>
      <c r="B655" s="4">
        <v>0</v>
      </c>
      <c r="C655" s="4">
        <v>0</v>
      </c>
      <c r="D655" s="4">
        <v>1</v>
      </c>
      <c r="E655" s="4">
        <v>232</v>
      </c>
      <c r="F655" s="4">
        <f>ROUND(Source!BC639,O655)</f>
        <v>0</v>
      </c>
      <c r="G655" s="4" t="s">
        <v>83</v>
      </c>
      <c r="H655" s="4" t="s">
        <v>84</v>
      </c>
      <c r="I655" s="4"/>
      <c r="J655" s="4"/>
      <c r="K655" s="4">
        <v>232</v>
      </c>
      <c r="L655" s="4">
        <v>15</v>
      </c>
      <c r="M655" s="4">
        <v>3</v>
      </c>
      <c r="N655" s="4" t="s">
        <v>3</v>
      </c>
      <c r="O655" s="4">
        <v>2</v>
      </c>
      <c r="P655" s="4"/>
      <c r="Q655" s="4"/>
      <c r="R655" s="4"/>
      <c r="S655" s="4"/>
      <c r="T655" s="4"/>
      <c r="U655" s="4"/>
      <c r="V655" s="4"/>
      <c r="W655" s="4">
        <v>0</v>
      </c>
      <c r="X655" s="4">
        <v>1</v>
      </c>
      <c r="Y655" s="4">
        <v>0</v>
      </c>
      <c r="Z655" s="4"/>
      <c r="AA655" s="4"/>
      <c r="AB655" s="4"/>
    </row>
    <row r="656" spans="1:28" x14ac:dyDescent="0.2">
      <c r="A656" s="4">
        <v>50</v>
      </c>
      <c r="B656" s="4">
        <v>0</v>
      </c>
      <c r="C656" s="4">
        <v>0</v>
      </c>
      <c r="D656" s="4">
        <v>1</v>
      </c>
      <c r="E656" s="4">
        <v>214</v>
      </c>
      <c r="F656" s="4">
        <f>ROUND(Source!AS639,O656)</f>
        <v>0</v>
      </c>
      <c r="G656" s="4" t="s">
        <v>85</v>
      </c>
      <c r="H656" s="4" t="s">
        <v>86</v>
      </c>
      <c r="I656" s="4"/>
      <c r="J656" s="4"/>
      <c r="K656" s="4">
        <v>214</v>
      </c>
      <c r="L656" s="4">
        <v>16</v>
      </c>
      <c r="M656" s="4">
        <v>3</v>
      </c>
      <c r="N656" s="4" t="s">
        <v>3</v>
      </c>
      <c r="O656" s="4">
        <v>2</v>
      </c>
      <c r="P656" s="4"/>
      <c r="Q656" s="4"/>
      <c r="R656" s="4"/>
      <c r="S656" s="4"/>
      <c r="T656" s="4"/>
      <c r="U656" s="4"/>
      <c r="V656" s="4"/>
      <c r="W656" s="4">
        <v>0</v>
      </c>
      <c r="X656" s="4">
        <v>1</v>
      </c>
      <c r="Y656" s="4">
        <v>0</v>
      </c>
      <c r="Z656" s="4"/>
      <c r="AA656" s="4"/>
      <c r="AB656" s="4"/>
    </row>
    <row r="657" spans="1:206" x14ac:dyDescent="0.2">
      <c r="A657" s="4">
        <v>50</v>
      </c>
      <c r="B657" s="4">
        <v>0</v>
      </c>
      <c r="C657" s="4">
        <v>0</v>
      </c>
      <c r="D657" s="4">
        <v>1</v>
      </c>
      <c r="E657" s="4">
        <v>215</v>
      </c>
      <c r="F657" s="4">
        <f>ROUND(Source!AT639,O657)</f>
        <v>0</v>
      </c>
      <c r="G657" s="4" t="s">
        <v>87</v>
      </c>
      <c r="H657" s="4" t="s">
        <v>88</v>
      </c>
      <c r="I657" s="4"/>
      <c r="J657" s="4"/>
      <c r="K657" s="4">
        <v>215</v>
      </c>
      <c r="L657" s="4">
        <v>17</v>
      </c>
      <c r="M657" s="4">
        <v>3</v>
      </c>
      <c r="N657" s="4" t="s">
        <v>3</v>
      </c>
      <c r="O657" s="4">
        <v>2</v>
      </c>
      <c r="P657" s="4"/>
      <c r="Q657" s="4"/>
      <c r="R657" s="4"/>
      <c r="S657" s="4"/>
      <c r="T657" s="4"/>
      <c r="U657" s="4"/>
      <c r="V657" s="4"/>
      <c r="W657" s="4">
        <v>0</v>
      </c>
      <c r="X657" s="4">
        <v>1</v>
      </c>
      <c r="Y657" s="4">
        <v>0</v>
      </c>
      <c r="Z657" s="4"/>
      <c r="AA657" s="4"/>
      <c r="AB657" s="4"/>
    </row>
    <row r="658" spans="1:206" x14ac:dyDescent="0.2">
      <c r="A658" s="4">
        <v>50</v>
      </c>
      <c r="B658" s="4">
        <v>0</v>
      </c>
      <c r="C658" s="4">
        <v>0</v>
      </c>
      <c r="D658" s="4">
        <v>1</v>
      </c>
      <c r="E658" s="4">
        <v>217</v>
      </c>
      <c r="F658" s="4">
        <f>ROUND(Source!AU639,O658)</f>
        <v>0</v>
      </c>
      <c r="G658" s="4" t="s">
        <v>89</v>
      </c>
      <c r="H658" s="4" t="s">
        <v>90</v>
      </c>
      <c r="I658" s="4"/>
      <c r="J658" s="4"/>
      <c r="K658" s="4">
        <v>217</v>
      </c>
      <c r="L658" s="4">
        <v>18</v>
      </c>
      <c r="M658" s="4">
        <v>3</v>
      </c>
      <c r="N658" s="4" t="s">
        <v>3</v>
      </c>
      <c r="O658" s="4">
        <v>2</v>
      </c>
      <c r="P658" s="4"/>
      <c r="Q658" s="4"/>
      <c r="R658" s="4"/>
      <c r="S658" s="4"/>
      <c r="T658" s="4"/>
      <c r="U658" s="4"/>
      <c r="V658" s="4"/>
      <c r="W658" s="4">
        <v>0</v>
      </c>
      <c r="X658" s="4">
        <v>1</v>
      </c>
      <c r="Y658" s="4">
        <v>0</v>
      </c>
      <c r="Z658" s="4"/>
      <c r="AA658" s="4"/>
      <c r="AB658" s="4"/>
    </row>
    <row r="659" spans="1:206" x14ac:dyDescent="0.2">
      <c r="A659" s="4">
        <v>50</v>
      </c>
      <c r="B659" s="4">
        <v>0</v>
      </c>
      <c r="C659" s="4">
        <v>0</v>
      </c>
      <c r="D659" s="4">
        <v>1</v>
      </c>
      <c r="E659" s="4">
        <v>230</v>
      </c>
      <c r="F659" s="4">
        <f>ROUND(Source!BA639,O659)</f>
        <v>0</v>
      </c>
      <c r="G659" s="4" t="s">
        <v>91</v>
      </c>
      <c r="H659" s="4" t="s">
        <v>92</v>
      </c>
      <c r="I659" s="4"/>
      <c r="J659" s="4"/>
      <c r="K659" s="4">
        <v>230</v>
      </c>
      <c r="L659" s="4">
        <v>19</v>
      </c>
      <c r="M659" s="4">
        <v>3</v>
      </c>
      <c r="N659" s="4" t="s">
        <v>3</v>
      </c>
      <c r="O659" s="4">
        <v>2</v>
      </c>
      <c r="P659" s="4"/>
      <c r="Q659" s="4"/>
      <c r="R659" s="4"/>
      <c r="S659" s="4"/>
      <c r="T659" s="4"/>
      <c r="U659" s="4"/>
      <c r="V659" s="4"/>
      <c r="W659" s="4">
        <v>0</v>
      </c>
      <c r="X659" s="4">
        <v>1</v>
      </c>
      <c r="Y659" s="4">
        <v>0</v>
      </c>
      <c r="Z659" s="4"/>
      <c r="AA659" s="4"/>
      <c r="AB659" s="4"/>
    </row>
    <row r="660" spans="1:206" x14ac:dyDescent="0.2">
      <c r="A660" s="4">
        <v>50</v>
      </c>
      <c r="B660" s="4">
        <v>0</v>
      </c>
      <c r="C660" s="4">
        <v>0</v>
      </c>
      <c r="D660" s="4">
        <v>1</v>
      </c>
      <c r="E660" s="4">
        <v>206</v>
      </c>
      <c r="F660" s="4">
        <f>ROUND(Source!T639,O660)</f>
        <v>0</v>
      </c>
      <c r="G660" s="4" t="s">
        <v>93</v>
      </c>
      <c r="H660" s="4" t="s">
        <v>94</v>
      </c>
      <c r="I660" s="4"/>
      <c r="J660" s="4"/>
      <c r="K660" s="4">
        <v>206</v>
      </c>
      <c r="L660" s="4">
        <v>20</v>
      </c>
      <c r="M660" s="4">
        <v>3</v>
      </c>
      <c r="N660" s="4" t="s">
        <v>3</v>
      </c>
      <c r="O660" s="4">
        <v>2</v>
      </c>
      <c r="P660" s="4"/>
      <c r="Q660" s="4"/>
      <c r="R660" s="4"/>
      <c r="S660" s="4"/>
      <c r="T660" s="4"/>
      <c r="U660" s="4"/>
      <c r="V660" s="4"/>
      <c r="W660" s="4">
        <v>0</v>
      </c>
      <c r="X660" s="4">
        <v>1</v>
      </c>
      <c r="Y660" s="4">
        <v>0</v>
      </c>
      <c r="Z660" s="4"/>
      <c r="AA660" s="4"/>
      <c r="AB660" s="4"/>
    </row>
    <row r="661" spans="1:206" x14ac:dyDescent="0.2">
      <c r="A661" s="4">
        <v>50</v>
      </c>
      <c r="B661" s="4">
        <v>0</v>
      </c>
      <c r="C661" s="4">
        <v>0</v>
      </c>
      <c r="D661" s="4">
        <v>1</v>
      </c>
      <c r="E661" s="4">
        <v>207</v>
      </c>
      <c r="F661" s="4">
        <f>ROUND(Source!U639,O661)</f>
        <v>0</v>
      </c>
      <c r="G661" s="4" t="s">
        <v>95</v>
      </c>
      <c r="H661" s="4" t="s">
        <v>96</v>
      </c>
      <c r="I661" s="4"/>
      <c r="J661" s="4"/>
      <c r="K661" s="4">
        <v>207</v>
      </c>
      <c r="L661" s="4">
        <v>21</v>
      </c>
      <c r="M661" s="4">
        <v>3</v>
      </c>
      <c r="N661" s="4" t="s">
        <v>3</v>
      </c>
      <c r="O661" s="4">
        <v>7</v>
      </c>
      <c r="P661" s="4"/>
      <c r="Q661" s="4"/>
      <c r="R661" s="4"/>
      <c r="S661" s="4"/>
      <c r="T661" s="4"/>
      <c r="U661" s="4"/>
      <c r="V661" s="4"/>
      <c r="W661" s="4">
        <v>0</v>
      </c>
      <c r="X661" s="4">
        <v>1</v>
      </c>
      <c r="Y661" s="4">
        <v>0</v>
      </c>
      <c r="Z661" s="4"/>
      <c r="AA661" s="4"/>
      <c r="AB661" s="4"/>
    </row>
    <row r="662" spans="1:206" x14ac:dyDescent="0.2">
      <c r="A662" s="4">
        <v>50</v>
      </c>
      <c r="B662" s="4">
        <v>0</v>
      </c>
      <c r="C662" s="4">
        <v>0</v>
      </c>
      <c r="D662" s="4">
        <v>1</v>
      </c>
      <c r="E662" s="4">
        <v>208</v>
      </c>
      <c r="F662" s="4">
        <f>ROUND(Source!V639,O662)</f>
        <v>0</v>
      </c>
      <c r="G662" s="4" t="s">
        <v>97</v>
      </c>
      <c r="H662" s="4" t="s">
        <v>98</v>
      </c>
      <c r="I662" s="4"/>
      <c r="J662" s="4"/>
      <c r="K662" s="4">
        <v>208</v>
      </c>
      <c r="L662" s="4">
        <v>22</v>
      </c>
      <c r="M662" s="4">
        <v>3</v>
      </c>
      <c r="N662" s="4" t="s">
        <v>3</v>
      </c>
      <c r="O662" s="4">
        <v>7</v>
      </c>
      <c r="P662" s="4"/>
      <c r="Q662" s="4"/>
      <c r="R662" s="4"/>
      <c r="S662" s="4"/>
      <c r="T662" s="4"/>
      <c r="U662" s="4"/>
      <c r="V662" s="4"/>
      <c r="W662" s="4">
        <v>0</v>
      </c>
      <c r="X662" s="4">
        <v>1</v>
      </c>
      <c r="Y662" s="4">
        <v>0</v>
      </c>
      <c r="Z662" s="4"/>
      <c r="AA662" s="4"/>
      <c r="AB662" s="4"/>
    </row>
    <row r="663" spans="1:206" x14ac:dyDescent="0.2">
      <c r="A663" s="4">
        <v>50</v>
      </c>
      <c r="B663" s="4">
        <v>0</v>
      </c>
      <c r="C663" s="4">
        <v>0</v>
      </c>
      <c r="D663" s="4">
        <v>1</v>
      </c>
      <c r="E663" s="4">
        <v>209</v>
      </c>
      <c r="F663" s="4">
        <f>ROUND(Source!W639,O663)</f>
        <v>0</v>
      </c>
      <c r="G663" s="4" t="s">
        <v>99</v>
      </c>
      <c r="H663" s="4" t="s">
        <v>100</v>
      </c>
      <c r="I663" s="4"/>
      <c r="J663" s="4"/>
      <c r="K663" s="4">
        <v>209</v>
      </c>
      <c r="L663" s="4">
        <v>23</v>
      </c>
      <c r="M663" s="4">
        <v>3</v>
      </c>
      <c r="N663" s="4" t="s">
        <v>3</v>
      </c>
      <c r="O663" s="4">
        <v>2</v>
      </c>
      <c r="P663" s="4"/>
      <c r="Q663" s="4"/>
      <c r="R663" s="4"/>
      <c r="S663" s="4"/>
      <c r="T663" s="4"/>
      <c r="U663" s="4"/>
      <c r="V663" s="4"/>
      <c r="W663" s="4">
        <v>0</v>
      </c>
      <c r="X663" s="4">
        <v>1</v>
      </c>
      <c r="Y663" s="4">
        <v>0</v>
      </c>
      <c r="Z663" s="4"/>
      <c r="AA663" s="4"/>
      <c r="AB663" s="4"/>
    </row>
    <row r="664" spans="1:206" x14ac:dyDescent="0.2">
      <c r="A664" s="4">
        <v>50</v>
      </c>
      <c r="B664" s="4">
        <v>0</v>
      </c>
      <c r="C664" s="4">
        <v>0</v>
      </c>
      <c r="D664" s="4">
        <v>1</v>
      </c>
      <c r="E664" s="4">
        <v>233</v>
      </c>
      <c r="F664" s="4">
        <f>ROUND(Source!BD639,O664)</f>
        <v>0</v>
      </c>
      <c r="G664" s="4" t="s">
        <v>101</v>
      </c>
      <c r="H664" s="4" t="s">
        <v>102</v>
      </c>
      <c r="I664" s="4"/>
      <c r="J664" s="4"/>
      <c r="K664" s="4">
        <v>233</v>
      </c>
      <c r="L664" s="4">
        <v>24</v>
      </c>
      <c r="M664" s="4">
        <v>3</v>
      </c>
      <c r="N664" s="4" t="s">
        <v>3</v>
      </c>
      <c r="O664" s="4">
        <v>2</v>
      </c>
      <c r="P664" s="4"/>
      <c r="Q664" s="4"/>
      <c r="R664" s="4"/>
      <c r="S664" s="4"/>
      <c r="T664" s="4"/>
      <c r="U664" s="4"/>
      <c r="V664" s="4"/>
      <c r="W664" s="4">
        <v>0</v>
      </c>
      <c r="X664" s="4">
        <v>1</v>
      </c>
      <c r="Y664" s="4">
        <v>0</v>
      </c>
      <c r="Z664" s="4"/>
      <c r="AA664" s="4"/>
      <c r="AB664" s="4"/>
    </row>
    <row r="665" spans="1:206" x14ac:dyDescent="0.2">
      <c r="A665" s="4">
        <v>50</v>
      </c>
      <c r="B665" s="4">
        <v>0</v>
      </c>
      <c r="C665" s="4">
        <v>0</v>
      </c>
      <c r="D665" s="4">
        <v>1</v>
      </c>
      <c r="E665" s="4">
        <v>210</v>
      </c>
      <c r="F665" s="4">
        <f>ROUND(Source!X639,O665)</f>
        <v>0</v>
      </c>
      <c r="G665" s="4" t="s">
        <v>103</v>
      </c>
      <c r="H665" s="4" t="s">
        <v>104</v>
      </c>
      <c r="I665" s="4"/>
      <c r="J665" s="4"/>
      <c r="K665" s="4">
        <v>210</v>
      </c>
      <c r="L665" s="4">
        <v>25</v>
      </c>
      <c r="M665" s="4">
        <v>3</v>
      </c>
      <c r="N665" s="4" t="s">
        <v>3</v>
      </c>
      <c r="O665" s="4">
        <v>2</v>
      </c>
      <c r="P665" s="4"/>
      <c r="Q665" s="4"/>
      <c r="R665" s="4"/>
      <c r="S665" s="4"/>
      <c r="T665" s="4"/>
      <c r="U665" s="4"/>
      <c r="V665" s="4"/>
      <c r="W665" s="4">
        <v>0</v>
      </c>
      <c r="X665" s="4">
        <v>1</v>
      </c>
      <c r="Y665" s="4">
        <v>0</v>
      </c>
      <c r="Z665" s="4"/>
      <c r="AA665" s="4"/>
      <c r="AB665" s="4"/>
    </row>
    <row r="666" spans="1:206" x14ac:dyDescent="0.2">
      <c r="A666" s="4">
        <v>50</v>
      </c>
      <c r="B666" s="4">
        <v>0</v>
      </c>
      <c r="C666" s="4">
        <v>0</v>
      </c>
      <c r="D666" s="4">
        <v>1</v>
      </c>
      <c r="E666" s="4">
        <v>211</v>
      </c>
      <c r="F666" s="4">
        <f>ROUND(Source!Y639,O666)</f>
        <v>0</v>
      </c>
      <c r="G666" s="4" t="s">
        <v>105</v>
      </c>
      <c r="H666" s="4" t="s">
        <v>106</v>
      </c>
      <c r="I666" s="4"/>
      <c r="J666" s="4"/>
      <c r="K666" s="4">
        <v>211</v>
      </c>
      <c r="L666" s="4">
        <v>26</v>
      </c>
      <c r="M666" s="4">
        <v>3</v>
      </c>
      <c r="N666" s="4" t="s">
        <v>3</v>
      </c>
      <c r="O666" s="4">
        <v>2</v>
      </c>
      <c r="P666" s="4"/>
      <c r="Q666" s="4"/>
      <c r="R666" s="4"/>
      <c r="S666" s="4"/>
      <c r="T666" s="4"/>
      <c r="U666" s="4"/>
      <c r="V666" s="4"/>
      <c r="W666" s="4">
        <v>0</v>
      </c>
      <c r="X666" s="4">
        <v>1</v>
      </c>
      <c r="Y666" s="4">
        <v>0</v>
      </c>
      <c r="Z666" s="4"/>
      <c r="AA666" s="4"/>
      <c r="AB666" s="4"/>
    </row>
    <row r="667" spans="1:206" x14ac:dyDescent="0.2">
      <c r="A667" s="4">
        <v>50</v>
      </c>
      <c r="B667" s="4">
        <v>0</v>
      </c>
      <c r="C667" s="4">
        <v>0</v>
      </c>
      <c r="D667" s="4">
        <v>1</v>
      </c>
      <c r="E667" s="4">
        <v>224</v>
      </c>
      <c r="F667" s="4">
        <f>ROUND(Source!AR639,O667)</f>
        <v>0</v>
      </c>
      <c r="G667" s="4" t="s">
        <v>107</v>
      </c>
      <c r="H667" s="4" t="s">
        <v>108</v>
      </c>
      <c r="I667" s="4"/>
      <c r="J667" s="4"/>
      <c r="K667" s="4">
        <v>224</v>
      </c>
      <c r="L667" s="4">
        <v>27</v>
      </c>
      <c r="M667" s="4">
        <v>3</v>
      </c>
      <c r="N667" s="4" t="s">
        <v>3</v>
      </c>
      <c r="O667" s="4">
        <v>2</v>
      </c>
      <c r="P667" s="4"/>
      <c r="Q667" s="4"/>
      <c r="R667" s="4"/>
      <c r="S667" s="4"/>
      <c r="T667" s="4"/>
      <c r="U667" s="4"/>
      <c r="V667" s="4"/>
      <c r="W667" s="4">
        <v>0</v>
      </c>
      <c r="X667" s="4">
        <v>1</v>
      </c>
      <c r="Y667" s="4">
        <v>0</v>
      </c>
      <c r="Z667" s="4"/>
      <c r="AA667" s="4"/>
      <c r="AB667" s="4"/>
    </row>
    <row r="669" spans="1:206" x14ac:dyDescent="0.2">
      <c r="A669" s="1">
        <v>4</v>
      </c>
      <c r="B669" s="1">
        <v>1</v>
      </c>
      <c r="C669" s="1"/>
      <c r="D669" s="1">
        <f>ROW(A688)</f>
        <v>688</v>
      </c>
      <c r="E669" s="1"/>
      <c r="F669" s="1" t="s">
        <v>3</v>
      </c>
      <c r="G669" s="1" t="s">
        <v>296</v>
      </c>
      <c r="H669" s="1" t="s">
        <v>3</v>
      </c>
      <c r="I669" s="1">
        <v>0</v>
      </c>
      <c r="J669" s="1"/>
      <c r="K669" s="1">
        <v>-1</v>
      </c>
      <c r="L669" s="1"/>
      <c r="M669" s="1" t="s">
        <v>3</v>
      </c>
      <c r="N669" s="1"/>
      <c r="O669" s="1"/>
      <c r="P669" s="1"/>
      <c r="Q669" s="1"/>
      <c r="R669" s="1"/>
      <c r="S669" s="1">
        <v>0</v>
      </c>
      <c r="T669" s="1"/>
      <c r="U669" s="1" t="s">
        <v>3</v>
      </c>
      <c r="V669" s="1">
        <v>0</v>
      </c>
      <c r="W669" s="1"/>
      <c r="X669" s="1"/>
      <c r="Y669" s="1"/>
      <c r="Z669" s="1"/>
      <c r="AA669" s="1"/>
      <c r="AB669" s="1" t="s">
        <v>3</v>
      </c>
      <c r="AC669" s="1" t="s">
        <v>3</v>
      </c>
      <c r="AD669" s="1" t="s">
        <v>3</v>
      </c>
      <c r="AE669" s="1" t="s">
        <v>3</v>
      </c>
      <c r="AF669" s="1" t="s">
        <v>3</v>
      </c>
      <c r="AG669" s="1" t="s">
        <v>3</v>
      </c>
      <c r="AH669" s="1"/>
      <c r="AI669" s="1"/>
      <c r="AJ669" s="1"/>
      <c r="AK669" s="1"/>
      <c r="AL669" s="1"/>
      <c r="AM669" s="1"/>
      <c r="AN669" s="1"/>
      <c r="AO669" s="1"/>
      <c r="AP669" s="1" t="s">
        <v>3</v>
      </c>
      <c r="AQ669" s="1" t="s">
        <v>3</v>
      </c>
      <c r="AR669" s="1" t="s">
        <v>3</v>
      </c>
      <c r="AS669" s="1"/>
      <c r="AT669" s="1"/>
      <c r="AU669" s="1"/>
      <c r="AV669" s="1"/>
      <c r="AW669" s="1"/>
      <c r="AX669" s="1"/>
      <c r="AY669" s="1"/>
      <c r="AZ669" s="1" t="s">
        <v>3</v>
      </c>
      <c r="BA669" s="1"/>
      <c r="BB669" s="1" t="s">
        <v>3</v>
      </c>
      <c r="BC669" s="1" t="s">
        <v>3</v>
      </c>
      <c r="BD669" s="1" t="s">
        <v>3</v>
      </c>
      <c r="BE669" s="1" t="s">
        <v>3</v>
      </c>
      <c r="BF669" s="1" t="s">
        <v>3</v>
      </c>
      <c r="BG669" s="1" t="s">
        <v>3</v>
      </c>
      <c r="BH669" s="1" t="s">
        <v>3</v>
      </c>
      <c r="BI669" s="1" t="s">
        <v>3</v>
      </c>
      <c r="BJ669" s="1" t="s">
        <v>3</v>
      </c>
      <c r="BK669" s="1" t="s">
        <v>3</v>
      </c>
      <c r="BL669" s="1" t="s">
        <v>3</v>
      </c>
      <c r="BM669" s="1" t="s">
        <v>3</v>
      </c>
      <c r="BN669" s="1" t="s">
        <v>3</v>
      </c>
      <c r="BO669" s="1" t="s">
        <v>3</v>
      </c>
      <c r="BP669" s="1" t="s">
        <v>3</v>
      </c>
      <c r="BQ669" s="1"/>
      <c r="BR669" s="1"/>
      <c r="BS669" s="1"/>
      <c r="BT669" s="1"/>
      <c r="BU669" s="1"/>
      <c r="BV669" s="1"/>
      <c r="BW669" s="1"/>
      <c r="BX669" s="1">
        <v>0</v>
      </c>
      <c r="BY669" s="1"/>
      <c r="BZ669" s="1"/>
      <c r="CA669" s="1"/>
      <c r="CB669" s="1"/>
      <c r="CC669" s="1"/>
      <c r="CD669" s="1"/>
      <c r="CE669" s="1"/>
      <c r="CF669" s="1"/>
      <c r="CG669" s="1"/>
      <c r="CH669" s="1"/>
      <c r="CI669" s="1"/>
      <c r="CJ669" s="1">
        <v>0</v>
      </c>
    </row>
    <row r="671" spans="1:206" x14ac:dyDescent="0.2">
      <c r="A671" s="2">
        <v>52</v>
      </c>
      <c r="B671" s="2">
        <f t="shared" ref="B671:G671" si="382">B688</f>
        <v>1</v>
      </c>
      <c r="C671" s="2">
        <f t="shared" si="382"/>
        <v>4</v>
      </c>
      <c r="D671" s="2">
        <f t="shared" si="382"/>
        <v>669</v>
      </c>
      <c r="E671" s="2">
        <f t="shared" si="382"/>
        <v>0</v>
      </c>
      <c r="F671" s="2" t="str">
        <f t="shared" si="382"/>
        <v/>
      </c>
      <c r="G671" s="2" t="str">
        <f t="shared" si="382"/>
        <v>Электрика</v>
      </c>
      <c r="H671" s="2"/>
      <c r="I671" s="2"/>
      <c r="J671" s="2"/>
      <c r="K671" s="2"/>
      <c r="L671" s="2"/>
      <c r="M671" s="2"/>
      <c r="N671" s="2"/>
      <c r="O671" s="2">
        <f t="shared" ref="O671:AT671" si="383">O688</f>
        <v>194876.92</v>
      </c>
      <c r="P671" s="2">
        <f t="shared" si="383"/>
        <v>150951.32999999999</v>
      </c>
      <c r="Q671" s="2">
        <f t="shared" si="383"/>
        <v>712.74</v>
      </c>
      <c r="R671" s="2">
        <f t="shared" si="383"/>
        <v>406.26</v>
      </c>
      <c r="S671" s="2">
        <f t="shared" si="383"/>
        <v>42806.59</v>
      </c>
      <c r="T671" s="2">
        <f t="shared" si="383"/>
        <v>0</v>
      </c>
      <c r="U671" s="2">
        <f t="shared" si="383"/>
        <v>60.866900000000001</v>
      </c>
      <c r="V671" s="2">
        <f t="shared" si="383"/>
        <v>0.4803</v>
      </c>
      <c r="W671" s="2">
        <f t="shared" si="383"/>
        <v>0</v>
      </c>
      <c r="X671" s="2">
        <f t="shared" si="383"/>
        <v>40618.35</v>
      </c>
      <c r="Y671" s="2">
        <f t="shared" si="383"/>
        <v>21389.49</v>
      </c>
      <c r="Z671" s="2">
        <f t="shared" si="383"/>
        <v>0</v>
      </c>
      <c r="AA671" s="2">
        <f t="shared" si="383"/>
        <v>0</v>
      </c>
      <c r="AB671" s="2">
        <f t="shared" si="383"/>
        <v>194876.92</v>
      </c>
      <c r="AC671" s="2">
        <f t="shared" si="383"/>
        <v>150951.32999999999</v>
      </c>
      <c r="AD671" s="2">
        <f t="shared" si="383"/>
        <v>712.74</v>
      </c>
      <c r="AE671" s="2">
        <f t="shared" si="383"/>
        <v>406.26</v>
      </c>
      <c r="AF671" s="2">
        <f t="shared" si="383"/>
        <v>42806.59</v>
      </c>
      <c r="AG671" s="2">
        <f t="shared" si="383"/>
        <v>0</v>
      </c>
      <c r="AH671" s="2">
        <f t="shared" si="383"/>
        <v>60.866900000000001</v>
      </c>
      <c r="AI671" s="2">
        <f t="shared" si="383"/>
        <v>0.4803</v>
      </c>
      <c r="AJ671" s="2">
        <f t="shared" si="383"/>
        <v>0</v>
      </c>
      <c r="AK671" s="2">
        <f t="shared" si="383"/>
        <v>40618.35</v>
      </c>
      <c r="AL671" s="2">
        <f t="shared" si="383"/>
        <v>21389.49</v>
      </c>
      <c r="AM671" s="2">
        <f t="shared" si="383"/>
        <v>0</v>
      </c>
      <c r="AN671" s="2">
        <f t="shared" si="383"/>
        <v>0</v>
      </c>
      <c r="AO671" s="2">
        <f t="shared" si="383"/>
        <v>0</v>
      </c>
      <c r="AP671" s="2">
        <f t="shared" si="383"/>
        <v>8952.68</v>
      </c>
      <c r="AQ671" s="2">
        <f t="shared" si="383"/>
        <v>0</v>
      </c>
      <c r="AR671" s="2">
        <f t="shared" si="383"/>
        <v>256884.76</v>
      </c>
      <c r="AS671" s="2">
        <f t="shared" si="383"/>
        <v>81601.649999999994</v>
      </c>
      <c r="AT671" s="2">
        <f t="shared" si="383"/>
        <v>166330.43</v>
      </c>
      <c r="AU671" s="2">
        <f t="shared" ref="AU671:BZ671" si="384">AU688</f>
        <v>0</v>
      </c>
      <c r="AV671" s="2">
        <f t="shared" si="384"/>
        <v>150951.32999999999</v>
      </c>
      <c r="AW671" s="2">
        <f t="shared" si="384"/>
        <v>141998.65</v>
      </c>
      <c r="AX671" s="2">
        <f t="shared" si="384"/>
        <v>0</v>
      </c>
      <c r="AY671" s="2">
        <f t="shared" si="384"/>
        <v>141998.65</v>
      </c>
      <c r="AZ671" s="2">
        <f t="shared" si="384"/>
        <v>8952.68</v>
      </c>
      <c r="BA671" s="2">
        <f t="shared" si="384"/>
        <v>0</v>
      </c>
      <c r="BB671" s="2">
        <f t="shared" si="384"/>
        <v>0</v>
      </c>
      <c r="BC671" s="2">
        <f t="shared" si="384"/>
        <v>0</v>
      </c>
      <c r="BD671" s="2">
        <f t="shared" si="384"/>
        <v>0</v>
      </c>
      <c r="BE671" s="2">
        <f t="shared" si="384"/>
        <v>0</v>
      </c>
      <c r="BF671" s="2">
        <f t="shared" si="384"/>
        <v>0</v>
      </c>
      <c r="BG671" s="2">
        <f t="shared" si="384"/>
        <v>0</v>
      </c>
      <c r="BH671" s="2">
        <f t="shared" si="384"/>
        <v>0</v>
      </c>
      <c r="BI671" s="2">
        <f t="shared" si="384"/>
        <v>0</v>
      </c>
      <c r="BJ671" s="2">
        <f t="shared" si="384"/>
        <v>0</v>
      </c>
      <c r="BK671" s="2">
        <f t="shared" si="384"/>
        <v>0</v>
      </c>
      <c r="BL671" s="2">
        <f t="shared" si="384"/>
        <v>0</v>
      </c>
      <c r="BM671" s="2">
        <f t="shared" si="384"/>
        <v>0</v>
      </c>
      <c r="BN671" s="2">
        <f t="shared" si="384"/>
        <v>0</v>
      </c>
      <c r="BO671" s="2">
        <f t="shared" si="384"/>
        <v>0</v>
      </c>
      <c r="BP671" s="2">
        <f t="shared" si="384"/>
        <v>0</v>
      </c>
      <c r="BQ671" s="2">
        <f t="shared" si="384"/>
        <v>0</v>
      </c>
      <c r="BR671" s="2">
        <f t="shared" si="384"/>
        <v>0</v>
      </c>
      <c r="BS671" s="2">
        <f t="shared" si="384"/>
        <v>0</v>
      </c>
      <c r="BT671" s="2">
        <f t="shared" si="384"/>
        <v>0</v>
      </c>
      <c r="BU671" s="2">
        <f t="shared" si="384"/>
        <v>0</v>
      </c>
      <c r="BV671" s="2">
        <f t="shared" si="384"/>
        <v>0</v>
      </c>
      <c r="BW671" s="2">
        <f t="shared" si="384"/>
        <v>0</v>
      </c>
      <c r="BX671" s="2">
        <f t="shared" si="384"/>
        <v>0</v>
      </c>
      <c r="BY671" s="2">
        <f t="shared" si="384"/>
        <v>8952.68</v>
      </c>
      <c r="BZ671" s="2">
        <f t="shared" si="384"/>
        <v>0</v>
      </c>
      <c r="CA671" s="2">
        <f t="shared" ref="CA671:DF671" si="385">CA688</f>
        <v>256884.76</v>
      </c>
      <c r="CB671" s="2">
        <f t="shared" si="385"/>
        <v>81601.649999999994</v>
      </c>
      <c r="CC671" s="2">
        <f t="shared" si="385"/>
        <v>166330.43</v>
      </c>
      <c r="CD671" s="2">
        <f t="shared" si="385"/>
        <v>0</v>
      </c>
      <c r="CE671" s="2">
        <f t="shared" si="385"/>
        <v>150951.32999999999</v>
      </c>
      <c r="CF671" s="2">
        <f t="shared" si="385"/>
        <v>141998.65</v>
      </c>
      <c r="CG671" s="2">
        <f t="shared" si="385"/>
        <v>0</v>
      </c>
      <c r="CH671" s="2">
        <f t="shared" si="385"/>
        <v>141998.65</v>
      </c>
      <c r="CI671" s="2">
        <f t="shared" si="385"/>
        <v>8952.68</v>
      </c>
      <c r="CJ671" s="2">
        <f t="shared" si="385"/>
        <v>0</v>
      </c>
      <c r="CK671" s="2">
        <f t="shared" si="385"/>
        <v>0</v>
      </c>
      <c r="CL671" s="2">
        <f t="shared" si="385"/>
        <v>0</v>
      </c>
      <c r="CM671" s="2">
        <f t="shared" si="385"/>
        <v>0</v>
      </c>
      <c r="CN671" s="2">
        <f t="shared" si="385"/>
        <v>0</v>
      </c>
      <c r="CO671" s="2">
        <f t="shared" si="385"/>
        <v>0</v>
      </c>
      <c r="CP671" s="2">
        <f t="shared" si="385"/>
        <v>0</v>
      </c>
      <c r="CQ671" s="2">
        <f t="shared" si="385"/>
        <v>0</v>
      </c>
      <c r="CR671" s="2">
        <f t="shared" si="385"/>
        <v>0</v>
      </c>
      <c r="CS671" s="2">
        <f t="shared" si="385"/>
        <v>0</v>
      </c>
      <c r="CT671" s="2">
        <f t="shared" si="385"/>
        <v>0</v>
      </c>
      <c r="CU671" s="2">
        <f t="shared" si="385"/>
        <v>0</v>
      </c>
      <c r="CV671" s="2">
        <f t="shared" si="385"/>
        <v>0</v>
      </c>
      <c r="CW671" s="2">
        <f t="shared" si="385"/>
        <v>0</v>
      </c>
      <c r="CX671" s="2">
        <f t="shared" si="385"/>
        <v>0</v>
      </c>
      <c r="CY671" s="2">
        <f t="shared" si="385"/>
        <v>0</v>
      </c>
      <c r="CZ671" s="2">
        <f t="shared" si="385"/>
        <v>0</v>
      </c>
      <c r="DA671" s="2">
        <f t="shared" si="385"/>
        <v>0</v>
      </c>
      <c r="DB671" s="2">
        <f t="shared" si="385"/>
        <v>0</v>
      </c>
      <c r="DC671" s="2">
        <f t="shared" si="385"/>
        <v>0</v>
      </c>
      <c r="DD671" s="2">
        <f t="shared" si="385"/>
        <v>0</v>
      </c>
      <c r="DE671" s="2">
        <f t="shared" si="385"/>
        <v>0</v>
      </c>
      <c r="DF671" s="2">
        <f t="shared" si="385"/>
        <v>0</v>
      </c>
      <c r="DG671" s="3">
        <f t="shared" ref="DG671:EL671" si="386">DG688</f>
        <v>0</v>
      </c>
      <c r="DH671" s="3">
        <f t="shared" si="386"/>
        <v>0</v>
      </c>
      <c r="DI671" s="3">
        <f t="shared" si="386"/>
        <v>0</v>
      </c>
      <c r="DJ671" s="3">
        <f t="shared" si="386"/>
        <v>0</v>
      </c>
      <c r="DK671" s="3">
        <f t="shared" si="386"/>
        <v>0</v>
      </c>
      <c r="DL671" s="3">
        <f t="shared" si="386"/>
        <v>0</v>
      </c>
      <c r="DM671" s="3">
        <f t="shared" si="386"/>
        <v>0</v>
      </c>
      <c r="DN671" s="3">
        <f t="shared" si="386"/>
        <v>0</v>
      </c>
      <c r="DO671" s="3">
        <f t="shared" si="386"/>
        <v>0</v>
      </c>
      <c r="DP671" s="3">
        <f t="shared" si="386"/>
        <v>0</v>
      </c>
      <c r="DQ671" s="3">
        <f t="shared" si="386"/>
        <v>0</v>
      </c>
      <c r="DR671" s="3">
        <f t="shared" si="386"/>
        <v>0</v>
      </c>
      <c r="DS671" s="3">
        <f t="shared" si="386"/>
        <v>0</v>
      </c>
      <c r="DT671" s="3">
        <f t="shared" si="386"/>
        <v>0</v>
      </c>
      <c r="DU671" s="3">
        <f t="shared" si="386"/>
        <v>0</v>
      </c>
      <c r="DV671" s="3">
        <f t="shared" si="386"/>
        <v>0</v>
      </c>
      <c r="DW671" s="3">
        <f t="shared" si="386"/>
        <v>0</v>
      </c>
      <c r="DX671" s="3">
        <f t="shared" si="386"/>
        <v>0</v>
      </c>
      <c r="DY671" s="3">
        <f t="shared" si="386"/>
        <v>0</v>
      </c>
      <c r="DZ671" s="3">
        <f t="shared" si="386"/>
        <v>0</v>
      </c>
      <c r="EA671" s="3">
        <f t="shared" si="386"/>
        <v>0</v>
      </c>
      <c r="EB671" s="3">
        <f t="shared" si="386"/>
        <v>0</v>
      </c>
      <c r="EC671" s="3">
        <f t="shared" si="386"/>
        <v>0</v>
      </c>
      <c r="ED671" s="3">
        <f t="shared" si="386"/>
        <v>0</v>
      </c>
      <c r="EE671" s="3">
        <f t="shared" si="386"/>
        <v>0</v>
      </c>
      <c r="EF671" s="3">
        <f t="shared" si="386"/>
        <v>0</v>
      </c>
      <c r="EG671" s="3">
        <f t="shared" si="386"/>
        <v>0</v>
      </c>
      <c r="EH671" s="3">
        <f t="shared" si="386"/>
        <v>0</v>
      </c>
      <c r="EI671" s="3">
        <f t="shared" si="386"/>
        <v>0</v>
      </c>
      <c r="EJ671" s="3">
        <f t="shared" si="386"/>
        <v>0</v>
      </c>
      <c r="EK671" s="3">
        <f t="shared" si="386"/>
        <v>0</v>
      </c>
      <c r="EL671" s="3">
        <f t="shared" si="386"/>
        <v>0</v>
      </c>
      <c r="EM671" s="3">
        <f t="shared" ref="EM671:FR671" si="387">EM688</f>
        <v>0</v>
      </c>
      <c r="EN671" s="3">
        <f t="shared" si="387"/>
        <v>0</v>
      </c>
      <c r="EO671" s="3">
        <f t="shared" si="387"/>
        <v>0</v>
      </c>
      <c r="EP671" s="3">
        <f t="shared" si="387"/>
        <v>0</v>
      </c>
      <c r="EQ671" s="3">
        <f t="shared" si="387"/>
        <v>0</v>
      </c>
      <c r="ER671" s="3">
        <f t="shared" si="387"/>
        <v>0</v>
      </c>
      <c r="ES671" s="3">
        <f t="shared" si="387"/>
        <v>0</v>
      </c>
      <c r="ET671" s="3">
        <f t="shared" si="387"/>
        <v>0</v>
      </c>
      <c r="EU671" s="3">
        <f t="shared" si="387"/>
        <v>0</v>
      </c>
      <c r="EV671" s="3">
        <f t="shared" si="387"/>
        <v>0</v>
      </c>
      <c r="EW671" s="3">
        <f t="shared" si="387"/>
        <v>0</v>
      </c>
      <c r="EX671" s="3">
        <f t="shared" si="387"/>
        <v>0</v>
      </c>
      <c r="EY671" s="3">
        <f t="shared" si="387"/>
        <v>0</v>
      </c>
      <c r="EZ671" s="3">
        <f t="shared" si="387"/>
        <v>0</v>
      </c>
      <c r="FA671" s="3">
        <f t="shared" si="387"/>
        <v>0</v>
      </c>
      <c r="FB671" s="3">
        <f t="shared" si="387"/>
        <v>0</v>
      </c>
      <c r="FC671" s="3">
        <f t="shared" si="387"/>
        <v>0</v>
      </c>
      <c r="FD671" s="3">
        <f t="shared" si="387"/>
        <v>0</v>
      </c>
      <c r="FE671" s="3">
        <f t="shared" si="387"/>
        <v>0</v>
      </c>
      <c r="FF671" s="3">
        <f t="shared" si="387"/>
        <v>0</v>
      </c>
      <c r="FG671" s="3">
        <f t="shared" si="387"/>
        <v>0</v>
      </c>
      <c r="FH671" s="3">
        <f t="shared" si="387"/>
        <v>0</v>
      </c>
      <c r="FI671" s="3">
        <f t="shared" si="387"/>
        <v>0</v>
      </c>
      <c r="FJ671" s="3">
        <f t="shared" si="387"/>
        <v>0</v>
      </c>
      <c r="FK671" s="3">
        <f t="shared" si="387"/>
        <v>0</v>
      </c>
      <c r="FL671" s="3">
        <f t="shared" si="387"/>
        <v>0</v>
      </c>
      <c r="FM671" s="3">
        <f t="shared" si="387"/>
        <v>0</v>
      </c>
      <c r="FN671" s="3">
        <f t="shared" si="387"/>
        <v>0</v>
      </c>
      <c r="FO671" s="3">
        <f t="shared" si="387"/>
        <v>0</v>
      </c>
      <c r="FP671" s="3">
        <f t="shared" si="387"/>
        <v>0</v>
      </c>
      <c r="FQ671" s="3">
        <f t="shared" si="387"/>
        <v>0</v>
      </c>
      <c r="FR671" s="3">
        <f t="shared" si="387"/>
        <v>0</v>
      </c>
      <c r="FS671" s="3">
        <f t="shared" ref="FS671:GX671" si="388">FS688</f>
        <v>0</v>
      </c>
      <c r="FT671" s="3">
        <f t="shared" si="388"/>
        <v>0</v>
      </c>
      <c r="FU671" s="3">
        <f t="shared" si="388"/>
        <v>0</v>
      </c>
      <c r="FV671" s="3">
        <f t="shared" si="388"/>
        <v>0</v>
      </c>
      <c r="FW671" s="3">
        <f t="shared" si="388"/>
        <v>0</v>
      </c>
      <c r="FX671" s="3">
        <f t="shared" si="388"/>
        <v>0</v>
      </c>
      <c r="FY671" s="3">
        <f t="shared" si="388"/>
        <v>0</v>
      </c>
      <c r="FZ671" s="3">
        <f t="shared" si="388"/>
        <v>0</v>
      </c>
      <c r="GA671" s="3">
        <f t="shared" si="388"/>
        <v>0</v>
      </c>
      <c r="GB671" s="3">
        <f t="shared" si="388"/>
        <v>0</v>
      </c>
      <c r="GC671" s="3">
        <f t="shared" si="388"/>
        <v>0</v>
      </c>
      <c r="GD671" s="3">
        <f t="shared" si="388"/>
        <v>0</v>
      </c>
      <c r="GE671" s="3">
        <f t="shared" si="388"/>
        <v>0</v>
      </c>
      <c r="GF671" s="3">
        <f t="shared" si="388"/>
        <v>0</v>
      </c>
      <c r="GG671" s="3">
        <f t="shared" si="388"/>
        <v>0</v>
      </c>
      <c r="GH671" s="3">
        <f t="shared" si="388"/>
        <v>0</v>
      </c>
      <c r="GI671" s="3">
        <f t="shared" si="388"/>
        <v>0</v>
      </c>
      <c r="GJ671" s="3">
        <f t="shared" si="388"/>
        <v>0</v>
      </c>
      <c r="GK671" s="3">
        <f t="shared" si="388"/>
        <v>0</v>
      </c>
      <c r="GL671" s="3">
        <f t="shared" si="388"/>
        <v>0</v>
      </c>
      <c r="GM671" s="3">
        <f t="shared" si="388"/>
        <v>0</v>
      </c>
      <c r="GN671" s="3">
        <f t="shared" si="388"/>
        <v>0</v>
      </c>
      <c r="GO671" s="3">
        <f t="shared" si="388"/>
        <v>0</v>
      </c>
      <c r="GP671" s="3">
        <f t="shared" si="388"/>
        <v>0</v>
      </c>
      <c r="GQ671" s="3">
        <f t="shared" si="388"/>
        <v>0</v>
      </c>
      <c r="GR671" s="3">
        <f t="shared" si="388"/>
        <v>0</v>
      </c>
      <c r="GS671" s="3">
        <f t="shared" si="388"/>
        <v>0</v>
      </c>
      <c r="GT671" s="3">
        <f t="shared" si="388"/>
        <v>0</v>
      </c>
      <c r="GU671" s="3">
        <f t="shared" si="388"/>
        <v>0</v>
      </c>
      <c r="GV671" s="3">
        <f t="shared" si="388"/>
        <v>0</v>
      </c>
      <c r="GW671" s="3">
        <f t="shared" si="388"/>
        <v>0</v>
      </c>
      <c r="GX671" s="3">
        <f t="shared" si="388"/>
        <v>0</v>
      </c>
    </row>
    <row r="673" spans="1:245" x14ac:dyDescent="0.2">
      <c r="A673">
        <v>17</v>
      </c>
      <c r="B673">
        <v>1</v>
      </c>
      <c r="C673">
        <f>ROW(SmtRes!A351)</f>
        <v>351</v>
      </c>
      <c r="D673">
        <f>ROW(EtalonRes!A352)</f>
        <v>352</v>
      </c>
      <c r="E673" t="s">
        <v>297</v>
      </c>
      <c r="F673" t="s">
        <v>131</v>
      </c>
      <c r="G673" t="s">
        <v>132</v>
      </c>
      <c r="H673" t="s">
        <v>133</v>
      </c>
      <c r="I673">
        <f>ROUND(3/100,7)</f>
        <v>0.03</v>
      </c>
      <c r="J673">
        <v>0</v>
      </c>
      <c r="K673">
        <f>ROUND(3/100,7)</f>
        <v>0.03</v>
      </c>
      <c r="O673">
        <f t="shared" ref="O673:O686" si="389">ROUND(CP673,2)</f>
        <v>446.74</v>
      </c>
      <c r="P673">
        <f>SUMIF(SmtRes!AQ345:'SmtRes'!AQ351,"=1",SmtRes!DF345:'SmtRes'!DF351)</f>
        <v>11.09</v>
      </c>
      <c r="Q673">
        <f>SUMIF(SmtRes!AQ345:'SmtRes'!AQ351,"=1",SmtRes!DG345:'SmtRes'!DG351)</f>
        <v>0.02</v>
      </c>
      <c r="R673">
        <f>SUMIF(SmtRes!AQ345:'SmtRes'!AQ351,"=1",SmtRes!DH345:'SmtRes'!DH351)</f>
        <v>0.19</v>
      </c>
      <c r="S673">
        <f>SUMIF(SmtRes!AQ345:'SmtRes'!AQ351,"=1",SmtRes!DI345:'SmtRes'!DI351)</f>
        <v>435.44</v>
      </c>
      <c r="T673">
        <f t="shared" ref="T673:T686" si="390">ROUND(CU673*I673,2)</f>
        <v>0</v>
      </c>
      <c r="U673">
        <f>SUMIF(SmtRes!AQ345:'SmtRes'!AQ351,"=1",SmtRes!CV345:'SmtRes'!CV351)</f>
        <v>0.6099</v>
      </c>
      <c r="V673">
        <f>SUMIF(SmtRes!AQ345:'SmtRes'!AQ351,"=1",SmtRes!CW345:'SmtRes'!CW351)</f>
        <v>2.9999999999999997E-4</v>
      </c>
      <c r="W673">
        <f t="shared" ref="W673:W686" si="391">ROUND(CX673*I673,2)</f>
        <v>0</v>
      </c>
      <c r="X673">
        <f t="shared" ref="X673:X686" si="392">ROUND(CY673,2)</f>
        <v>422.56</v>
      </c>
      <c r="Y673">
        <f t="shared" ref="Y673:Y686" si="393">ROUND(CZ673,2)</f>
        <v>222.17</v>
      </c>
      <c r="AA673">
        <v>61549534</v>
      </c>
      <c r="AB673">
        <f t="shared" ref="AB673:AB686" si="394">ROUND((AC673+AD673+AF673),6)</f>
        <v>14814.353256</v>
      </c>
      <c r="AC673">
        <f>ROUND((SUM(SmtRes!BQ345:'SmtRes'!BQ351)),6)</f>
        <v>299.17325599999998</v>
      </c>
      <c r="AD673">
        <f>ROUND((((SUM(SmtRes!BR345:'SmtRes'!BR351))-(SUM(SmtRes!BS345:'SmtRes'!BS351)))+AE673),6)</f>
        <v>0.37319999999999998</v>
      </c>
      <c r="AE673">
        <f>ROUND((SUM(SmtRes!BS345:'SmtRes'!BS351)),6)</f>
        <v>6.4122000000000003</v>
      </c>
      <c r="AF673">
        <f>ROUND((SUM(SmtRes!BT345:'SmtRes'!BT351)),6)</f>
        <v>14514.8068</v>
      </c>
      <c r="AG673">
        <f t="shared" ref="AG673:AG686" si="395">ROUND((AP673),6)</f>
        <v>0</v>
      </c>
      <c r="AH673">
        <f>(SUM(SmtRes!BU345:'SmtRes'!BU351))</f>
        <v>20.329999999999998</v>
      </c>
      <c r="AI673">
        <f>(SUM(SmtRes!BV345:'SmtRes'!BV351))</f>
        <v>0.01</v>
      </c>
      <c r="AJ673">
        <f t="shared" ref="AJ673:AJ686" si="396">(AS673)</f>
        <v>0</v>
      </c>
      <c r="AK673">
        <v>14820.765456000001</v>
      </c>
      <c r="AL673">
        <v>299.17325599999998</v>
      </c>
      <c r="AM673">
        <v>0.37320000000000003</v>
      </c>
      <c r="AN673">
        <v>6.4122000000000003</v>
      </c>
      <c r="AO673">
        <v>14514.8068</v>
      </c>
      <c r="AP673">
        <v>0</v>
      </c>
      <c r="AQ673">
        <v>20.329999999999998</v>
      </c>
      <c r="AR673">
        <v>0.01</v>
      </c>
      <c r="AS673">
        <v>0</v>
      </c>
      <c r="AT673">
        <v>97</v>
      </c>
      <c r="AU673">
        <v>51</v>
      </c>
      <c r="AV673">
        <v>1</v>
      </c>
      <c r="AW673">
        <v>1</v>
      </c>
      <c r="AZ673">
        <v>1</v>
      </c>
      <c r="BA673">
        <v>1</v>
      </c>
      <c r="BB673">
        <v>1</v>
      </c>
      <c r="BC673">
        <v>1</v>
      </c>
      <c r="BD673" t="s">
        <v>3</v>
      </c>
      <c r="BE673" t="s">
        <v>3</v>
      </c>
      <c r="BF673" t="s">
        <v>3</v>
      </c>
      <c r="BG673" t="s">
        <v>3</v>
      </c>
      <c r="BH673">
        <v>0</v>
      </c>
      <c r="BI673">
        <v>2</v>
      </c>
      <c r="BJ673" t="s">
        <v>134</v>
      </c>
      <c r="BM673">
        <v>108001</v>
      </c>
      <c r="BN673">
        <v>0</v>
      </c>
      <c r="BO673" t="s">
        <v>3</v>
      </c>
      <c r="BP673">
        <v>0</v>
      </c>
      <c r="BQ673">
        <v>3</v>
      </c>
      <c r="BR673">
        <v>0</v>
      </c>
      <c r="BS673">
        <v>1</v>
      </c>
      <c r="BT673">
        <v>1</v>
      </c>
      <c r="BU673">
        <v>1</v>
      </c>
      <c r="BV673">
        <v>1</v>
      </c>
      <c r="BW673">
        <v>1</v>
      </c>
      <c r="BX673">
        <v>1</v>
      </c>
      <c r="BY673" t="s">
        <v>3</v>
      </c>
      <c r="BZ673">
        <v>97</v>
      </c>
      <c r="CA673">
        <v>51</v>
      </c>
      <c r="CB673" t="s">
        <v>3</v>
      </c>
      <c r="CE673">
        <v>0</v>
      </c>
      <c r="CF673">
        <v>0</v>
      </c>
      <c r="CG673">
        <v>0</v>
      </c>
      <c r="CM673">
        <v>0</v>
      </c>
      <c r="CN673" t="s">
        <v>3</v>
      </c>
      <c r="CO673">
        <v>0</v>
      </c>
      <c r="CP673">
        <f t="shared" ref="CP673:CP686" si="397">(P673+Q673+S673+R673)</f>
        <v>446.74</v>
      </c>
      <c r="CQ673">
        <f>SUMIF(SmtRes!AQ345:'SmtRes'!AQ351,"=1",SmtRes!AA345:'SmtRes'!AA351)</f>
        <v>128299.93</v>
      </c>
      <c r="CR673">
        <f>SUMIF(SmtRes!AQ345:'SmtRes'!AQ351,"=1",SmtRes!AB345:'SmtRes'!AB351)</f>
        <v>57.47</v>
      </c>
      <c r="CS673">
        <f>SUMIF(SmtRes!AQ345:'SmtRes'!AQ351,"=1",SmtRes!AC345:'SmtRes'!AC351)</f>
        <v>641.22</v>
      </c>
      <c r="CT673">
        <f>SUMIF(SmtRes!AQ345:'SmtRes'!AQ351,"=1",SmtRes!AD345:'SmtRes'!AD351)</f>
        <v>713.96</v>
      </c>
      <c r="CU673">
        <f t="shared" ref="CU673:CU686" si="398">AG673</f>
        <v>0</v>
      </c>
      <c r="CV673">
        <f>SUMIF(SmtRes!AQ345:'SmtRes'!AQ351,"=1",SmtRes!BU345:'SmtRes'!BU351)</f>
        <v>20.329999999999998</v>
      </c>
      <c r="CW673">
        <f>SUMIF(SmtRes!AQ345:'SmtRes'!AQ351,"=1",SmtRes!BV345:'SmtRes'!BV351)</f>
        <v>0.01</v>
      </c>
      <c r="CX673">
        <f t="shared" ref="CX673:CX686" si="399">AJ673</f>
        <v>0</v>
      </c>
      <c r="CY673">
        <f t="shared" ref="CY673:CY678" si="400">(((S673+R673)*AT673)/100)</f>
        <v>422.56110000000001</v>
      </c>
      <c r="CZ673">
        <f t="shared" ref="CZ673:CZ678" si="401">(((S673+R673)*AU673)/100)</f>
        <v>222.1713</v>
      </c>
      <c r="DC673" t="s">
        <v>3</v>
      </c>
      <c r="DD673" t="s">
        <v>3</v>
      </c>
      <c r="DE673" t="s">
        <v>3</v>
      </c>
      <c r="DF673" t="s">
        <v>3</v>
      </c>
      <c r="DG673" t="s">
        <v>3</v>
      </c>
      <c r="DH673" t="s">
        <v>3</v>
      </c>
      <c r="DI673" t="s">
        <v>3</v>
      </c>
      <c r="DJ673" t="s">
        <v>3</v>
      </c>
      <c r="DK673" t="s">
        <v>3</v>
      </c>
      <c r="DL673" t="s">
        <v>3</v>
      </c>
      <c r="DM673" t="s">
        <v>3</v>
      </c>
      <c r="DN673">
        <v>0</v>
      </c>
      <c r="DO673">
        <v>0</v>
      </c>
      <c r="DP673">
        <v>1</v>
      </c>
      <c r="DQ673">
        <v>1</v>
      </c>
      <c r="DU673">
        <v>1003</v>
      </c>
      <c r="DV673" t="s">
        <v>133</v>
      </c>
      <c r="DW673" t="s">
        <v>133</v>
      </c>
      <c r="DX673">
        <v>100</v>
      </c>
      <c r="DZ673" t="s">
        <v>3</v>
      </c>
      <c r="EA673" t="s">
        <v>3</v>
      </c>
      <c r="EB673" t="s">
        <v>3</v>
      </c>
      <c r="EC673" t="s">
        <v>3</v>
      </c>
      <c r="EE673">
        <v>60216615</v>
      </c>
      <c r="EF673">
        <v>3</v>
      </c>
      <c r="EG673" t="s">
        <v>135</v>
      </c>
      <c r="EH673">
        <v>0</v>
      </c>
      <c r="EI673" t="s">
        <v>3</v>
      </c>
      <c r="EJ673">
        <v>2</v>
      </c>
      <c r="EK673">
        <v>108001</v>
      </c>
      <c r="EL673" t="s">
        <v>136</v>
      </c>
      <c r="EM673" t="s">
        <v>137</v>
      </c>
      <c r="EO673" t="s">
        <v>3</v>
      </c>
      <c r="EQ673">
        <v>0</v>
      </c>
      <c r="ER673">
        <v>0</v>
      </c>
      <c r="ES673">
        <v>0</v>
      </c>
      <c r="ET673">
        <v>0</v>
      </c>
      <c r="EU673">
        <v>0</v>
      </c>
      <c r="EV673">
        <v>0</v>
      </c>
      <c r="EW673">
        <v>20.329999999999998</v>
      </c>
      <c r="EX673">
        <v>0.01</v>
      </c>
      <c r="EY673">
        <v>0</v>
      </c>
      <c r="FQ673">
        <v>0</v>
      </c>
      <c r="FR673">
        <v>0</v>
      </c>
      <c r="FS673">
        <v>0</v>
      </c>
      <c r="FX673">
        <v>97</v>
      </c>
      <c r="FY673">
        <v>51</v>
      </c>
      <c r="GA673" t="s">
        <v>3</v>
      </c>
      <c r="GD673">
        <v>1</v>
      </c>
      <c r="GF673">
        <v>838210438</v>
      </c>
      <c r="GG673">
        <v>2</v>
      </c>
      <c r="GH673">
        <v>1</v>
      </c>
      <c r="GI673">
        <v>-2</v>
      </c>
      <c r="GJ673">
        <v>0</v>
      </c>
      <c r="GK673">
        <v>0</v>
      </c>
      <c r="GL673">
        <f t="shared" ref="GL673:GL686" si="402">ROUND(IF(AND(BH673=3,BI673=3,FS673&lt;&gt;0),P673,0),2)</f>
        <v>0</v>
      </c>
      <c r="GM673">
        <f t="shared" ref="GM673:GM686" si="403">ROUND(O673+X673+Y673,2)+GX673</f>
        <v>1091.47</v>
      </c>
      <c r="GN673">
        <f t="shared" ref="GN673:GN686" si="404">IF(OR(BI673=0,BI673=1),GM673-GX673,0)</f>
        <v>0</v>
      </c>
      <c r="GO673">
        <f t="shared" ref="GO673:GO686" si="405">IF(BI673=2,GM673-GX673,0)</f>
        <v>1091.47</v>
      </c>
      <c r="GP673">
        <f t="shared" ref="GP673:GP686" si="406">IF(BI673=4,GM673-GX673,0)</f>
        <v>0</v>
      </c>
      <c r="GR673">
        <v>0</v>
      </c>
      <c r="GS673">
        <v>3</v>
      </c>
      <c r="GT673">
        <v>0</v>
      </c>
      <c r="GU673" t="s">
        <v>3</v>
      </c>
      <c r="GV673">
        <f t="shared" ref="GV673:GV686" si="407">ROUND((GT673),6)</f>
        <v>0</v>
      </c>
      <c r="GW673">
        <v>1</v>
      </c>
      <c r="GX673">
        <f t="shared" ref="GX673:GX686" si="408">ROUND(HC673*I673,2)</f>
        <v>0</v>
      </c>
      <c r="HA673">
        <v>0</v>
      </c>
      <c r="HB673">
        <v>0</v>
      </c>
      <c r="HC673">
        <f t="shared" ref="HC673:HC686" si="409">GV673*GW673</f>
        <v>0</v>
      </c>
      <c r="HE673" t="s">
        <v>3</v>
      </c>
      <c r="HF673" t="s">
        <v>3</v>
      </c>
      <c r="HM673" t="s">
        <v>3</v>
      </c>
      <c r="HN673" t="s">
        <v>138</v>
      </c>
      <c r="HO673" t="s">
        <v>139</v>
      </c>
      <c r="HP673" t="s">
        <v>136</v>
      </c>
      <c r="HQ673" t="s">
        <v>136</v>
      </c>
      <c r="HS673">
        <v>0</v>
      </c>
      <c r="IK673">
        <v>0</v>
      </c>
    </row>
    <row r="674" spans="1:245" x14ac:dyDescent="0.2">
      <c r="A674">
        <v>18</v>
      </c>
      <c r="B674">
        <v>1</v>
      </c>
      <c r="C674">
        <v>351</v>
      </c>
      <c r="E674" t="s">
        <v>298</v>
      </c>
      <c r="F674" t="s">
        <v>141</v>
      </c>
      <c r="G674" t="s">
        <v>142</v>
      </c>
      <c r="H674" t="s">
        <v>133</v>
      </c>
      <c r="I674">
        <f>I673*J674</f>
        <v>0.03</v>
      </c>
      <c r="J674">
        <v>1</v>
      </c>
      <c r="K674">
        <v>1</v>
      </c>
      <c r="O674">
        <f t="shared" si="389"/>
        <v>728.6</v>
      </c>
      <c r="P674">
        <f>ROUND(CQ674*I674,2)</f>
        <v>728.6</v>
      </c>
      <c r="Q674">
        <f>ROUND(CR674*I674,2)</f>
        <v>0</v>
      </c>
      <c r="R674">
        <f>ROUND(CS674*I674,2)</f>
        <v>0</v>
      </c>
      <c r="S674">
        <f>ROUND(CT674*I674,2)</f>
        <v>0</v>
      </c>
      <c r="T674">
        <f t="shared" si="390"/>
        <v>0</v>
      </c>
      <c r="U674">
        <f>ROUND(CV674*I674,7)</f>
        <v>0</v>
      </c>
      <c r="V674">
        <f>ROUND(CW674*I674,7)</f>
        <v>0</v>
      </c>
      <c r="W674">
        <f t="shared" si="391"/>
        <v>0</v>
      </c>
      <c r="X674">
        <f t="shared" si="392"/>
        <v>0</v>
      </c>
      <c r="Y674">
        <f t="shared" si="393"/>
        <v>0</v>
      </c>
      <c r="AA674">
        <v>61549534</v>
      </c>
      <c r="AB674">
        <f t="shared" si="394"/>
        <v>19586.009999999998</v>
      </c>
      <c r="AC674">
        <f>ROUND((ES674),6)</f>
        <v>19586.009999999998</v>
      </c>
      <c r="AD674">
        <f>ROUND((((ET674)-(EU674))+AE674),6)</f>
        <v>0</v>
      </c>
      <c r="AE674">
        <f>ROUND((EU674),6)</f>
        <v>0</v>
      </c>
      <c r="AF674">
        <f>ROUND((EV674),6)</f>
        <v>0</v>
      </c>
      <c r="AG674">
        <f t="shared" si="395"/>
        <v>0</v>
      </c>
      <c r="AH674">
        <f>(EW674)</f>
        <v>0</v>
      </c>
      <c r="AI674">
        <f>(EX674)</f>
        <v>0</v>
      </c>
      <c r="AJ674">
        <f t="shared" si="396"/>
        <v>0</v>
      </c>
      <c r="AK674">
        <v>19586.009999999998</v>
      </c>
      <c r="AL674">
        <v>19586.009999999998</v>
      </c>
      <c r="AM674">
        <v>0</v>
      </c>
      <c r="AN674">
        <v>0</v>
      </c>
      <c r="AO674">
        <v>0</v>
      </c>
      <c r="AP674">
        <v>0</v>
      </c>
      <c r="AQ674">
        <v>0</v>
      </c>
      <c r="AR674">
        <v>0</v>
      </c>
      <c r="AS674">
        <v>0</v>
      </c>
      <c r="AT674">
        <v>97</v>
      </c>
      <c r="AU674">
        <v>51</v>
      </c>
      <c r="AV674">
        <v>1</v>
      </c>
      <c r="AW674">
        <v>1</v>
      </c>
      <c r="AZ674">
        <v>1</v>
      </c>
      <c r="BA674">
        <v>1</v>
      </c>
      <c r="BB674">
        <v>1</v>
      </c>
      <c r="BC674">
        <v>1.24</v>
      </c>
      <c r="BD674" t="s">
        <v>3</v>
      </c>
      <c r="BE674" t="s">
        <v>3</v>
      </c>
      <c r="BF674" t="s">
        <v>3</v>
      </c>
      <c r="BG674" t="s">
        <v>3</v>
      </c>
      <c r="BH674">
        <v>3</v>
      </c>
      <c r="BI674">
        <v>2</v>
      </c>
      <c r="BJ674" t="s">
        <v>143</v>
      </c>
      <c r="BM674">
        <v>108001</v>
      </c>
      <c r="BN674">
        <v>0</v>
      </c>
      <c r="BO674" t="s">
        <v>141</v>
      </c>
      <c r="BP674">
        <v>1</v>
      </c>
      <c r="BQ674">
        <v>3</v>
      </c>
      <c r="BR674">
        <v>0</v>
      </c>
      <c r="BS674">
        <v>1</v>
      </c>
      <c r="BT674">
        <v>1</v>
      </c>
      <c r="BU674">
        <v>1</v>
      </c>
      <c r="BV674">
        <v>1</v>
      </c>
      <c r="BW674">
        <v>1</v>
      </c>
      <c r="BX674">
        <v>1</v>
      </c>
      <c r="BY674" t="s">
        <v>3</v>
      </c>
      <c r="BZ674">
        <v>97</v>
      </c>
      <c r="CA674">
        <v>51</v>
      </c>
      <c r="CB674" t="s">
        <v>3</v>
      </c>
      <c r="CE674">
        <v>0</v>
      </c>
      <c r="CF674">
        <v>0</v>
      </c>
      <c r="CG674">
        <v>0</v>
      </c>
      <c r="CM674">
        <v>0</v>
      </c>
      <c r="CN674" t="s">
        <v>3</v>
      </c>
      <c r="CO674">
        <v>0</v>
      </c>
      <c r="CP674">
        <f t="shared" si="397"/>
        <v>728.6</v>
      </c>
      <c r="CQ674">
        <f>ROUND(AL674*BC674,2)</f>
        <v>24286.65</v>
      </c>
      <c r="CR674">
        <f>ROUND(AM674*BB674,2)</f>
        <v>0</v>
      </c>
      <c r="CS674">
        <f>ROUND(AN674*BS674,2)</f>
        <v>0</v>
      </c>
      <c r="CT674">
        <f>ROUND(AO674*BA674,2)</f>
        <v>0</v>
      </c>
      <c r="CU674">
        <f t="shared" si="398"/>
        <v>0</v>
      </c>
      <c r="CV674">
        <f>AH674</f>
        <v>0</v>
      </c>
      <c r="CW674">
        <f>AI674</f>
        <v>0</v>
      </c>
      <c r="CX674">
        <f t="shared" si="399"/>
        <v>0</v>
      </c>
      <c r="CY674">
        <f t="shared" si="400"/>
        <v>0</v>
      </c>
      <c r="CZ674">
        <f t="shared" si="401"/>
        <v>0</v>
      </c>
      <c r="DC674" t="s">
        <v>3</v>
      </c>
      <c r="DD674" t="s">
        <v>3</v>
      </c>
      <c r="DE674" t="s">
        <v>3</v>
      </c>
      <c r="DF674" t="s">
        <v>3</v>
      </c>
      <c r="DG674" t="s">
        <v>3</v>
      </c>
      <c r="DH674" t="s">
        <v>3</v>
      </c>
      <c r="DI674" t="s">
        <v>3</v>
      </c>
      <c r="DJ674" t="s">
        <v>3</v>
      </c>
      <c r="DK674" t="s">
        <v>3</v>
      </c>
      <c r="DL674" t="s">
        <v>3</v>
      </c>
      <c r="DM674" t="s">
        <v>3</v>
      </c>
      <c r="DN674">
        <v>0</v>
      </c>
      <c r="DO674">
        <v>0</v>
      </c>
      <c r="DP674">
        <v>1</v>
      </c>
      <c r="DQ674">
        <v>1</v>
      </c>
      <c r="DU674">
        <v>1003</v>
      </c>
      <c r="DV674" t="s">
        <v>133</v>
      </c>
      <c r="DW674" t="s">
        <v>133</v>
      </c>
      <c r="DX674">
        <v>100</v>
      </c>
      <c r="DZ674" t="s">
        <v>3</v>
      </c>
      <c r="EA674" t="s">
        <v>3</v>
      </c>
      <c r="EB674" t="s">
        <v>3</v>
      </c>
      <c r="EC674" t="s">
        <v>3</v>
      </c>
      <c r="EE674">
        <v>60216615</v>
      </c>
      <c r="EF674">
        <v>3</v>
      </c>
      <c r="EG674" t="s">
        <v>135</v>
      </c>
      <c r="EH674">
        <v>0</v>
      </c>
      <c r="EI674" t="s">
        <v>3</v>
      </c>
      <c r="EJ674">
        <v>2</v>
      </c>
      <c r="EK674">
        <v>108001</v>
      </c>
      <c r="EL674" t="s">
        <v>136</v>
      </c>
      <c r="EM674" t="s">
        <v>137</v>
      </c>
      <c r="EO674" t="s">
        <v>3</v>
      </c>
      <c r="EQ674">
        <v>0</v>
      </c>
      <c r="ER674">
        <v>19586.009999999998</v>
      </c>
      <c r="ES674">
        <v>19586.009999999998</v>
      </c>
      <c r="ET674">
        <v>0</v>
      </c>
      <c r="EU674">
        <v>0</v>
      </c>
      <c r="EV674">
        <v>0</v>
      </c>
      <c r="EW674">
        <v>0</v>
      </c>
      <c r="EX674">
        <v>0</v>
      </c>
      <c r="FQ674">
        <v>0</v>
      </c>
      <c r="FR674">
        <v>0</v>
      </c>
      <c r="FS674">
        <v>0</v>
      </c>
      <c r="FX674">
        <v>97</v>
      </c>
      <c r="FY674">
        <v>51</v>
      </c>
      <c r="GA674" t="s">
        <v>3</v>
      </c>
      <c r="GD674">
        <v>1</v>
      </c>
      <c r="GF674">
        <v>1929499894</v>
      </c>
      <c r="GG674">
        <v>2</v>
      </c>
      <c r="GH674">
        <v>1</v>
      </c>
      <c r="GI674">
        <v>2</v>
      </c>
      <c r="GJ674">
        <v>0</v>
      </c>
      <c r="GK674">
        <v>0</v>
      </c>
      <c r="GL674">
        <f t="shared" si="402"/>
        <v>0</v>
      </c>
      <c r="GM674">
        <f t="shared" si="403"/>
        <v>728.6</v>
      </c>
      <c r="GN674">
        <f t="shared" si="404"/>
        <v>0</v>
      </c>
      <c r="GO674">
        <f t="shared" si="405"/>
        <v>728.6</v>
      </c>
      <c r="GP674">
        <f t="shared" si="406"/>
        <v>0</v>
      </c>
      <c r="GR674">
        <v>0</v>
      </c>
      <c r="GS674">
        <v>3</v>
      </c>
      <c r="GT674">
        <v>0</v>
      </c>
      <c r="GU674" t="s">
        <v>3</v>
      </c>
      <c r="GV674">
        <f t="shared" si="407"/>
        <v>0</v>
      </c>
      <c r="GW674">
        <v>1</v>
      </c>
      <c r="GX674">
        <f t="shared" si="408"/>
        <v>0</v>
      </c>
      <c r="HA674">
        <v>0</v>
      </c>
      <c r="HB674">
        <v>0</v>
      </c>
      <c r="HC674">
        <f t="shared" si="409"/>
        <v>0</v>
      </c>
      <c r="HE674" t="s">
        <v>3</v>
      </c>
      <c r="HF674" t="s">
        <v>3</v>
      </c>
      <c r="HM674" t="s">
        <v>3</v>
      </c>
      <c r="HN674" t="s">
        <v>138</v>
      </c>
      <c r="HO674" t="s">
        <v>139</v>
      </c>
      <c r="HP674" t="s">
        <v>136</v>
      </c>
      <c r="HQ674" t="s">
        <v>136</v>
      </c>
      <c r="HS674">
        <v>0</v>
      </c>
      <c r="IK674">
        <v>0</v>
      </c>
    </row>
    <row r="675" spans="1:245" x14ac:dyDescent="0.2">
      <c r="A675">
        <v>17</v>
      </c>
      <c r="B675">
        <v>1</v>
      </c>
      <c r="C675">
        <f>ROW(SmtRes!A362)</f>
        <v>362</v>
      </c>
      <c r="D675">
        <f>ROW(EtalonRes!A363)</f>
        <v>363</v>
      </c>
      <c r="E675" t="s">
        <v>299</v>
      </c>
      <c r="F675" t="s">
        <v>145</v>
      </c>
      <c r="G675" t="s">
        <v>146</v>
      </c>
      <c r="H675" t="s">
        <v>133</v>
      </c>
      <c r="I675">
        <f>ROUND(240/100,7)</f>
        <v>2.4</v>
      </c>
      <c r="J675">
        <v>0</v>
      </c>
      <c r="K675">
        <f>ROUND(240/100,7)</f>
        <v>2.4</v>
      </c>
      <c r="O675">
        <f t="shared" si="389"/>
        <v>22764.37</v>
      </c>
      <c r="P675">
        <f>SUMIF(SmtRes!AQ352:'SmtRes'!AQ362,"=1",SmtRes!DF352:'SmtRes'!DF362)</f>
        <v>909.65</v>
      </c>
      <c r="Q675">
        <f>SUMIF(SmtRes!AQ352:'SmtRes'!AQ362,"=1",SmtRes!DG352:'SmtRes'!DG362)</f>
        <v>712.72</v>
      </c>
      <c r="R675">
        <f>SUMIF(SmtRes!AQ352:'SmtRes'!AQ362,"=1",SmtRes!DH352:'SmtRes'!DH362)</f>
        <v>406.07</v>
      </c>
      <c r="S675">
        <f>SUMIF(SmtRes!AQ352:'SmtRes'!AQ362,"=1",SmtRes!DI352:'SmtRes'!DI362)</f>
        <v>20735.93</v>
      </c>
      <c r="T675">
        <f t="shared" si="390"/>
        <v>0</v>
      </c>
      <c r="U675">
        <f>SUMIF(SmtRes!AQ352:'SmtRes'!AQ362,"=1",SmtRes!CV352:'SmtRes'!CV362)</f>
        <v>29.376000000000001</v>
      </c>
      <c r="V675">
        <f>SUMIF(SmtRes!AQ352:'SmtRes'!AQ362,"=1",SmtRes!CW352:'SmtRes'!CW362)</f>
        <v>0.48</v>
      </c>
      <c r="W675">
        <f t="shared" si="391"/>
        <v>0</v>
      </c>
      <c r="X675">
        <f t="shared" si="392"/>
        <v>20507.740000000002</v>
      </c>
      <c r="Y675">
        <f t="shared" si="393"/>
        <v>10782.42</v>
      </c>
      <c r="AA675">
        <v>61549534</v>
      </c>
      <c r="AB675">
        <f t="shared" si="394"/>
        <v>9366.5674479999998</v>
      </c>
      <c r="AC675">
        <f>ROUND((SUM(SmtRes!BQ352:'SmtRes'!BQ362)),6)</f>
        <v>429.63064800000001</v>
      </c>
      <c r="AD675">
        <f>ROUND((((SUM(SmtRes!BR352:'SmtRes'!BR362))-(SUM(SmtRes!BS352:'SmtRes'!BS362)))+AE675),6)</f>
        <v>296.96559999999999</v>
      </c>
      <c r="AE675">
        <f>ROUND((SUM(SmtRes!BS352:'SmtRes'!BS362)),6)</f>
        <v>169.196</v>
      </c>
      <c r="AF675">
        <f>ROUND((SUM(SmtRes!BT352:'SmtRes'!BT362)),6)</f>
        <v>8639.9712</v>
      </c>
      <c r="AG675">
        <f t="shared" si="395"/>
        <v>0</v>
      </c>
      <c r="AH675">
        <f>(SUM(SmtRes!BU352:'SmtRes'!BU362))</f>
        <v>12.24</v>
      </c>
      <c r="AI675">
        <f>(SUM(SmtRes!BV352:'SmtRes'!BV362))</f>
        <v>0.2</v>
      </c>
      <c r="AJ675">
        <f t="shared" si="396"/>
        <v>0</v>
      </c>
      <c r="AK675">
        <v>9535.7634479999997</v>
      </c>
      <c r="AL675">
        <v>429.63064800000001</v>
      </c>
      <c r="AM675">
        <v>296.96559999999999</v>
      </c>
      <c r="AN675">
        <v>169.196</v>
      </c>
      <c r="AO675">
        <v>8639.9712</v>
      </c>
      <c r="AP675">
        <v>0</v>
      </c>
      <c r="AQ675">
        <v>12.24</v>
      </c>
      <c r="AR675">
        <v>0.2</v>
      </c>
      <c r="AS675">
        <v>0</v>
      </c>
      <c r="AT675">
        <v>97</v>
      </c>
      <c r="AU675">
        <v>51</v>
      </c>
      <c r="AV675">
        <v>1</v>
      </c>
      <c r="AW675">
        <v>1</v>
      </c>
      <c r="AZ675">
        <v>1</v>
      </c>
      <c r="BA675">
        <v>1</v>
      </c>
      <c r="BB675">
        <v>1</v>
      </c>
      <c r="BC675">
        <v>1</v>
      </c>
      <c r="BD675" t="s">
        <v>3</v>
      </c>
      <c r="BE675" t="s">
        <v>3</v>
      </c>
      <c r="BF675" t="s">
        <v>3</v>
      </c>
      <c r="BG675" t="s">
        <v>3</v>
      </c>
      <c r="BH675">
        <v>0</v>
      </c>
      <c r="BI675">
        <v>2</v>
      </c>
      <c r="BJ675" t="s">
        <v>147</v>
      </c>
      <c r="BM675">
        <v>108001</v>
      </c>
      <c r="BN675">
        <v>0</v>
      </c>
      <c r="BO675" t="s">
        <v>3</v>
      </c>
      <c r="BP675">
        <v>0</v>
      </c>
      <c r="BQ675">
        <v>3</v>
      </c>
      <c r="BR675">
        <v>0</v>
      </c>
      <c r="BS675">
        <v>1</v>
      </c>
      <c r="BT675">
        <v>1</v>
      </c>
      <c r="BU675">
        <v>1</v>
      </c>
      <c r="BV675">
        <v>1</v>
      </c>
      <c r="BW675">
        <v>1</v>
      </c>
      <c r="BX675">
        <v>1</v>
      </c>
      <c r="BY675" t="s">
        <v>3</v>
      </c>
      <c r="BZ675">
        <v>97</v>
      </c>
      <c r="CA675">
        <v>51</v>
      </c>
      <c r="CB675" t="s">
        <v>3</v>
      </c>
      <c r="CE675">
        <v>0</v>
      </c>
      <c r="CF675">
        <v>0</v>
      </c>
      <c r="CG675">
        <v>0</v>
      </c>
      <c r="CM675">
        <v>0</v>
      </c>
      <c r="CN675" t="s">
        <v>3</v>
      </c>
      <c r="CO675">
        <v>0</v>
      </c>
      <c r="CP675">
        <f t="shared" si="397"/>
        <v>22764.37</v>
      </c>
      <c r="CQ675">
        <f>SUMIF(SmtRes!AQ352:'SmtRes'!AQ362,"=1",SmtRes!AA352:'SmtRes'!AA362)</f>
        <v>302.87</v>
      </c>
      <c r="CR675">
        <f>SUMIF(SmtRes!AQ352:'SmtRes'!AQ362,"=1",SmtRes!AB352:'SmtRes'!AB362)</f>
        <v>2305.1000000000004</v>
      </c>
      <c r="CS675">
        <f>SUMIF(SmtRes!AQ352:'SmtRes'!AQ362,"=1",SmtRes!AC352:'SmtRes'!AC362)</f>
        <v>1691.96</v>
      </c>
      <c r="CT675">
        <f>SUMIF(SmtRes!AQ352:'SmtRes'!AQ362,"=1",SmtRes!AD352:'SmtRes'!AD362)</f>
        <v>705.88</v>
      </c>
      <c r="CU675">
        <f t="shared" si="398"/>
        <v>0</v>
      </c>
      <c r="CV675">
        <f>SUMIF(SmtRes!AQ352:'SmtRes'!AQ362,"=1",SmtRes!BU352:'SmtRes'!BU362)</f>
        <v>12.24</v>
      </c>
      <c r="CW675">
        <f>SUMIF(SmtRes!AQ352:'SmtRes'!AQ362,"=1",SmtRes!BV352:'SmtRes'!BV362)</f>
        <v>0.2</v>
      </c>
      <c r="CX675">
        <f t="shared" si="399"/>
        <v>0</v>
      </c>
      <c r="CY675">
        <f t="shared" si="400"/>
        <v>20507.740000000002</v>
      </c>
      <c r="CZ675">
        <f t="shared" si="401"/>
        <v>10782.42</v>
      </c>
      <c r="DC675" t="s">
        <v>3</v>
      </c>
      <c r="DD675" t="s">
        <v>3</v>
      </c>
      <c r="DE675" t="s">
        <v>3</v>
      </c>
      <c r="DF675" t="s">
        <v>3</v>
      </c>
      <c r="DG675" t="s">
        <v>3</v>
      </c>
      <c r="DH675" t="s">
        <v>3</v>
      </c>
      <c r="DI675" t="s">
        <v>3</v>
      </c>
      <c r="DJ675" t="s">
        <v>3</v>
      </c>
      <c r="DK675" t="s">
        <v>3</v>
      </c>
      <c r="DL675" t="s">
        <v>3</v>
      </c>
      <c r="DM675" t="s">
        <v>3</v>
      </c>
      <c r="DN675">
        <v>0</v>
      </c>
      <c r="DO675">
        <v>0</v>
      </c>
      <c r="DP675">
        <v>1</v>
      </c>
      <c r="DQ675">
        <v>1</v>
      </c>
      <c r="DU675">
        <v>1003</v>
      </c>
      <c r="DV675" t="s">
        <v>133</v>
      </c>
      <c r="DW675" t="s">
        <v>133</v>
      </c>
      <c r="DX675">
        <v>100</v>
      </c>
      <c r="DZ675" t="s">
        <v>3</v>
      </c>
      <c r="EA675" t="s">
        <v>3</v>
      </c>
      <c r="EB675" t="s">
        <v>3</v>
      </c>
      <c r="EC675" t="s">
        <v>3</v>
      </c>
      <c r="EE675">
        <v>60216615</v>
      </c>
      <c r="EF675">
        <v>3</v>
      </c>
      <c r="EG675" t="s">
        <v>135</v>
      </c>
      <c r="EH675">
        <v>0</v>
      </c>
      <c r="EI675" t="s">
        <v>3</v>
      </c>
      <c r="EJ675">
        <v>2</v>
      </c>
      <c r="EK675">
        <v>108001</v>
      </c>
      <c r="EL675" t="s">
        <v>136</v>
      </c>
      <c r="EM675" t="s">
        <v>137</v>
      </c>
      <c r="EO675" t="s">
        <v>3</v>
      </c>
      <c r="EQ675">
        <v>0</v>
      </c>
      <c r="ER675">
        <v>0</v>
      </c>
      <c r="ES675">
        <v>0</v>
      </c>
      <c r="ET675">
        <v>0</v>
      </c>
      <c r="EU675">
        <v>0</v>
      </c>
      <c r="EV675">
        <v>0</v>
      </c>
      <c r="EW675">
        <v>12.24</v>
      </c>
      <c r="EX675">
        <v>0.2</v>
      </c>
      <c r="EY675">
        <v>0</v>
      </c>
      <c r="FQ675">
        <v>0</v>
      </c>
      <c r="FR675">
        <v>0</v>
      </c>
      <c r="FS675">
        <v>0</v>
      </c>
      <c r="FX675">
        <v>97</v>
      </c>
      <c r="FY675">
        <v>51</v>
      </c>
      <c r="GA675" t="s">
        <v>3</v>
      </c>
      <c r="GD675">
        <v>1</v>
      </c>
      <c r="GF675">
        <v>448129612</v>
      </c>
      <c r="GG675">
        <v>2</v>
      </c>
      <c r="GH675">
        <v>1</v>
      </c>
      <c r="GI675">
        <v>-2</v>
      </c>
      <c r="GJ675">
        <v>0</v>
      </c>
      <c r="GK675">
        <v>0</v>
      </c>
      <c r="GL675">
        <f t="shared" si="402"/>
        <v>0</v>
      </c>
      <c r="GM675">
        <f t="shared" si="403"/>
        <v>54054.53</v>
      </c>
      <c r="GN675">
        <f t="shared" si="404"/>
        <v>0</v>
      </c>
      <c r="GO675">
        <f t="shared" si="405"/>
        <v>54054.53</v>
      </c>
      <c r="GP675">
        <f t="shared" si="406"/>
        <v>0</v>
      </c>
      <c r="GR675">
        <v>0</v>
      </c>
      <c r="GS675">
        <v>3</v>
      </c>
      <c r="GT675">
        <v>0</v>
      </c>
      <c r="GU675" t="s">
        <v>3</v>
      </c>
      <c r="GV675">
        <f t="shared" si="407"/>
        <v>0</v>
      </c>
      <c r="GW675">
        <v>1</v>
      </c>
      <c r="GX675">
        <f t="shared" si="408"/>
        <v>0</v>
      </c>
      <c r="HA675">
        <v>0</v>
      </c>
      <c r="HB675">
        <v>0</v>
      </c>
      <c r="HC675">
        <f t="shared" si="409"/>
        <v>0</v>
      </c>
      <c r="HE675" t="s">
        <v>3</v>
      </c>
      <c r="HF675" t="s">
        <v>3</v>
      </c>
      <c r="HM675" t="s">
        <v>3</v>
      </c>
      <c r="HN675" t="s">
        <v>138</v>
      </c>
      <c r="HO675" t="s">
        <v>139</v>
      </c>
      <c r="HP675" t="s">
        <v>136</v>
      </c>
      <c r="HQ675" t="s">
        <v>136</v>
      </c>
      <c r="HS675">
        <v>0</v>
      </c>
      <c r="IK675">
        <v>0</v>
      </c>
    </row>
    <row r="676" spans="1:245" x14ac:dyDescent="0.2">
      <c r="A676">
        <v>18</v>
      </c>
      <c r="B676">
        <v>1</v>
      </c>
      <c r="C676">
        <v>362</v>
      </c>
      <c r="E676" t="s">
        <v>300</v>
      </c>
      <c r="F676" t="s">
        <v>301</v>
      </c>
      <c r="G676" t="s">
        <v>302</v>
      </c>
      <c r="H676" t="s">
        <v>151</v>
      </c>
      <c r="I676">
        <f>I675*J676</f>
        <v>0.252</v>
      </c>
      <c r="J676">
        <v>0.10500000000000001</v>
      </c>
      <c r="K676">
        <v>0.105</v>
      </c>
      <c r="O676">
        <f t="shared" si="389"/>
        <v>104334.39</v>
      </c>
      <c r="P676">
        <f>ROUND(CQ676*I676,2)</f>
        <v>104334.39</v>
      </c>
      <c r="Q676">
        <f>ROUND(CR676*I676,2)</f>
        <v>0</v>
      </c>
      <c r="R676">
        <f>ROUND(CS676*I676,2)</f>
        <v>0</v>
      </c>
      <c r="S676">
        <f>ROUND(CT676*I676,2)</f>
        <v>0</v>
      </c>
      <c r="T676">
        <f t="shared" si="390"/>
        <v>0</v>
      </c>
      <c r="U676">
        <f>ROUND(CV676*I676,7)</f>
        <v>0</v>
      </c>
      <c r="V676">
        <f>ROUND(CW676*I676,7)</f>
        <v>0</v>
      </c>
      <c r="W676">
        <f t="shared" si="391"/>
        <v>0</v>
      </c>
      <c r="X676">
        <f t="shared" si="392"/>
        <v>0</v>
      </c>
      <c r="Y676">
        <f t="shared" si="393"/>
        <v>0</v>
      </c>
      <c r="AA676">
        <v>61549534</v>
      </c>
      <c r="AB676">
        <f t="shared" si="394"/>
        <v>460028.15999999997</v>
      </c>
      <c r="AC676">
        <f>ROUND((ES676),6)</f>
        <v>460028.15999999997</v>
      </c>
      <c r="AD676">
        <f>ROUND((((ET676)-(EU676))+AE676),6)</f>
        <v>0</v>
      </c>
      <c r="AE676">
        <f>ROUND((EU676),6)</f>
        <v>0</v>
      </c>
      <c r="AF676">
        <f>ROUND((EV676),6)</f>
        <v>0</v>
      </c>
      <c r="AG676">
        <f t="shared" si="395"/>
        <v>0</v>
      </c>
      <c r="AH676">
        <f>(EW676)</f>
        <v>0</v>
      </c>
      <c r="AI676">
        <f>(EX676)</f>
        <v>0</v>
      </c>
      <c r="AJ676">
        <f t="shared" si="396"/>
        <v>0</v>
      </c>
      <c r="AK676">
        <v>460028.15999999997</v>
      </c>
      <c r="AL676">
        <v>460028.15999999997</v>
      </c>
      <c r="AM676">
        <v>0</v>
      </c>
      <c r="AN676">
        <v>0</v>
      </c>
      <c r="AO676">
        <v>0</v>
      </c>
      <c r="AP676">
        <v>0</v>
      </c>
      <c r="AQ676">
        <v>0</v>
      </c>
      <c r="AR676">
        <v>0</v>
      </c>
      <c r="AS676">
        <v>0</v>
      </c>
      <c r="AT676">
        <v>97</v>
      </c>
      <c r="AU676">
        <v>51</v>
      </c>
      <c r="AV676">
        <v>1</v>
      </c>
      <c r="AW676">
        <v>1</v>
      </c>
      <c r="AZ676">
        <v>1</v>
      </c>
      <c r="BA676">
        <v>1</v>
      </c>
      <c r="BB676">
        <v>1</v>
      </c>
      <c r="BC676">
        <v>0.9</v>
      </c>
      <c r="BD676" t="s">
        <v>3</v>
      </c>
      <c r="BE676" t="s">
        <v>3</v>
      </c>
      <c r="BF676" t="s">
        <v>3</v>
      </c>
      <c r="BG676" t="s">
        <v>3</v>
      </c>
      <c r="BH676">
        <v>3</v>
      </c>
      <c r="BI676">
        <v>2</v>
      </c>
      <c r="BJ676" t="s">
        <v>303</v>
      </c>
      <c r="BM676">
        <v>108001</v>
      </c>
      <c r="BN676">
        <v>0</v>
      </c>
      <c r="BO676" t="s">
        <v>301</v>
      </c>
      <c r="BP676">
        <v>1</v>
      </c>
      <c r="BQ676">
        <v>3</v>
      </c>
      <c r="BR676">
        <v>0</v>
      </c>
      <c r="BS676">
        <v>1</v>
      </c>
      <c r="BT676">
        <v>1</v>
      </c>
      <c r="BU676">
        <v>1</v>
      </c>
      <c r="BV676">
        <v>1</v>
      </c>
      <c r="BW676">
        <v>1</v>
      </c>
      <c r="BX676">
        <v>1</v>
      </c>
      <c r="BY676" t="s">
        <v>3</v>
      </c>
      <c r="BZ676">
        <v>97</v>
      </c>
      <c r="CA676">
        <v>51</v>
      </c>
      <c r="CB676" t="s">
        <v>3</v>
      </c>
      <c r="CE676">
        <v>0</v>
      </c>
      <c r="CF676">
        <v>0</v>
      </c>
      <c r="CG676">
        <v>0</v>
      </c>
      <c r="CM676">
        <v>0</v>
      </c>
      <c r="CN676" t="s">
        <v>3</v>
      </c>
      <c r="CO676">
        <v>0</v>
      </c>
      <c r="CP676">
        <f t="shared" si="397"/>
        <v>104334.39</v>
      </c>
      <c r="CQ676">
        <f>ROUND(AL676*BC676,2)</f>
        <v>414025.34</v>
      </c>
      <c r="CR676">
        <f>ROUND(AM676*BB676,2)</f>
        <v>0</v>
      </c>
      <c r="CS676">
        <f>ROUND(AN676*BS676,2)</f>
        <v>0</v>
      </c>
      <c r="CT676">
        <f>ROUND(AO676*BA676,2)</f>
        <v>0</v>
      </c>
      <c r="CU676">
        <f t="shared" si="398"/>
        <v>0</v>
      </c>
      <c r="CV676">
        <f>AH676</f>
        <v>0</v>
      </c>
      <c r="CW676">
        <f>AI676</f>
        <v>0</v>
      </c>
      <c r="CX676">
        <f t="shared" si="399"/>
        <v>0</v>
      </c>
      <c r="CY676">
        <f t="shared" si="400"/>
        <v>0</v>
      </c>
      <c r="CZ676">
        <f t="shared" si="401"/>
        <v>0</v>
      </c>
      <c r="DC676" t="s">
        <v>3</v>
      </c>
      <c r="DD676" t="s">
        <v>3</v>
      </c>
      <c r="DE676" t="s">
        <v>3</v>
      </c>
      <c r="DF676" t="s">
        <v>3</v>
      </c>
      <c r="DG676" t="s">
        <v>3</v>
      </c>
      <c r="DH676" t="s">
        <v>3</v>
      </c>
      <c r="DI676" t="s">
        <v>3</v>
      </c>
      <c r="DJ676" t="s">
        <v>3</v>
      </c>
      <c r="DK676" t="s">
        <v>3</v>
      </c>
      <c r="DL676" t="s">
        <v>3</v>
      </c>
      <c r="DM676" t="s">
        <v>3</v>
      </c>
      <c r="DN676">
        <v>0</v>
      </c>
      <c r="DO676">
        <v>0</v>
      </c>
      <c r="DP676">
        <v>1</v>
      </c>
      <c r="DQ676">
        <v>1</v>
      </c>
      <c r="DU676">
        <v>1013</v>
      </c>
      <c r="DV676" t="s">
        <v>151</v>
      </c>
      <c r="DW676" t="s">
        <v>153</v>
      </c>
      <c r="DX676">
        <v>1</v>
      </c>
      <c r="DZ676" t="s">
        <v>3</v>
      </c>
      <c r="EA676" t="s">
        <v>3</v>
      </c>
      <c r="EB676" t="s">
        <v>3</v>
      </c>
      <c r="EC676" t="s">
        <v>3</v>
      </c>
      <c r="EE676">
        <v>60216615</v>
      </c>
      <c r="EF676">
        <v>3</v>
      </c>
      <c r="EG676" t="s">
        <v>135</v>
      </c>
      <c r="EH676">
        <v>0</v>
      </c>
      <c r="EI676" t="s">
        <v>3</v>
      </c>
      <c r="EJ676">
        <v>2</v>
      </c>
      <c r="EK676">
        <v>108001</v>
      </c>
      <c r="EL676" t="s">
        <v>136</v>
      </c>
      <c r="EM676" t="s">
        <v>137</v>
      </c>
      <c r="EO676" t="s">
        <v>3</v>
      </c>
      <c r="EQ676">
        <v>0</v>
      </c>
      <c r="ER676">
        <v>460028.15999999997</v>
      </c>
      <c r="ES676">
        <v>460028.15999999997</v>
      </c>
      <c r="ET676">
        <v>0</v>
      </c>
      <c r="EU676">
        <v>0</v>
      </c>
      <c r="EV676">
        <v>0</v>
      </c>
      <c r="EW676">
        <v>0</v>
      </c>
      <c r="EX676">
        <v>0</v>
      </c>
      <c r="FQ676">
        <v>0</v>
      </c>
      <c r="FR676">
        <v>0</v>
      </c>
      <c r="FS676">
        <v>0</v>
      </c>
      <c r="FX676">
        <v>97</v>
      </c>
      <c r="FY676">
        <v>51</v>
      </c>
      <c r="GA676" t="s">
        <v>3</v>
      </c>
      <c r="GD676">
        <v>1</v>
      </c>
      <c r="GF676">
        <v>178140526</v>
      </c>
      <c r="GG676">
        <v>2</v>
      </c>
      <c r="GH676">
        <v>1</v>
      </c>
      <c r="GI676">
        <v>3</v>
      </c>
      <c r="GJ676">
        <v>0</v>
      </c>
      <c r="GK676">
        <v>0</v>
      </c>
      <c r="GL676">
        <f t="shared" si="402"/>
        <v>0</v>
      </c>
      <c r="GM676">
        <f t="shared" si="403"/>
        <v>104334.39</v>
      </c>
      <c r="GN676">
        <f t="shared" si="404"/>
        <v>0</v>
      </c>
      <c r="GO676">
        <f t="shared" si="405"/>
        <v>104334.39</v>
      </c>
      <c r="GP676">
        <f t="shared" si="406"/>
        <v>0</v>
      </c>
      <c r="GR676">
        <v>0</v>
      </c>
      <c r="GS676">
        <v>3</v>
      </c>
      <c r="GT676">
        <v>0</v>
      </c>
      <c r="GU676" t="s">
        <v>3</v>
      </c>
      <c r="GV676">
        <f t="shared" si="407"/>
        <v>0</v>
      </c>
      <c r="GW676">
        <v>1</v>
      </c>
      <c r="GX676">
        <f t="shared" si="408"/>
        <v>0</v>
      </c>
      <c r="HA676">
        <v>0</v>
      </c>
      <c r="HB676">
        <v>0</v>
      </c>
      <c r="HC676">
        <f t="shared" si="409"/>
        <v>0</v>
      </c>
      <c r="HE676" t="s">
        <v>3</v>
      </c>
      <c r="HF676" t="s">
        <v>3</v>
      </c>
      <c r="HM676" t="s">
        <v>3</v>
      </c>
      <c r="HN676" t="s">
        <v>138</v>
      </c>
      <c r="HO676" t="s">
        <v>139</v>
      </c>
      <c r="HP676" t="s">
        <v>136</v>
      </c>
      <c r="HQ676" t="s">
        <v>136</v>
      </c>
      <c r="HS676">
        <v>0</v>
      </c>
      <c r="IK676">
        <v>0</v>
      </c>
    </row>
    <row r="677" spans="1:245" x14ac:dyDescent="0.2">
      <c r="A677">
        <v>17</v>
      </c>
      <c r="B677">
        <v>1</v>
      </c>
      <c r="C677">
        <f>ROW(SmtRes!A366)</f>
        <v>366</v>
      </c>
      <c r="D677">
        <f>ROW(EtalonRes!A364)</f>
        <v>364</v>
      </c>
      <c r="E677" t="s">
        <v>304</v>
      </c>
      <c r="F677" t="s">
        <v>305</v>
      </c>
      <c r="G677" t="s">
        <v>306</v>
      </c>
      <c r="H677" t="s">
        <v>119</v>
      </c>
      <c r="I677">
        <f>ROUND(3/100,7)</f>
        <v>0.03</v>
      </c>
      <c r="J677">
        <v>0</v>
      </c>
      <c r="K677">
        <f>ROUND(3/100,7)</f>
        <v>0.03</v>
      </c>
      <c r="O677">
        <f t="shared" si="389"/>
        <v>10464.67</v>
      </c>
      <c r="P677">
        <f>SUMIF(SmtRes!AQ363:'SmtRes'!AQ366,"=1",SmtRes!DF363:'SmtRes'!DF366)</f>
        <v>0</v>
      </c>
      <c r="Q677">
        <f>SUMIF(SmtRes!AQ363:'SmtRes'!AQ366,"=1",SmtRes!DG363:'SmtRes'!DG366)</f>
        <v>0</v>
      </c>
      <c r="R677">
        <f>SUMIF(SmtRes!AQ363:'SmtRes'!AQ366,"=1",SmtRes!DH363:'SmtRes'!DH366)</f>
        <v>0</v>
      </c>
      <c r="S677">
        <f>SUMIF(SmtRes!AQ363:'SmtRes'!AQ366,"=1",SmtRes!DI363:'SmtRes'!DI366)</f>
        <v>10464.67</v>
      </c>
      <c r="T677">
        <f t="shared" si="390"/>
        <v>0</v>
      </c>
      <c r="U677">
        <f>SUMIF(SmtRes!AQ363:'SmtRes'!AQ366,"=1",SmtRes!CV363:'SmtRes'!CV366)</f>
        <v>14.493</v>
      </c>
      <c r="V677">
        <f>SUMIF(SmtRes!AQ363:'SmtRes'!AQ366,"=1",SmtRes!CW363:'SmtRes'!CW366)</f>
        <v>0</v>
      </c>
      <c r="W677">
        <f t="shared" si="391"/>
        <v>0</v>
      </c>
      <c r="X677">
        <f t="shared" si="392"/>
        <v>9522.85</v>
      </c>
      <c r="Y677">
        <f t="shared" si="393"/>
        <v>5023.04</v>
      </c>
      <c r="AA677">
        <v>61549534</v>
      </c>
      <c r="AB677">
        <f t="shared" si="394"/>
        <v>348822.35499999998</v>
      </c>
      <c r="AC677">
        <f>ROUND((0),6)</f>
        <v>0</v>
      </c>
      <c r="AD677">
        <f>ROUND((((0)-(0))+AE677),6)</f>
        <v>0</v>
      </c>
      <c r="AE677">
        <f>ROUND((0),6)</f>
        <v>0</v>
      </c>
      <c r="AF677">
        <f>ROUND((SUM(SmtRes!BT363:'SmtRes'!BT366)),6)</f>
        <v>348822.35499999998</v>
      </c>
      <c r="AG677">
        <f t="shared" si="395"/>
        <v>0</v>
      </c>
      <c r="AH677">
        <f>(SUM(SmtRes!BU363:'SmtRes'!BU366))</f>
        <v>483.1</v>
      </c>
      <c r="AI677">
        <f>(0)</f>
        <v>0</v>
      </c>
      <c r="AJ677">
        <f t="shared" si="396"/>
        <v>0</v>
      </c>
      <c r="AK677">
        <v>348822.35499999998</v>
      </c>
      <c r="AL677">
        <v>0</v>
      </c>
      <c r="AM677">
        <v>0</v>
      </c>
      <c r="AN677">
        <v>0</v>
      </c>
      <c r="AO677">
        <v>348822.35499999998</v>
      </c>
      <c r="AP677">
        <v>0</v>
      </c>
      <c r="AQ677">
        <v>483.1</v>
      </c>
      <c r="AR677">
        <v>0</v>
      </c>
      <c r="AS677">
        <v>0</v>
      </c>
      <c r="AT677">
        <v>91</v>
      </c>
      <c r="AU677">
        <v>48</v>
      </c>
      <c r="AV677">
        <v>1</v>
      </c>
      <c r="AW677">
        <v>1</v>
      </c>
      <c r="AZ677">
        <v>1</v>
      </c>
      <c r="BA677">
        <v>1</v>
      </c>
      <c r="BB677">
        <v>1</v>
      </c>
      <c r="BC677">
        <v>1</v>
      </c>
      <c r="BD677" t="s">
        <v>3</v>
      </c>
      <c r="BE677" t="s">
        <v>3</v>
      </c>
      <c r="BF677" t="s">
        <v>3</v>
      </c>
      <c r="BG677" t="s">
        <v>3</v>
      </c>
      <c r="BH677">
        <v>0</v>
      </c>
      <c r="BI677">
        <v>1</v>
      </c>
      <c r="BJ677" t="s">
        <v>307</v>
      </c>
      <c r="BM677">
        <v>67001</v>
      </c>
      <c r="BN677">
        <v>0</v>
      </c>
      <c r="BO677" t="s">
        <v>3</v>
      </c>
      <c r="BP677">
        <v>0</v>
      </c>
      <c r="BQ677">
        <v>6</v>
      </c>
      <c r="BR677">
        <v>0</v>
      </c>
      <c r="BS677">
        <v>1</v>
      </c>
      <c r="BT677">
        <v>1</v>
      </c>
      <c r="BU677">
        <v>1</v>
      </c>
      <c r="BV677">
        <v>1</v>
      </c>
      <c r="BW677">
        <v>1</v>
      </c>
      <c r="BX677">
        <v>1</v>
      </c>
      <c r="BY677" t="s">
        <v>3</v>
      </c>
      <c r="BZ677">
        <v>91</v>
      </c>
      <c r="CA677">
        <v>48</v>
      </c>
      <c r="CB677" t="s">
        <v>3</v>
      </c>
      <c r="CE677">
        <v>0</v>
      </c>
      <c r="CF677">
        <v>0</v>
      </c>
      <c r="CG677">
        <v>0</v>
      </c>
      <c r="CM677">
        <v>0</v>
      </c>
      <c r="CN677" t="s">
        <v>3</v>
      </c>
      <c r="CO677">
        <v>0</v>
      </c>
      <c r="CP677">
        <f t="shared" si="397"/>
        <v>10464.67</v>
      </c>
      <c r="CQ677">
        <f>SUMIF(SmtRes!AQ363:'SmtRes'!AQ366,"=1",SmtRes!AA363:'SmtRes'!AA366)</f>
        <v>0</v>
      </c>
      <c r="CR677">
        <f>SUMIF(SmtRes!AQ363:'SmtRes'!AQ366,"=1",SmtRes!AB363:'SmtRes'!AB366)</f>
        <v>0</v>
      </c>
      <c r="CS677">
        <f>SUMIF(SmtRes!AQ363:'SmtRes'!AQ366,"=1",SmtRes!AC363:'SmtRes'!AC366)</f>
        <v>0</v>
      </c>
      <c r="CT677">
        <f>SUMIF(SmtRes!AQ363:'SmtRes'!AQ366,"=1",SmtRes!AD363:'SmtRes'!AD366)</f>
        <v>722.05</v>
      </c>
      <c r="CU677">
        <f t="shared" si="398"/>
        <v>0</v>
      </c>
      <c r="CV677">
        <f>SUMIF(SmtRes!AQ363:'SmtRes'!AQ366,"=1",SmtRes!BU363:'SmtRes'!BU366)</f>
        <v>483.1</v>
      </c>
      <c r="CW677">
        <f>SUMIF(SmtRes!AQ363:'SmtRes'!AQ366,"=1",SmtRes!BV363:'SmtRes'!BV366)</f>
        <v>0</v>
      </c>
      <c r="CX677">
        <f t="shared" si="399"/>
        <v>0</v>
      </c>
      <c r="CY677">
        <f t="shared" si="400"/>
        <v>9522.8496999999988</v>
      </c>
      <c r="CZ677">
        <f t="shared" si="401"/>
        <v>5023.0416000000005</v>
      </c>
      <c r="DC677" t="s">
        <v>3</v>
      </c>
      <c r="DD677" t="s">
        <v>3</v>
      </c>
      <c r="DE677" t="s">
        <v>3</v>
      </c>
      <c r="DF677" t="s">
        <v>3</v>
      </c>
      <c r="DG677" t="s">
        <v>3</v>
      </c>
      <c r="DH677" t="s">
        <v>3</v>
      </c>
      <c r="DI677" t="s">
        <v>3</v>
      </c>
      <c r="DJ677" t="s">
        <v>3</v>
      </c>
      <c r="DK677" t="s">
        <v>3</v>
      </c>
      <c r="DL677" t="s">
        <v>3</v>
      </c>
      <c r="DM677" t="s">
        <v>3</v>
      </c>
      <c r="DN677">
        <v>0</v>
      </c>
      <c r="DO677">
        <v>0</v>
      </c>
      <c r="DP677">
        <v>1</v>
      </c>
      <c r="DQ677">
        <v>1</v>
      </c>
      <c r="DU677">
        <v>1013</v>
      </c>
      <c r="DV677" t="s">
        <v>119</v>
      </c>
      <c r="DW677" t="s">
        <v>119</v>
      </c>
      <c r="DX677">
        <v>1</v>
      </c>
      <c r="DZ677" t="s">
        <v>3</v>
      </c>
      <c r="EA677" t="s">
        <v>3</v>
      </c>
      <c r="EB677" t="s">
        <v>3</v>
      </c>
      <c r="EC677" t="s">
        <v>3</v>
      </c>
      <c r="EE677">
        <v>60216862</v>
      </c>
      <c r="EF677">
        <v>6</v>
      </c>
      <c r="EG677" t="s">
        <v>33</v>
      </c>
      <c r="EH677">
        <v>101</v>
      </c>
      <c r="EI677" t="s">
        <v>121</v>
      </c>
      <c r="EJ677">
        <v>1</v>
      </c>
      <c r="EK677">
        <v>67001</v>
      </c>
      <c r="EL677" t="s">
        <v>121</v>
      </c>
      <c r="EM677" t="s">
        <v>122</v>
      </c>
      <c r="EO677" t="s">
        <v>3</v>
      </c>
      <c r="EQ677">
        <v>0</v>
      </c>
      <c r="ER677">
        <v>0</v>
      </c>
      <c r="ES677">
        <v>0</v>
      </c>
      <c r="ET677">
        <v>0</v>
      </c>
      <c r="EU677">
        <v>0</v>
      </c>
      <c r="EV677">
        <v>0</v>
      </c>
      <c r="EW677">
        <v>483.1</v>
      </c>
      <c r="EX677">
        <v>0</v>
      </c>
      <c r="EY677">
        <v>0</v>
      </c>
      <c r="FQ677">
        <v>0</v>
      </c>
      <c r="FR677">
        <v>0</v>
      </c>
      <c r="FS677">
        <v>0</v>
      </c>
      <c r="FX677">
        <v>91</v>
      </c>
      <c r="FY677">
        <v>48</v>
      </c>
      <c r="GA677" t="s">
        <v>3</v>
      </c>
      <c r="GD677">
        <v>1</v>
      </c>
      <c r="GF677">
        <v>1389629802</v>
      </c>
      <c r="GG677">
        <v>2</v>
      </c>
      <c r="GH677">
        <v>1</v>
      </c>
      <c r="GI677">
        <v>-2</v>
      </c>
      <c r="GJ677">
        <v>0</v>
      </c>
      <c r="GK677">
        <v>0</v>
      </c>
      <c r="GL677">
        <f t="shared" si="402"/>
        <v>0</v>
      </c>
      <c r="GM677">
        <f t="shared" si="403"/>
        <v>25010.560000000001</v>
      </c>
      <c r="GN677">
        <f t="shared" si="404"/>
        <v>25010.560000000001</v>
      </c>
      <c r="GO677">
        <f t="shared" si="405"/>
        <v>0</v>
      </c>
      <c r="GP677">
        <f t="shared" si="406"/>
        <v>0</v>
      </c>
      <c r="GR677">
        <v>0</v>
      </c>
      <c r="GS677">
        <v>3</v>
      </c>
      <c r="GT677">
        <v>0</v>
      </c>
      <c r="GU677" t="s">
        <v>3</v>
      </c>
      <c r="GV677">
        <f t="shared" si="407"/>
        <v>0</v>
      </c>
      <c r="GW677">
        <v>1</v>
      </c>
      <c r="GX677">
        <f t="shared" si="408"/>
        <v>0</v>
      </c>
      <c r="HA677">
        <v>0</v>
      </c>
      <c r="HB677">
        <v>0</v>
      </c>
      <c r="HC677">
        <f t="shared" si="409"/>
        <v>0</v>
      </c>
      <c r="HE677" t="s">
        <v>3</v>
      </c>
      <c r="HF677" t="s">
        <v>3</v>
      </c>
      <c r="HM677" t="s">
        <v>3</v>
      </c>
      <c r="HN677" t="s">
        <v>123</v>
      </c>
      <c r="HO677" t="s">
        <v>124</v>
      </c>
      <c r="HP677" t="s">
        <v>121</v>
      </c>
      <c r="HQ677" t="s">
        <v>121</v>
      </c>
      <c r="HS677">
        <v>0</v>
      </c>
      <c r="IK677">
        <v>0</v>
      </c>
    </row>
    <row r="678" spans="1:245" x14ac:dyDescent="0.2">
      <c r="A678">
        <v>18</v>
      </c>
      <c r="B678">
        <v>1</v>
      </c>
      <c r="C678">
        <v>364</v>
      </c>
      <c r="E678" t="s">
        <v>308</v>
      </c>
      <c r="F678" t="s">
        <v>309</v>
      </c>
      <c r="G678" t="s">
        <v>310</v>
      </c>
      <c r="H678" t="s">
        <v>128</v>
      </c>
      <c r="I678">
        <f>I677*J678</f>
        <v>3</v>
      </c>
      <c r="J678">
        <v>100</v>
      </c>
      <c r="K678">
        <v>100</v>
      </c>
      <c r="O678">
        <f t="shared" si="389"/>
        <v>6121.44</v>
      </c>
      <c r="P678">
        <f>ROUND(CQ678*I678,2)</f>
        <v>6121.44</v>
      </c>
      <c r="Q678">
        <f>ROUND(CR678*I678,2)</f>
        <v>0</v>
      </c>
      <c r="R678">
        <f>ROUND(CS678*I678,2)</f>
        <v>0</v>
      </c>
      <c r="S678">
        <f>ROUND(CT678*I678,2)</f>
        <v>0</v>
      </c>
      <c r="T678">
        <f t="shared" si="390"/>
        <v>0</v>
      </c>
      <c r="U678">
        <f>ROUND(CV678*I678,7)</f>
        <v>0</v>
      </c>
      <c r="V678">
        <f>ROUND(CW678*I678,7)</f>
        <v>0</v>
      </c>
      <c r="W678">
        <f t="shared" si="391"/>
        <v>0</v>
      </c>
      <c r="X678">
        <f t="shared" si="392"/>
        <v>0</v>
      </c>
      <c r="Y678">
        <f t="shared" si="393"/>
        <v>0</v>
      </c>
      <c r="AA678">
        <v>61549534</v>
      </c>
      <c r="AB678">
        <f t="shared" si="394"/>
        <v>1478.61</v>
      </c>
      <c r="AC678">
        <f>ROUND((ES678),6)</f>
        <v>1478.61</v>
      </c>
      <c r="AD678">
        <f>ROUND((((ET678)-(EU678))+AE678),6)</f>
        <v>0</v>
      </c>
      <c r="AE678">
        <f t="shared" ref="AE678:AF680" si="410">ROUND((EU678),6)</f>
        <v>0</v>
      </c>
      <c r="AF678">
        <f t="shared" si="410"/>
        <v>0</v>
      </c>
      <c r="AG678">
        <f t="shared" si="395"/>
        <v>0</v>
      </c>
      <c r="AH678">
        <f t="shared" ref="AH678:AI680" si="411">(EW678)</f>
        <v>0</v>
      </c>
      <c r="AI678">
        <f t="shared" si="411"/>
        <v>0</v>
      </c>
      <c r="AJ678">
        <f t="shared" si="396"/>
        <v>0</v>
      </c>
      <c r="AK678">
        <v>1478.61</v>
      </c>
      <c r="AL678">
        <v>1478.61</v>
      </c>
      <c r="AM678">
        <v>0</v>
      </c>
      <c r="AN678">
        <v>0</v>
      </c>
      <c r="AO678">
        <v>0</v>
      </c>
      <c r="AP678">
        <v>0</v>
      </c>
      <c r="AQ678">
        <v>0</v>
      </c>
      <c r="AR678">
        <v>0</v>
      </c>
      <c r="AS678">
        <v>0</v>
      </c>
      <c r="AT678">
        <v>97</v>
      </c>
      <c r="AU678">
        <v>51</v>
      </c>
      <c r="AV678">
        <v>1</v>
      </c>
      <c r="AW678">
        <v>1</v>
      </c>
      <c r="AZ678">
        <v>1</v>
      </c>
      <c r="BA678">
        <v>1</v>
      </c>
      <c r="BB678">
        <v>1</v>
      </c>
      <c r="BC678">
        <v>1.38</v>
      </c>
      <c r="BD678" t="s">
        <v>3</v>
      </c>
      <c r="BE678" t="s">
        <v>3</v>
      </c>
      <c r="BF678" t="s">
        <v>3</v>
      </c>
      <c r="BG678" t="s">
        <v>3</v>
      </c>
      <c r="BH678">
        <v>3</v>
      </c>
      <c r="BI678">
        <v>2</v>
      </c>
      <c r="BJ678" t="s">
        <v>311</v>
      </c>
      <c r="BM678">
        <v>108001</v>
      </c>
      <c r="BN678">
        <v>0</v>
      </c>
      <c r="BO678" t="s">
        <v>309</v>
      </c>
      <c r="BP678">
        <v>1</v>
      </c>
      <c r="BQ678">
        <v>3</v>
      </c>
      <c r="BR678">
        <v>0</v>
      </c>
      <c r="BS678">
        <v>1</v>
      </c>
      <c r="BT678">
        <v>1</v>
      </c>
      <c r="BU678">
        <v>1</v>
      </c>
      <c r="BV678">
        <v>1</v>
      </c>
      <c r="BW678">
        <v>1</v>
      </c>
      <c r="BX678">
        <v>1</v>
      </c>
      <c r="BY678" t="s">
        <v>3</v>
      </c>
      <c r="BZ678">
        <v>97</v>
      </c>
      <c r="CA678">
        <v>51</v>
      </c>
      <c r="CB678" t="s">
        <v>3</v>
      </c>
      <c r="CE678">
        <v>0</v>
      </c>
      <c r="CF678">
        <v>0</v>
      </c>
      <c r="CG678">
        <v>0</v>
      </c>
      <c r="CM678">
        <v>0</v>
      </c>
      <c r="CN678" t="s">
        <v>3</v>
      </c>
      <c r="CO678">
        <v>0</v>
      </c>
      <c r="CP678">
        <f t="shared" si="397"/>
        <v>6121.44</v>
      </c>
      <c r="CQ678">
        <f>ROUND(AL678*BC678,2)</f>
        <v>2040.48</v>
      </c>
      <c r="CR678">
        <f>ROUND(AM678*BB678,2)</f>
        <v>0</v>
      </c>
      <c r="CS678">
        <f>ROUND(AN678*BS678,2)</f>
        <v>0</v>
      </c>
      <c r="CT678">
        <f>ROUND(AO678*BA678,2)</f>
        <v>0</v>
      </c>
      <c r="CU678">
        <f t="shared" si="398"/>
        <v>0</v>
      </c>
      <c r="CV678">
        <f t="shared" ref="CV678:CW680" si="412">AH678</f>
        <v>0</v>
      </c>
      <c r="CW678">
        <f t="shared" si="412"/>
        <v>0</v>
      </c>
      <c r="CX678">
        <f t="shared" si="399"/>
        <v>0</v>
      </c>
      <c r="CY678">
        <f t="shared" si="400"/>
        <v>0</v>
      </c>
      <c r="CZ678">
        <f t="shared" si="401"/>
        <v>0</v>
      </c>
      <c r="DC678" t="s">
        <v>3</v>
      </c>
      <c r="DD678" t="s">
        <v>3</v>
      </c>
      <c r="DE678" t="s">
        <v>3</v>
      </c>
      <c r="DF678" t="s">
        <v>3</v>
      </c>
      <c r="DG678" t="s">
        <v>3</v>
      </c>
      <c r="DH678" t="s">
        <v>3</v>
      </c>
      <c r="DI678" t="s">
        <v>3</v>
      </c>
      <c r="DJ678" t="s">
        <v>3</v>
      </c>
      <c r="DK678" t="s">
        <v>3</v>
      </c>
      <c r="DL678" t="s">
        <v>3</v>
      </c>
      <c r="DM678" t="s">
        <v>3</v>
      </c>
      <c r="DN678">
        <v>0</v>
      </c>
      <c r="DO678">
        <v>0</v>
      </c>
      <c r="DP678">
        <v>1</v>
      </c>
      <c r="DQ678">
        <v>1</v>
      </c>
      <c r="DU678">
        <v>1013</v>
      </c>
      <c r="DV678" t="s">
        <v>128</v>
      </c>
      <c r="DW678" t="s">
        <v>128</v>
      </c>
      <c r="DX678">
        <v>1</v>
      </c>
      <c r="DZ678" t="s">
        <v>3</v>
      </c>
      <c r="EA678" t="s">
        <v>3</v>
      </c>
      <c r="EB678" t="s">
        <v>3</v>
      </c>
      <c r="EC678" t="s">
        <v>3</v>
      </c>
      <c r="EE678">
        <v>60216615</v>
      </c>
      <c r="EF678">
        <v>3</v>
      </c>
      <c r="EG678" t="s">
        <v>135</v>
      </c>
      <c r="EH678">
        <v>0</v>
      </c>
      <c r="EI678" t="s">
        <v>3</v>
      </c>
      <c r="EJ678">
        <v>2</v>
      </c>
      <c r="EK678">
        <v>108001</v>
      </c>
      <c r="EL678" t="s">
        <v>136</v>
      </c>
      <c r="EM678" t="s">
        <v>137</v>
      </c>
      <c r="EO678" t="s">
        <v>3</v>
      </c>
      <c r="EQ678">
        <v>0</v>
      </c>
      <c r="ER678">
        <v>1478.61</v>
      </c>
      <c r="ES678">
        <v>1478.61</v>
      </c>
      <c r="ET678">
        <v>0</v>
      </c>
      <c r="EU678">
        <v>0</v>
      </c>
      <c r="EV678">
        <v>0</v>
      </c>
      <c r="EW678">
        <v>0</v>
      </c>
      <c r="EX678">
        <v>0</v>
      </c>
      <c r="FQ678">
        <v>0</v>
      </c>
      <c r="FR678">
        <v>0</v>
      </c>
      <c r="FS678">
        <v>0</v>
      </c>
      <c r="FX678">
        <v>97</v>
      </c>
      <c r="FY678">
        <v>51</v>
      </c>
      <c r="GA678" t="s">
        <v>3</v>
      </c>
      <c r="GD678">
        <v>1</v>
      </c>
      <c r="GF678">
        <v>147469095</v>
      </c>
      <c r="GG678">
        <v>2</v>
      </c>
      <c r="GH678">
        <v>1</v>
      </c>
      <c r="GI678">
        <v>2</v>
      </c>
      <c r="GJ678">
        <v>0</v>
      </c>
      <c r="GK678">
        <v>0</v>
      </c>
      <c r="GL678">
        <f t="shared" si="402"/>
        <v>0</v>
      </c>
      <c r="GM678">
        <f t="shared" si="403"/>
        <v>6121.44</v>
      </c>
      <c r="GN678">
        <f t="shared" si="404"/>
        <v>0</v>
      </c>
      <c r="GO678">
        <f t="shared" si="405"/>
        <v>6121.44</v>
      </c>
      <c r="GP678">
        <f t="shared" si="406"/>
        <v>0</v>
      </c>
      <c r="GR678">
        <v>0</v>
      </c>
      <c r="GS678">
        <v>3</v>
      </c>
      <c r="GT678">
        <v>0</v>
      </c>
      <c r="GU678" t="s">
        <v>3</v>
      </c>
      <c r="GV678">
        <f t="shared" si="407"/>
        <v>0</v>
      </c>
      <c r="GW678">
        <v>1</v>
      </c>
      <c r="GX678">
        <f t="shared" si="408"/>
        <v>0</v>
      </c>
      <c r="HA678">
        <v>0</v>
      </c>
      <c r="HB678">
        <v>0</v>
      </c>
      <c r="HC678">
        <f t="shared" si="409"/>
        <v>0</v>
      </c>
      <c r="HE678" t="s">
        <v>3</v>
      </c>
      <c r="HF678" t="s">
        <v>3</v>
      </c>
      <c r="HM678" t="s">
        <v>3</v>
      </c>
      <c r="HN678" t="s">
        <v>138</v>
      </c>
      <c r="HO678" t="s">
        <v>139</v>
      </c>
      <c r="HP678" t="s">
        <v>136</v>
      </c>
      <c r="HQ678" t="s">
        <v>136</v>
      </c>
      <c r="HS678">
        <v>0</v>
      </c>
      <c r="IK678">
        <v>0</v>
      </c>
    </row>
    <row r="679" spans="1:245" x14ac:dyDescent="0.2">
      <c r="A679">
        <v>18</v>
      </c>
      <c r="B679">
        <v>1</v>
      </c>
      <c r="C679">
        <v>366</v>
      </c>
      <c r="E679" t="s">
        <v>312</v>
      </c>
      <c r="F679" t="s">
        <v>313</v>
      </c>
      <c r="G679" t="s">
        <v>314</v>
      </c>
      <c r="H679" t="s">
        <v>128</v>
      </c>
      <c r="I679">
        <f>I677*J679</f>
        <v>3</v>
      </c>
      <c r="J679">
        <v>100</v>
      </c>
      <c r="K679">
        <v>100</v>
      </c>
      <c r="O679">
        <f t="shared" si="389"/>
        <v>1242.18</v>
      </c>
      <c r="P679">
        <f>ROUND(CQ679*I679,2)</f>
        <v>1242.18</v>
      </c>
      <c r="Q679">
        <f>ROUND(CR679*I679,2)</f>
        <v>0</v>
      </c>
      <c r="R679">
        <f>ROUND(CS679*I679,2)</f>
        <v>0</v>
      </c>
      <c r="S679">
        <f>ROUND(CT679*I679,2)</f>
        <v>0</v>
      </c>
      <c r="T679">
        <f t="shared" si="390"/>
        <v>0</v>
      </c>
      <c r="U679">
        <f>ROUND(CV679*I679,7)</f>
        <v>0</v>
      </c>
      <c r="V679">
        <f>ROUND(CW679*I679,7)</f>
        <v>0</v>
      </c>
      <c r="W679">
        <f t="shared" si="391"/>
        <v>0</v>
      </c>
      <c r="X679">
        <f t="shared" si="392"/>
        <v>0</v>
      </c>
      <c r="Y679">
        <f t="shared" si="393"/>
        <v>0</v>
      </c>
      <c r="AA679">
        <v>61549534</v>
      </c>
      <c r="AB679">
        <f t="shared" si="394"/>
        <v>356.95</v>
      </c>
      <c r="AC679">
        <f>ROUND((ES679),6)</f>
        <v>356.95</v>
      </c>
      <c r="AD679">
        <f>ROUND((((ET679)-(EU679))+AE679),6)</f>
        <v>0</v>
      </c>
      <c r="AE679">
        <f t="shared" si="410"/>
        <v>0</v>
      </c>
      <c r="AF679">
        <f t="shared" si="410"/>
        <v>0</v>
      </c>
      <c r="AG679">
        <f t="shared" si="395"/>
        <v>0</v>
      </c>
      <c r="AH679">
        <f t="shared" si="411"/>
        <v>0</v>
      </c>
      <c r="AI679">
        <f t="shared" si="411"/>
        <v>0</v>
      </c>
      <c r="AJ679">
        <f t="shared" si="396"/>
        <v>0</v>
      </c>
      <c r="AK679">
        <v>356.95</v>
      </c>
      <c r="AL679">
        <v>356.95</v>
      </c>
      <c r="AM679">
        <v>0</v>
      </c>
      <c r="AN679">
        <v>0</v>
      </c>
      <c r="AO679">
        <v>0</v>
      </c>
      <c r="AP679">
        <v>0</v>
      </c>
      <c r="AQ679">
        <v>0</v>
      </c>
      <c r="AR679">
        <v>0</v>
      </c>
      <c r="AS679">
        <v>0</v>
      </c>
      <c r="AT679">
        <v>0</v>
      </c>
      <c r="AU679">
        <v>0</v>
      </c>
      <c r="AV679">
        <v>1</v>
      </c>
      <c r="AW679">
        <v>1</v>
      </c>
      <c r="AZ679">
        <v>1</v>
      </c>
      <c r="BA679">
        <v>1</v>
      </c>
      <c r="BB679">
        <v>1</v>
      </c>
      <c r="BC679">
        <v>1.1599999999999999</v>
      </c>
      <c r="BD679" t="s">
        <v>3</v>
      </c>
      <c r="BE679" t="s">
        <v>3</v>
      </c>
      <c r="BF679" t="s">
        <v>3</v>
      </c>
      <c r="BG679" t="s">
        <v>3</v>
      </c>
      <c r="BH679">
        <v>3</v>
      </c>
      <c r="BI679">
        <v>3</v>
      </c>
      <c r="BJ679" t="s">
        <v>315</v>
      </c>
      <c r="BM679">
        <v>600001</v>
      </c>
      <c r="BN679">
        <v>0</v>
      </c>
      <c r="BO679" t="s">
        <v>3</v>
      </c>
      <c r="BP679">
        <v>0</v>
      </c>
      <c r="BQ679">
        <v>5</v>
      </c>
      <c r="BR679">
        <v>0</v>
      </c>
      <c r="BS679">
        <v>1</v>
      </c>
      <c r="BT679">
        <v>1</v>
      </c>
      <c r="BU679">
        <v>1</v>
      </c>
      <c r="BV679">
        <v>1</v>
      </c>
      <c r="BW679">
        <v>1</v>
      </c>
      <c r="BX679">
        <v>1</v>
      </c>
      <c r="BY679" t="s">
        <v>3</v>
      </c>
      <c r="BZ679">
        <v>91</v>
      </c>
      <c r="CA679">
        <v>48</v>
      </c>
      <c r="CB679" t="s">
        <v>3</v>
      </c>
      <c r="CE679">
        <v>0</v>
      </c>
      <c r="CF679">
        <v>0</v>
      </c>
      <c r="CG679">
        <v>0</v>
      </c>
      <c r="CM679">
        <v>0</v>
      </c>
      <c r="CN679" t="s">
        <v>3</v>
      </c>
      <c r="CO679">
        <v>0</v>
      </c>
      <c r="CP679">
        <f t="shared" si="397"/>
        <v>1242.18</v>
      </c>
      <c r="CQ679">
        <f>ROUND(AL679*BC679,2)</f>
        <v>414.06</v>
      </c>
      <c r="CR679">
        <f>ROUND(AM679*BB679,2)</f>
        <v>0</v>
      </c>
      <c r="CS679">
        <f>ROUND(AN679*BS679,2)</f>
        <v>0</v>
      </c>
      <c r="CT679">
        <f>ROUND(AO679*BA679,2)</f>
        <v>0</v>
      </c>
      <c r="CU679">
        <f t="shared" si="398"/>
        <v>0</v>
      </c>
      <c r="CV679">
        <f t="shared" si="412"/>
        <v>0</v>
      </c>
      <c r="CW679">
        <f t="shared" si="412"/>
        <v>0</v>
      </c>
      <c r="CX679">
        <f t="shared" si="399"/>
        <v>0</v>
      </c>
      <c r="CY679">
        <f>0</f>
        <v>0</v>
      </c>
      <c r="CZ679">
        <f>0</f>
        <v>0</v>
      </c>
      <c r="DC679" t="s">
        <v>3</v>
      </c>
      <c r="DD679" t="s">
        <v>3</v>
      </c>
      <c r="DE679" t="s">
        <v>3</v>
      </c>
      <c r="DF679" t="s">
        <v>3</v>
      </c>
      <c r="DG679" t="s">
        <v>3</v>
      </c>
      <c r="DH679" t="s">
        <v>3</v>
      </c>
      <c r="DI679" t="s">
        <v>3</v>
      </c>
      <c r="DJ679" t="s">
        <v>3</v>
      </c>
      <c r="DK679" t="s">
        <v>3</v>
      </c>
      <c r="DL679" t="s">
        <v>3</v>
      </c>
      <c r="DM679" t="s">
        <v>3</v>
      </c>
      <c r="DN679">
        <v>0</v>
      </c>
      <c r="DO679">
        <v>0</v>
      </c>
      <c r="DP679">
        <v>1</v>
      </c>
      <c r="DQ679">
        <v>1</v>
      </c>
      <c r="DU679">
        <v>1013</v>
      </c>
      <c r="DV679" t="s">
        <v>128</v>
      </c>
      <c r="DW679" t="s">
        <v>128</v>
      </c>
      <c r="DX679">
        <v>1</v>
      </c>
      <c r="DZ679" t="s">
        <v>3</v>
      </c>
      <c r="EA679" t="s">
        <v>3</v>
      </c>
      <c r="EB679" t="s">
        <v>3</v>
      </c>
      <c r="EC679" t="s">
        <v>3</v>
      </c>
      <c r="EE679">
        <v>60216673</v>
      </c>
      <c r="EF679">
        <v>5</v>
      </c>
      <c r="EG679" t="s">
        <v>316</v>
      </c>
      <c r="EH679">
        <v>0</v>
      </c>
      <c r="EI679" t="s">
        <v>3</v>
      </c>
      <c r="EJ679">
        <v>3</v>
      </c>
      <c r="EK679">
        <v>600001</v>
      </c>
      <c r="EL679" t="s">
        <v>317</v>
      </c>
      <c r="EM679" t="s">
        <v>318</v>
      </c>
      <c r="EO679" t="s">
        <v>3</v>
      </c>
      <c r="EQ679">
        <v>0</v>
      </c>
      <c r="ER679">
        <v>356.95</v>
      </c>
      <c r="ES679">
        <v>356.95</v>
      </c>
      <c r="ET679">
        <v>0</v>
      </c>
      <c r="EU679">
        <v>0</v>
      </c>
      <c r="EV679">
        <v>0</v>
      </c>
      <c r="EW679">
        <v>0</v>
      </c>
      <c r="EX679">
        <v>0</v>
      </c>
      <c r="FQ679">
        <v>0</v>
      </c>
      <c r="FR679">
        <f>P679</f>
        <v>1242.18</v>
      </c>
      <c r="FS679">
        <v>0</v>
      </c>
      <c r="FX679">
        <v>91</v>
      </c>
      <c r="FY679">
        <v>48</v>
      </c>
      <c r="GA679" t="s">
        <v>3</v>
      </c>
      <c r="GD679">
        <v>1</v>
      </c>
      <c r="GF679">
        <v>465420945</v>
      </c>
      <c r="GG679">
        <v>2</v>
      </c>
      <c r="GH679">
        <v>1</v>
      </c>
      <c r="GI679">
        <v>2</v>
      </c>
      <c r="GJ679">
        <v>0</v>
      </c>
      <c r="GK679">
        <v>0</v>
      </c>
      <c r="GL679">
        <f t="shared" si="402"/>
        <v>0</v>
      </c>
      <c r="GM679">
        <f t="shared" si="403"/>
        <v>1242.18</v>
      </c>
      <c r="GN679">
        <f t="shared" si="404"/>
        <v>0</v>
      </c>
      <c r="GO679">
        <f t="shared" si="405"/>
        <v>0</v>
      </c>
      <c r="GP679">
        <f t="shared" si="406"/>
        <v>0</v>
      </c>
      <c r="GR679">
        <v>0</v>
      </c>
      <c r="GS679">
        <v>3</v>
      </c>
      <c r="GT679">
        <v>0</v>
      </c>
      <c r="GU679" t="s">
        <v>3</v>
      </c>
      <c r="GV679">
        <f t="shared" si="407"/>
        <v>0</v>
      </c>
      <c r="GW679">
        <v>1</v>
      </c>
      <c r="GX679">
        <f t="shared" si="408"/>
        <v>0</v>
      </c>
      <c r="HA679">
        <v>0</v>
      </c>
      <c r="HB679">
        <v>0</v>
      </c>
      <c r="HC679">
        <f t="shared" si="409"/>
        <v>0</v>
      </c>
      <c r="HE679" t="s">
        <v>3</v>
      </c>
      <c r="HF679" t="s">
        <v>3</v>
      </c>
      <c r="HM679" t="s">
        <v>3</v>
      </c>
      <c r="HN679" t="s">
        <v>3</v>
      </c>
      <c r="HO679" t="s">
        <v>3</v>
      </c>
      <c r="HP679" t="s">
        <v>3</v>
      </c>
      <c r="HQ679" t="s">
        <v>3</v>
      </c>
      <c r="HS679">
        <v>0</v>
      </c>
      <c r="IK679">
        <v>0</v>
      </c>
    </row>
    <row r="680" spans="1:245" x14ac:dyDescent="0.2">
      <c r="A680">
        <v>18</v>
      </c>
      <c r="B680">
        <v>1</v>
      </c>
      <c r="C680">
        <v>365</v>
      </c>
      <c r="E680" t="s">
        <v>319</v>
      </c>
      <c r="F680" t="s">
        <v>320</v>
      </c>
      <c r="G680" t="s">
        <v>321</v>
      </c>
      <c r="H680" t="s">
        <v>128</v>
      </c>
      <c r="I680">
        <f>I677*J680</f>
        <v>50</v>
      </c>
      <c r="J680">
        <v>1666.6666666666667</v>
      </c>
      <c r="K680">
        <v>1666.6666667</v>
      </c>
      <c r="O680">
        <f t="shared" si="389"/>
        <v>7710.5</v>
      </c>
      <c r="P680">
        <f>ROUND(CQ680*I680,2)</f>
        <v>7710.5</v>
      </c>
      <c r="Q680">
        <f>ROUND(CR680*I680,2)</f>
        <v>0</v>
      </c>
      <c r="R680">
        <f>ROUND(CS680*I680,2)</f>
        <v>0</v>
      </c>
      <c r="S680">
        <f>ROUND(CT680*I680,2)</f>
        <v>0</v>
      </c>
      <c r="T680">
        <f t="shared" si="390"/>
        <v>0</v>
      </c>
      <c r="U680">
        <f>ROUND(CV680*I680,7)</f>
        <v>0</v>
      </c>
      <c r="V680">
        <f>ROUND(CW680*I680,7)</f>
        <v>0</v>
      </c>
      <c r="W680">
        <f t="shared" si="391"/>
        <v>0</v>
      </c>
      <c r="X680">
        <f t="shared" si="392"/>
        <v>0</v>
      </c>
      <c r="Y680">
        <f t="shared" si="393"/>
        <v>0</v>
      </c>
      <c r="AA680">
        <v>61549534</v>
      </c>
      <c r="AB680">
        <f t="shared" si="394"/>
        <v>132.94</v>
      </c>
      <c r="AC680">
        <f>ROUND((ES680),6)</f>
        <v>132.94</v>
      </c>
      <c r="AD680">
        <f>ROUND((((ET680)-(EU680))+AE680),6)</f>
        <v>0</v>
      </c>
      <c r="AE680">
        <f t="shared" si="410"/>
        <v>0</v>
      </c>
      <c r="AF680">
        <f t="shared" si="410"/>
        <v>0</v>
      </c>
      <c r="AG680">
        <f t="shared" si="395"/>
        <v>0</v>
      </c>
      <c r="AH680">
        <f t="shared" si="411"/>
        <v>0</v>
      </c>
      <c r="AI680">
        <f t="shared" si="411"/>
        <v>0</v>
      </c>
      <c r="AJ680">
        <f t="shared" si="396"/>
        <v>0</v>
      </c>
      <c r="AK680">
        <v>132.94</v>
      </c>
      <c r="AL680">
        <v>132.94</v>
      </c>
      <c r="AM680">
        <v>0</v>
      </c>
      <c r="AN680">
        <v>0</v>
      </c>
      <c r="AO680">
        <v>0</v>
      </c>
      <c r="AP680">
        <v>0</v>
      </c>
      <c r="AQ680">
        <v>0</v>
      </c>
      <c r="AR680">
        <v>0</v>
      </c>
      <c r="AS680">
        <v>0</v>
      </c>
      <c r="AT680">
        <v>0</v>
      </c>
      <c r="AU680">
        <v>0</v>
      </c>
      <c r="AV680">
        <v>1</v>
      </c>
      <c r="AW680">
        <v>1</v>
      </c>
      <c r="AZ680">
        <v>1</v>
      </c>
      <c r="BA680">
        <v>1</v>
      </c>
      <c r="BB680">
        <v>1</v>
      </c>
      <c r="BC680">
        <v>1.1599999999999999</v>
      </c>
      <c r="BD680" t="s">
        <v>3</v>
      </c>
      <c r="BE680" t="s">
        <v>3</v>
      </c>
      <c r="BF680" t="s">
        <v>3</v>
      </c>
      <c r="BG680" t="s">
        <v>3</v>
      </c>
      <c r="BH680">
        <v>3</v>
      </c>
      <c r="BI680">
        <v>3</v>
      </c>
      <c r="BJ680" t="s">
        <v>322</v>
      </c>
      <c r="BM680">
        <v>600001</v>
      </c>
      <c r="BN680">
        <v>0</v>
      </c>
      <c r="BO680" t="s">
        <v>3</v>
      </c>
      <c r="BP680">
        <v>0</v>
      </c>
      <c r="BQ680">
        <v>5</v>
      </c>
      <c r="BR680">
        <v>0</v>
      </c>
      <c r="BS680">
        <v>1</v>
      </c>
      <c r="BT680">
        <v>1</v>
      </c>
      <c r="BU680">
        <v>1</v>
      </c>
      <c r="BV680">
        <v>1</v>
      </c>
      <c r="BW680">
        <v>1</v>
      </c>
      <c r="BX680">
        <v>1</v>
      </c>
      <c r="BY680" t="s">
        <v>3</v>
      </c>
      <c r="BZ680">
        <v>91</v>
      </c>
      <c r="CA680">
        <v>48</v>
      </c>
      <c r="CB680" t="s">
        <v>3</v>
      </c>
      <c r="CE680">
        <v>0</v>
      </c>
      <c r="CF680">
        <v>0</v>
      </c>
      <c r="CG680">
        <v>0</v>
      </c>
      <c r="CM680">
        <v>0</v>
      </c>
      <c r="CN680" t="s">
        <v>3</v>
      </c>
      <c r="CO680">
        <v>0</v>
      </c>
      <c r="CP680">
        <f t="shared" si="397"/>
        <v>7710.5</v>
      </c>
      <c r="CQ680">
        <f>ROUND(AL680*BC680,2)</f>
        <v>154.21</v>
      </c>
      <c r="CR680">
        <f>ROUND(AM680*BB680,2)</f>
        <v>0</v>
      </c>
      <c r="CS680">
        <f>ROUND(AN680*BS680,2)</f>
        <v>0</v>
      </c>
      <c r="CT680">
        <f>ROUND(AO680*BA680,2)</f>
        <v>0</v>
      </c>
      <c r="CU680">
        <f t="shared" si="398"/>
        <v>0</v>
      </c>
      <c r="CV680">
        <f t="shared" si="412"/>
        <v>0</v>
      </c>
      <c r="CW680">
        <f t="shared" si="412"/>
        <v>0</v>
      </c>
      <c r="CX680">
        <f t="shared" si="399"/>
        <v>0</v>
      </c>
      <c r="CY680">
        <f>0</f>
        <v>0</v>
      </c>
      <c r="CZ680">
        <f>0</f>
        <v>0</v>
      </c>
      <c r="DC680" t="s">
        <v>3</v>
      </c>
      <c r="DD680" t="s">
        <v>3</v>
      </c>
      <c r="DE680" t="s">
        <v>3</v>
      </c>
      <c r="DF680" t="s">
        <v>3</v>
      </c>
      <c r="DG680" t="s">
        <v>3</v>
      </c>
      <c r="DH680" t="s">
        <v>3</v>
      </c>
      <c r="DI680" t="s">
        <v>3</v>
      </c>
      <c r="DJ680" t="s">
        <v>3</v>
      </c>
      <c r="DK680" t="s">
        <v>3</v>
      </c>
      <c r="DL680" t="s">
        <v>3</v>
      </c>
      <c r="DM680" t="s">
        <v>3</v>
      </c>
      <c r="DN680">
        <v>0</v>
      </c>
      <c r="DO680">
        <v>0</v>
      </c>
      <c r="DP680">
        <v>1</v>
      </c>
      <c r="DQ680">
        <v>1</v>
      </c>
      <c r="DU680">
        <v>1013</v>
      </c>
      <c r="DV680" t="s">
        <v>128</v>
      </c>
      <c r="DW680" t="s">
        <v>128</v>
      </c>
      <c r="DX680">
        <v>1</v>
      </c>
      <c r="DZ680" t="s">
        <v>3</v>
      </c>
      <c r="EA680" t="s">
        <v>3</v>
      </c>
      <c r="EB680" t="s">
        <v>3</v>
      </c>
      <c r="EC680" t="s">
        <v>3</v>
      </c>
      <c r="EE680">
        <v>60216673</v>
      </c>
      <c r="EF680">
        <v>5</v>
      </c>
      <c r="EG680" t="s">
        <v>316</v>
      </c>
      <c r="EH680">
        <v>0</v>
      </c>
      <c r="EI680" t="s">
        <v>3</v>
      </c>
      <c r="EJ680">
        <v>3</v>
      </c>
      <c r="EK680">
        <v>600001</v>
      </c>
      <c r="EL680" t="s">
        <v>317</v>
      </c>
      <c r="EM680" t="s">
        <v>318</v>
      </c>
      <c r="EO680" t="s">
        <v>3</v>
      </c>
      <c r="EQ680">
        <v>0</v>
      </c>
      <c r="ER680">
        <v>132.94</v>
      </c>
      <c r="ES680">
        <v>132.94</v>
      </c>
      <c r="ET680">
        <v>0</v>
      </c>
      <c r="EU680">
        <v>0</v>
      </c>
      <c r="EV680">
        <v>0</v>
      </c>
      <c r="EW680">
        <v>0</v>
      </c>
      <c r="EX680">
        <v>0</v>
      </c>
      <c r="EZ680">
        <v>5</v>
      </c>
      <c r="FC680">
        <v>0</v>
      </c>
      <c r="FD680">
        <v>18</v>
      </c>
      <c r="FF680">
        <v>132.94</v>
      </c>
      <c r="FQ680">
        <v>0</v>
      </c>
      <c r="FR680">
        <f>P680</f>
        <v>7710.5</v>
      </c>
      <c r="FS680">
        <v>0</v>
      </c>
      <c r="FX680">
        <v>91</v>
      </c>
      <c r="FY680">
        <v>48</v>
      </c>
      <c r="GA680" t="s">
        <v>323</v>
      </c>
      <c r="GD680">
        <v>1</v>
      </c>
      <c r="GE680">
        <v>100.65</v>
      </c>
      <c r="GF680">
        <v>218090503</v>
      </c>
      <c r="GG680">
        <v>2</v>
      </c>
      <c r="GH680">
        <v>3</v>
      </c>
      <c r="GI680">
        <v>3</v>
      </c>
      <c r="GJ680">
        <v>0</v>
      </c>
      <c r="GK680">
        <v>0</v>
      </c>
      <c r="GL680">
        <f t="shared" si="402"/>
        <v>0</v>
      </c>
      <c r="GM680">
        <f t="shared" si="403"/>
        <v>7710.5</v>
      </c>
      <c r="GN680">
        <f t="shared" si="404"/>
        <v>0</v>
      </c>
      <c r="GO680">
        <f t="shared" si="405"/>
        <v>0</v>
      </c>
      <c r="GP680">
        <f t="shared" si="406"/>
        <v>0</v>
      </c>
      <c r="GR680">
        <v>3</v>
      </c>
      <c r="GS680">
        <v>1</v>
      </c>
      <c r="GT680">
        <v>0</v>
      </c>
      <c r="GU680" t="s">
        <v>3</v>
      </c>
      <c r="GV680">
        <f t="shared" si="407"/>
        <v>0</v>
      </c>
      <c r="GW680">
        <v>1</v>
      </c>
      <c r="GX680">
        <f t="shared" si="408"/>
        <v>0</v>
      </c>
      <c r="HA680">
        <v>0</v>
      </c>
      <c r="HB680">
        <v>0</v>
      </c>
      <c r="HC680">
        <f t="shared" si="409"/>
        <v>0</v>
      </c>
      <c r="HE680" t="s">
        <v>155</v>
      </c>
      <c r="HF680" t="s">
        <v>155</v>
      </c>
      <c r="HM680" t="s">
        <v>3</v>
      </c>
      <c r="HN680" t="s">
        <v>3</v>
      </c>
      <c r="HO680" t="s">
        <v>3</v>
      </c>
      <c r="HP680" t="s">
        <v>3</v>
      </c>
      <c r="HQ680" t="s">
        <v>3</v>
      </c>
      <c r="HS680">
        <v>0</v>
      </c>
      <c r="IK680">
        <v>0</v>
      </c>
    </row>
    <row r="681" spans="1:245" x14ac:dyDescent="0.2">
      <c r="A681">
        <v>17</v>
      </c>
      <c r="B681">
        <v>1</v>
      </c>
      <c r="C681">
        <f>ROW(SmtRes!A368)</f>
        <v>368</v>
      </c>
      <c r="D681">
        <f>ROW(EtalonRes!A366)</f>
        <v>366</v>
      </c>
      <c r="E681" t="s">
        <v>324</v>
      </c>
      <c r="F681" t="s">
        <v>117</v>
      </c>
      <c r="G681" t="s">
        <v>118</v>
      </c>
      <c r="H681" t="s">
        <v>119</v>
      </c>
      <c r="I681">
        <f>ROUND(22/100,7)</f>
        <v>0.22</v>
      </c>
      <c r="J681">
        <v>0</v>
      </c>
      <c r="K681">
        <f>ROUND(22/100,7)</f>
        <v>0.22</v>
      </c>
      <c r="O681">
        <f t="shared" si="389"/>
        <v>3614</v>
      </c>
      <c r="P681">
        <f>SUMIF(SmtRes!AQ367:'SmtRes'!AQ368,"=1",SmtRes!DF367:'SmtRes'!DF368)</f>
        <v>0</v>
      </c>
      <c r="Q681">
        <f>SUMIF(SmtRes!AQ367:'SmtRes'!AQ368,"=1",SmtRes!DG367:'SmtRes'!DG368)</f>
        <v>0</v>
      </c>
      <c r="R681">
        <f>SUMIF(SmtRes!AQ367:'SmtRes'!AQ368,"=1",SmtRes!DH367:'SmtRes'!DH368)</f>
        <v>0</v>
      </c>
      <c r="S681">
        <f>SUMIF(SmtRes!AQ367:'SmtRes'!AQ368,"=1",SmtRes!DI367:'SmtRes'!DI368)</f>
        <v>3614</v>
      </c>
      <c r="T681">
        <f t="shared" si="390"/>
        <v>0</v>
      </c>
      <c r="U681">
        <f>SUMIF(SmtRes!AQ367:'SmtRes'!AQ368,"=1",SmtRes!CV367:'SmtRes'!CV368)</f>
        <v>5.3019999999999996</v>
      </c>
      <c r="V681">
        <f>SUMIF(SmtRes!AQ367:'SmtRes'!AQ368,"=1",SmtRes!CW367:'SmtRes'!CW368)</f>
        <v>0</v>
      </c>
      <c r="W681">
        <f t="shared" si="391"/>
        <v>0</v>
      </c>
      <c r="X681">
        <f t="shared" si="392"/>
        <v>3288.74</v>
      </c>
      <c r="Y681">
        <f t="shared" si="393"/>
        <v>1734.72</v>
      </c>
      <c r="AA681">
        <v>61549534</v>
      </c>
      <c r="AB681">
        <f t="shared" si="394"/>
        <v>16427.282999999999</v>
      </c>
      <c r="AC681">
        <f>ROUND((0),6)</f>
        <v>0</v>
      </c>
      <c r="AD681">
        <f>ROUND((((0)-(0))+AE681),6)</f>
        <v>0</v>
      </c>
      <c r="AE681">
        <f>ROUND((0),6)</f>
        <v>0</v>
      </c>
      <c r="AF681">
        <f>ROUND((SUM(SmtRes!BT367:'SmtRes'!BT368)),6)</f>
        <v>16427.282999999999</v>
      </c>
      <c r="AG681">
        <f t="shared" si="395"/>
        <v>0</v>
      </c>
      <c r="AH681">
        <f>(SUM(SmtRes!BU367:'SmtRes'!BU368))</f>
        <v>24.1</v>
      </c>
      <c r="AI681">
        <f>(0)</f>
        <v>0</v>
      </c>
      <c r="AJ681">
        <f t="shared" si="396"/>
        <v>0</v>
      </c>
      <c r="AK681">
        <v>16427.282999999999</v>
      </c>
      <c r="AL681">
        <v>0</v>
      </c>
      <c r="AM681">
        <v>0</v>
      </c>
      <c r="AN681">
        <v>0</v>
      </c>
      <c r="AO681">
        <v>16427.282999999999</v>
      </c>
      <c r="AP681">
        <v>0</v>
      </c>
      <c r="AQ681">
        <v>24.1</v>
      </c>
      <c r="AR681">
        <v>0</v>
      </c>
      <c r="AS681">
        <v>0</v>
      </c>
      <c r="AT681">
        <v>91</v>
      </c>
      <c r="AU681">
        <v>48</v>
      </c>
      <c r="AV681">
        <v>1</v>
      </c>
      <c r="AW681">
        <v>1</v>
      </c>
      <c r="AZ681">
        <v>1</v>
      </c>
      <c r="BA681">
        <v>1</v>
      </c>
      <c r="BB681">
        <v>1</v>
      </c>
      <c r="BC681">
        <v>1</v>
      </c>
      <c r="BD681" t="s">
        <v>3</v>
      </c>
      <c r="BE681" t="s">
        <v>3</v>
      </c>
      <c r="BF681" t="s">
        <v>3</v>
      </c>
      <c r="BG681" t="s">
        <v>3</v>
      </c>
      <c r="BH681">
        <v>0</v>
      </c>
      <c r="BI681">
        <v>1</v>
      </c>
      <c r="BJ681" t="s">
        <v>120</v>
      </c>
      <c r="BM681">
        <v>67001</v>
      </c>
      <c r="BN681">
        <v>0</v>
      </c>
      <c r="BO681" t="s">
        <v>3</v>
      </c>
      <c r="BP681">
        <v>0</v>
      </c>
      <c r="BQ681">
        <v>6</v>
      </c>
      <c r="BR681">
        <v>0</v>
      </c>
      <c r="BS681">
        <v>1</v>
      </c>
      <c r="BT681">
        <v>1</v>
      </c>
      <c r="BU681">
        <v>1</v>
      </c>
      <c r="BV681">
        <v>1</v>
      </c>
      <c r="BW681">
        <v>1</v>
      </c>
      <c r="BX681">
        <v>1</v>
      </c>
      <c r="BY681" t="s">
        <v>3</v>
      </c>
      <c r="BZ681">
        <v>91</v>
      </c>
      <c r="CA681">
        <v>48</v>
      </c>
      <c r="CB681" t="s">
        <v>3</v>
      </c>
      <c r="CE681">
        <v>0</v>
      </c>
      <c r="CF681">
        <v>0</v>
      </c>
      <c r="CG681">
        <v>0</v>
      </c>
      <c r="CM681">
        <v>0</v>
      </c>
      <c r="CN681" t="s">
        <v>3</v>
      </c>
      <c r="CO681">
        <v>0</v>
      </c>
      <c r="CP681">
        <f t="shared" si="397"/>
        <v>3614</v>
      </c>
      <c r="CQ681">
        <f>SUMIF(SmtRes!AQ367:'SmtRes'!AQ368,"=1",SmtRes!AA367:'SmtRes'!AA368)</f>
        <v>0</v>
      </c>
      <c r="CR681">
        <f>SUMIF(SmtRes!AQ367:'SmtRes'!AQ368,"=1",SmtRes!AB367:'SmtRes'!AB368)</f>
        <v>0</v>
      </c>
      <c r="CS681">
        <f>SUMIF(SmtRes!AQ367:'SmtRes'!AQ368,"=1",SmtRes!AC367:'SmtRes'!AC368)</f>
        <v>0</v>
      </c>
      <c r="CT681">
        <f>SUMIF(SmtRes!AQ367:'SmtRes'!AQ368,"=1",SmtRes!AD367:'SmtRes'!AD368)</f>
        <v>681.63</v>
      </c>
      <c r="CU681">
        <f t="shared" si="398"/>
        <v>0</v>
      </c>
      <c r="CV681">
        <f>SUMIF(SmtRes!AQ367:'SmtRes'!AQ368,"=1",SmtRes!BU367:'SmtRes'!BU368)</f>
        <v>24.1</v>
      </c>
      <c r="CW681">
        <f>SUMIF(SmtRes!AQ367:'SmtRes'!AQ368,"=1",SmtRes!BV367:'SmtRes'!BV368)</f>
        <v>0</v>
      </c>
      <c r="CX681">
        <f t="shared" si="399"/>
        <v>0</v>
      </c>
      <c r="CY681">
        <f t="shared" ref="CY681:CY686" si="413">(((S681+R681)*AT681)/100)</f>
        <v>3288.74</v>
      </c>
      <c r="CZ681">
        <f t="shared" ref="CZ681:CZ686" si="414">(((S681+R681)*AU681)/100)</f>
        <v>1734.72</v>
      </c>
      <c r="DC681" t="s">
        <v>3</v>
      </c>
      <c r="DD681" t="s">
        <v>3</v>
      </c>
      <c r="DE681" t="s">
        <v>3</v>
      </c>
      <c r="DF681" t="s">
        <v>3</v>
      </c>
      <c r="DG681" t="s">
        <v>3</v>
      </c>
      <c r="DH681" t="s">
        <v>3</v>
      </c>
      <c r="DI681" t="s">
        <v>3</v>
      </c>
      <c r="DJ681" t="s">
        <v>3</v>
      </c>
      <c r="DK681" t="s">
        <v>3</v>
      </c>
      <c r="DL681" t="s">
        <v>3</v>
      </c>
      <c r="DM681" t="s">
        <v>3</v>
      </c>
      <c r="DN681">
        <v>0</v>
      </c>
      <c r="DO681">
        <v>0</v>
      </c>
      <c r="DP681">
        <v>1</v>
      </c>
      <c r="DQ681">
        <v>1</v>
      </c>
      <c r="DU681">
        <v>1013</v>
      </c>
      <c r="DV681" t="s">
        <v>119</v>
      </c>
      <c r="DW681" t="s">
        <v>119</v>
      </c>
      <c r="DX681">
        <v>1</v>
      </c>
      <c r="DZ681" t="s">
        <v>3</v>
      </c>
      <c r="EA681" t="s">
        <v>3</v>
      </c>
      <c r="EB681" t="s">
        <v>3</v>
      </c>
      <c r="EC681" t="s">
        <v>3</v>
      </c>
      <c r="EE681">
        <v>60216862</v>
      </c>
      <c r="EF681">
        <v>6</v>
      </c>
      <c r="EG681" t="s">
        <v>33</v>
      </c>
      <c r="EH681">
        <v>101</v>
      </c>
      <c r="EI681" t="s">
        <v>121</v>
      </c>
      <c r="EJ681">
        <v>1</v>
      </c>
      <c r="EK681">
        <v>67001</v>
      </c>
      <c r="EL681" t="s">
        <v>121</v>
      </c>
      <c r="EM681" t="s">
        <v>122</v>
      </c>
      <c r="EO681" t="s">
        <v>3</v>
      </c>
      <c r="EQ681">
        <v>0</v>
      </c>
      <c r="ER681">
        <v>0</v>
      </c>
      <c r="ES681">
        <v>0</v>
      </c>
      <c r="ET681">
        <v>0</v>
      </c>
      <c r="EU681">
        <v>0</v>
      </c>
      <c r="EV681">
        <v>0</v>
      </c>
      <c r="EW681">
        <v>24.1</v>
      </c>
      <c r="EX681">
        <v>0</v>
      </c>
      <c r="EY681">
        <v>0</v>
      </c>
      <c r="FQ681">
        <v>0</v>
      </c>
      <c r="FR681">
        <v>0</v>
      </c>
      <c r="FS681">
        <v>0</v>
      </c>
      <c r="FX681">
        <v>91</v>
      </c>
      <c r="FY681">
        <v>48</v>
      </c>
      <c r="GA681" t="s">
        <v>3</v>
      </c>
      <c r="GD681">
        <v>1</v>
      </c>
      <c r="GF681">
        <v>1908611330</v>
      </c>
      <c r="GG681">
        <v>2</v>
      </c>
      <c r="GH681">
        <v>1</v>
      </c>
      <c r="GI681">
        <v>-2</v>
      </c>
      <c r="GJ681">
        <v>0</v>
      </c>
      <c r="GK681">
        <v>0</v>
      </c>
      <c r="GL681">
        <f t="shared" si="402"/>
        <v>0</v>
      </c>
      <c r="GM681">
        <f t="shared" si="403"/>
        <v>8637.4599999999991</v>
      </c>
      <c r="GN681">
        <f t="shared" si="404"/>
        <v>8637.4599999999991</v>
      </c>
      <c r="GO681">
        <f t="shared" si="405"/>
        <v>0</v>
      </c>
      <c r="GP681">
        <f t="shared" si="406"/>
        <v>0</v>
      </c>
      <c r="GR681">
        <v>0</v>
      </c>
      <c r="GS681">
        <v>3</v>
      </c>
      <c r="GT681">
        <v>0</v>
      </c>
      <c r="GU681" t="s">
        <v>3</v>
      </c>
      <c r="GV681">
        <f t="shared" si="407"/>
        <v>0</v>
      </c>
      <c r="GW681">
        <v>1</v>
      </c>
      <c r="GX681">
        <f t="shared" si="408"/>
        <v>0</v>
      </c>
      <c r="HA681">
        <v>0</v>
      </c>
      <c r="HB681">
        <v>0</v>
      </c>
      <c r="HC681">
        <f t="shared" si="409"/>
        <v>0</v>
      </c>
      <c r="HE681" t="s">
        <v>3</v>
      </c>
      <c r="HF681" t="s">
        <v>3</v>
      </c>
      <c r="HM681" t="s">
        <v>3</v>
      </c>
      <c r="HN681" t="s">
        <v>123</v>
      </c>
      <c r="HO681" t="s">
        <v>124</v>
      </c>
      <c r="HP681" t="s">
        <v>121</v>
      </c>
      <c r="HQ681" t="s">
        <v>121</v>
      </c>
      <c r="HS681">
        <v>0</v>
      </c>
      <c r="IK681">
        <v>0</v>
      </c>
    </row>
    <row r="682" spans="1:245" x14ac:dyDescent="0.2">
      <c r="A682">
        <v>18</v>
      </c>
      <c r="B682">
        <v>1</v>
      </c>
      <c r="C682">
        <v>368</v>
      </c>
      <c r="E682" t="s">
        <v>325</v>
      </c>
      <c r="F682" t="s">
        <v>126</v>
      </c>
      <c r="G682" t="s">
        <v>127</v>
      </c>
      <c r="H682" t="s">
        <v>128</v>
      </c>
      <c r="I682">
        <f>I681*J682</f>
        <v>22</v>
      </c>
      <c r="J682">
        <v>100</v>
      </c>
      <c r="K682">
        <v>100</v>
      </c>
      <c r="O682">
        <f t="shared" si="389"/>
        <v>9671.42</v>
      </c>
      <c r="P682">
        <f>ROUND(CQ682*I682,2)</f>
        <v>9671.42</v>
      </c>
      <c r="Q682">
        <f>ROUND(CR682*I682,2)</f>
        <v>0</v>
      </c>
      <c r="R682">
        <f>ROUND(CS682*I682,2)</f>
        <v>0</v>
      </c>
      <c r="S682">
        <f>ROUND(CT682*I682,2)</f>
        <v>0</v>
      </c>
      <c r="T682">
        <f t="shared" si="390"/>
        <v>0</v>
      </c>
      <c r="U682">
        <f>ROUND(CV682*I682,7)</f>
        <v>0</v>
      </c>
      <c r="V682">
        <f>ROUND(CW682*I682,7)</f>
        <v>0</v>
      </c>
      <c r="W682">
        <f t="shared" si="391"/>
        <v>0</v>
      </c>
      <c r="X682">
        <f t="shared" si="392"/>
        <v>0</v>
      </c>
      <c r="Y682">
        <f t="shared" si="393"/>
        <v>0</v>
      </c>
      <c r="AA682">
        <v>61549534</v>
      </c>
      <c r="AB682">
        <f t="shared" si="394"/>
        <v>230.16</v>
      </c>
      <c r="AC682">
        <f>ROUND((ES682),6)</f>
        <v>230.16</v>
      </c>
      <c r="AD682">
        <f>ROUND((((ET682)-(EU682))+AE682),6)</f>
        <v>0</v>
      </c>
      <c r="AE682">
        <f>ROUND((EU682),6)</f>
        <v>0</v>
      </c>
      <c r="AF682">
        <f>ROUND((EV682),6)</f>
        <v>0</v>
      </c>
      <c r="AG682">
        <f t="shared" si="395"/>
        <v>0</v>
      </c>
      <c r="AH682">
        <f>(EW682)</f>
        <v>0</v>
      </c>
      <c r="AI682">
        <f>(EX682)</f>
        <v>0</v>
      </c>
      <c r="AJ682">
        <f t="shared" si="396"/>
        <v>0</v>
      </c>
      <c r="AK682">
        <v>230.16</v>
      </c>
      <c r="AL682">
        <v>230.16</v>
      </c>
      <c r="AM682">
        <v>0</v>
      </c>
      <c r="AN682">
        <v>0</v>
      </c>
      <c r="AO682">
        <v>0</v>
      </c>
      <c r="AP682">
        <v>0</v>
      </c>
      <c r="AQ682">
        <v>0</v>
      </c>
      <c r="AR682">
        <v>0</v>
      </c>
      <c r="AS682">
        <v>0</v>
      </c>
      <c r="AT682">
        <v>91</v>
      </c>
      <c r="AU682">
        <v>48</v>
      </c>
      <c r="AV682">
        <v>1</v>
      </c>
      <c r="AW682">
        <v>1</v>
      </c>
      <c r="AZ682">
        <v>1</v>
      </c>
      <c r="BA682">
        <v>1</v>
      </c>
      <c r="BB682">
        <v>1</v>
      </c>
      <c r="BC682">
        <v>1.91</v>
      </c>
      <c r="BD682" t="s">
        <v>3</v>
      </c>
      <c r="BE682" t="s">
        <v>3</v>
      </c>
      <c r="BF682" t="s">
        <v>3</v>
      </c>
      <c r="BG682" t="s">
        <v>3</v>
      </c>
      <c r="BH682">
        <v>3</v>
      </c>
      <c r="BI682">
        <v>1</v>
      </c>
      <c r="BJ682" t="s">
        <v>129</v>
      </c>
      <c r="BM682">
        <v>67001</v>
      </c>
      <c r="BN682">
        <v>0</v>
      </c>
      <c r="BO682" t="s">
        <v>126</v>
      </c>
      <c r="BP682">
        <v>1</v>
      </c>
      <c r="BQ682">
        <v>6</v>
      </c>
      <c r="BR682">
        <v>0</v>
      </c>
      <c r="BS682">
        <v>1</v>
      </c>
      <c r="BT682">
        <v>1</v>
      </c>
      <c r="BU682">
        <v>1</v>
      </c>
      <c r="BV682">
        <v>1</v>
      </c>
      <c r="BW682">
        <v>1</v>
      </c>
      <c r="BX682">
        <v>1</v>
      </c>
      <c r="BY682" t="s">
        <v>3</v>
      </c>
      <c r="BZ682">
        <v>91</v>
      </c>
      <c r="CA682">
        <v>48</v>
      </c>
      <c r="CB682" t="s">
        <v>3</v>
      </c>
      <c r="CE682">
        <v>0</v>
      </c>
      <c r="CF682">
        <v>0</v>
      </c>
      <c r="CG682">
        <v>0</v>
      </c>
      <c r="CM682">
        <v>0</v>
      </c>
      <c r="CN682" t="s">
        <v>3</v>
      </c>
      <c r="CO682">
        <v>0</v>
      </c>
      <c r="CP682">
        <f t="shared" si="397"/>
        <v>9671.42</v>
      </c>
      <c r="CQ682">
        <f>ROUND(AL682*BC682,2)</f>
        <v>439.61</v>
      </c>
      <c r="CR682">
        <f>ROUND(AM682*BB682,2)</f>
        <v>0</v>
      </c>
      <c r="CS682">
        <f>ROUND(AN682*BS682,2)</f>
        <v>0</v>
      </c>
      <c r="CT682">
        <f>ROUND(AO682*BA682,2)</f>
        <v>0</v>
      </c>
      <c r="CU682">
        <f t="shared" si="398"/>
        <v>0</v>
      </c>
      <c r="CV682">
        <f>AH682</f>
        <v>0</v>
      </c>
      <c r="CW682">
        <f>AI682</f>
        <v>0</v>
      </c>
      <c r="CX682">
        <f t="shared" si="399"/>
        <v>0</v>
      </c>
      <c r="CY682">
        <f t="shared" si="413"/>
        <v>0</v>
      </c>
      <c r="CZ682">
        <f t="shared" si="414"/>
        <v>0</v>
      </c>
      <c r="DC682" t="s">
        <v>3</v>
      </c>
      <c r="DD682" t="s">
        <v>3</v>
      </c>
      <c r="DE682" t="s">
        <v>3</v>
      </c>
      <c r="DF682" t="s">
        <v>3</v>
      </c>
      <c r="DG682" t="s">
        <v>3</v>
      </c>
      <c r="DH682" t="s">
        <v>3</v>
      </c>
      <c r="DI682" t="s">
        <v>3</v>
      </c>
      <c r="DJ682" t="s">
        <v>3</v>
      </c>
      <c r="DK682" t="s">
        <v>3</v>
      </c>
      <c r="DL682" t="s">
        <v>3</v>
      </c>
      <c r="DM682" t="s">
        <v>3</v>
      </c>
      <c r="DN682">
        <v>0</v>
      </c>
      <c r="DO682">
        <v>0</v>
      </c>
      <c r="DP682">
        <v>1</v>
      </c>
      <c r="DQ682">
        <v>1</v>
      </c>
      <c r="DU682">
        <v>1013</v>
      </c>
      <c r="DV682" t="s">
        <v>128</v>
      </c>
      <c r="DW682" t="s">
        <v>128</v>
      </c>
      <c r="DX682">
        <v>1</v>
      </c>
      <c r="DZ682" t="s">
        <v>3</v>
      </c>
      <c r="EA682" t="s">
        <v>3</v>
      </c>
      <c r="EB682" t="s">
        <v>3</v>
      </c>
      <c r="EC682" t="s">
        <v>3</v>
      </c>
      <c r="EE682">
        <v>60216862</v>
      </c>
      <c r="EF682">
        <v>6</v>
      </c>
      <c r="EG682" t="s">
        <v>33</v>
      </c>
      <c r="EH682">
        <v>101</v>
      </c>
      <c r="EI682" t="s">
        <v>121</v>
      </c>
      <c r="EJ682">
        <v>1</v>
      </c>
      <c r="EK682">
        <v>67001</v>
      </c>
      <c r="EL682" t="s">
        <v>121</v>
      </c>
      <c r="EM682" t="s">
        <v>122</v>
      </c>
      <c r="EO682" t="s">
        <v>3</v>
      </c>
      <c r="EQ682">
        <v>0</v>
      </c>
      <c r="ER682">
        <v>230.16</v>
      </c>
      <c r="ES682">
        <v>230.16</v>
      </c>
      <c r="ET682">
        <v>0</v>
      </c>
      <c r="EU682">
        <v>0</v>
      </c>
      <c r="EV682">
        <v>0</v>
      </c>
      <c r="EW682">
        <v>0</v>
      </c>
      <c r="EX682">
        <v>0</v>
      </c>
      <c r="FQ682">
        <v>0</v>
      </c>
      <c r="FR682">
        <v>0</v>
      </c>
      <c r="FS682">
        <v>0</v>
      </c>
      <c r="FX682">
        <v>91</v>
      </c>
      <c r="FY682">
        <v>48</v>
      </c>
      <c r="GA682" t="s">
        <v>3</v>
      </c>
      <c r="GD682">
        <v>1</v>
      </c>
      <c r="GF682">
        <v>651079227</v>
      </c>
      <c r="GG682">
        <v>2</v>
      </c>
      <c r="GH682">
        <v>1</v>
      </c>
      <c r="GI682">
        <v>3</v>
      </c>
      <c r="GJ682">
        <v>0</v>
      </c>
      <c r="GK682">
        <v>0</v>
      </c>
      <c r="GL682">
        <f t="shared" si="402"/>
        <v>0</v>
      </c>
      <c r="GM682">
        <f t="shared" si="403"/>
        <v>9671.42</v>
      </c>
      <c r="GN682">
        <f t="shared" si="404"/>
        <v>9671.42</v>
      </c>
      <c r="GO682">
        <f t="shared" si="405"/>
        <v>0</v>
      </c>
      <c r="GP682">
        <f t="shared" si="406"/>
        <v>0</v>
      </c>
      <c r="GR682">
        <v>0</v>
      </c>
      <c r="GS682">
        <v>3</v>
      </c>
      <c r="GT682">
        <v>0</v>
      </c>
      <c r="GU682" t="s">
        <v>3</v>
      </c>
      <c r="GV682">
        <f t="shared" si="407"/>
        <v>0</v>
      </c>
      <c r="GW682">
        <v>1</v>
      </c>
      <c r="GX682">
        <f t="shared" si="408"/>
        <v>0</v>
      </c>
      <c r="HA682">
        <v>0</v>
      </c>
      <c r="HB682">
        <v>0</v>
      </c>
      <c r="HC682">
        <f t="shared" si="409"/>
        <v>0</v>
      </c>
      <c r="HE682" t="s">
        <v>3</v>
      </c>
      <c r="HF682" t="s">
        <v>3</v>
      </c>
      <c r="HM682" t="s">
        <v>3</v>
      </c>
      <c r="HN682" t="s">
        <v>123</v>
      </c>
      <c r="HO682" t="s">
        <v>124</v>
      </c>
      <c r="HP682" t="s">
        <v>121</v>
      </c>
      <c r="HQ682" t="s">
        <v>121</v>
      </c>
      <c r="HS682">
        <v>0</v>
      </c>
      <c r="IK682">
        <v>0</v>
      </c>
    </row>
    <row r="683" spans="1:245" x14ac:dyDescent="0.2">
      <c r="A683">
        <v>17</v>
      </c>
      <c r="B683">
        <v>1</v>
      </c>
      <c r="C683">
        <f>ROW(SmtRes!A370)</f>
        <v>370</v>
      </c>
      <c r="D683">
        <f>ROW(EtalonRes!A368)</f>
        <v>368</v>
      </c>
      <c r="E683" t="s">
        <v>326</v>
      </c>
      <c r="F683" t="s">
        <v>117</v>
      </c>
      <c r="G683" t="s">
        <v>170</v>
      </c>
      <c r="H683" t="s">
        <v>119</v>
      </c>
      <c r="I683">
        <f>ROUND(35/100,7)</f>
        <v>0.35</v>
      </c>
      <c r="J683">
        <v>0</v>
      </c>
      <c r="K683">
        <f>ROUND(35/100,7)</f>
        <v>0.35</v>
      </c>
      <c r="O683">
        <f t="shared" si="389"/>
        <v>5749.55</v>
      </c>
      <c r="P683">
        <f>SUMIF(SmtRes!AQ369:'SmtRes'!AQ370,"=1",SmtRes!DF369:'SmtRes'!DF370)</f>
        <v>0</v>
      </c>
      <c r="Q683">
        <f>SUMIF(SmtRes!AQ369:'SmtRes'!AQ370,"=1",SmtRes!DG369:'SmtRes'!DG370)</f>
        <v>0</v>
      </c>
      <c r="R683">
        <f>SUMIF(SmtRes!AQ369:'SmtRes'!AQ370,"=1",SmtRes!DH369:'SmtRes'!DH370)</f>
        <v>0</v>
      </c>
      <c r="S683">
        <f>SUMIF(SmtRes!AQ369:'SmtRes'!AQ370,"=1",SmtRes!DI369:'SmtRes'!DI370)</f>
        <v>5749.55</v>
      </c>
      <c r="T683">
        <f t="shared" si="390"/>
        <v>0</v>
      </c>
      <c r="U683">
        <f>SUMIF(SmtRes!AQ369:'SmtRes'!AQ370,"=1",SmtRes!CV369:'SmtRes'!CV370)</f>
        <v>8.4350000000000005</v>
      </c>
      <c r="V683">
        <f>SUMIF(SmtRes!AQ369:'SmtRes'!AQ370,"=1",SmtRes!CW369:'SmtRes'!CW370)</f>
        <v>0</v>
      </c>
      <c r="W683">
        <f t="shared" si="391"/>
        <v>0</v>
      </c>
      <c r="X683">
        <f t="shared" si="392"/>
        <v>5232.09</v>
      </c>
      <c r="Y683">
        <f t="shared" si="393"/>
        <v>2759.78</v>
      </c>
      <c r="AA683">
        <v>61549534</v>
      </c>
      <c r="AB683">
        <f t="shared" si="394"/>
        <v>16427.282999999999</v>
      </c>
      <c r="AC683">
        <f>ROUND((0),6)</f>
        <v>0</v>
      </c>
      <c r="AD683">
        <f>ROUND((((0)-(0))+AE683),6)</f>
        <v>0</v>
      </c>
      <c r="AE683">
        <f>ROUND((0),6)</f>
        <v>0</v>
      </c>
      <c r="AF683">
        <f>ROUND((SUM(SmtRes!BT369:'SmtRes'!BT370)),6)</f>
        <v>16427.282999999999</v>
      </c>
      <c r="AG683">
        <f t="shared" si="395"/>
        <v>0</v>
      </c>
      <c r="AH683">
        <f>(SUM(SmtRes!BU369:'SmtRes'!BU370))</f>
        <v>24.1</v>
      </c>
      <c r="AI683">
        <f>(0)</f>
        <v>0</v>
      </c>
      <c r="AJ683">
        <f t="shared" si="396"/>
        <v>0</v>
      </c>
      <c r="AK683">
        <v>16427.282999999999</v>
      </c>
      <c r="AL683">
        <v>0</v>
      </c>
      <c r="AM683">
        <v>0</v>
      </c>
      <c r="AN683">
        <v>0</v>
      </c>
      <c r="AO683">
        <v>16427.282999999999</v>
      </c>
      <c r="AP683">
        <v>0</v>
      </c>
      <c r="AQ683">
        <v>24.1</v>
      </c>
      <c r="AR683">
        <v>0</v>
      </c>
      <c r="AS683">
        <v>0</v>
      </c>
      <c r="AT683">
        <v>91</v>
      </c>
      <c r="AU683">
        <v>48</v>
      </c>
      <c r="AV683">
        <v>1</v>
      </c>
      <c r="AW683">
        <v>1</v>
      </c>
      <c r="AZ683">
        <v>1</v>
      </c>
      <c r="BA683">
        <v>1</v>
      </c>
      <c r="BB683">
        <v>1</v>
      </c>
      <c r="BC683">
        <v>1</v>
      </c>
      <c r="BD683" t="s">
        <v>3</v>
      </c>
      <c r="BE683" t="s">
        <v>3</v>
      </c>
      <c r="BF683" t="s">
        <v>3</v>
      </c>
      <c r="BG683" t="s">
        <v>3</v>
      </c>
      <c r="BH683">
        <v>0</v>
      </c>
      <c r="BI683">
        <v>1</v>
      </c>
      <c r="BJ683" t="s">
        <v>120</v>
      </c>
      <c r="BM683">
        <v>67001</v>
      </c>
      <c r="BN683">
        <v>0</v>
      </c>
      <c r="BO683" t="s">
        <v>3</v>
      </c>
      <c r="BP683">
        <v>0</v>
      </c>
      <c r="BQ683">
        <v>6</v>
      </c>
      <c r="BR683">
        <v>0</v>
      </c>
      <c r="BS683">
        <v>1</v>
      </c>
      <c r="BT683">
        <v>1</v>
      </c>
      <c r="BU683">
        <v>1</v>
      </c>
      <c r="BV683">
        <v>1</v>
      </c>
      <c r="BW683">
        <v>1</v>
      </c>
      <c r="BX683">
        <v>1</v>
      </c>
      <c r="BY683" t="s">
        <v>3</v>
      </c>
      <c r="BZ683">
        <v>91</v>
      </c>
      <c r="CA683">
        <v>48</v>
      </c>
      <c r="CB683" t="s">
        <v>3</v>
      </c>
      <c r="CE683">
        <v>0</v>
      </c>
      <c r="CF683">
        <v>0</v>
      </c>
      <c r="CG683">
        <v>0</v>
      </c>
      <c r="CM683">
        <v>0</v>
      </c>
      <c r="CN683" t="s">
        <v>3</v>
      </c>
      <c r="CO683">
        <v>0</v>
      </c>
      <c r="CP683">
        <f t="shared" si="397"/>
        <v>5749.55</v>
      </c>
      <c r="CQ683">
        <f>SUMIF(SmtRes!AQ369:'SmtRes'!AQ370,"=1",SmtRes!AA369:'SmtRes'!AA370)</f>
        <v>0</v>
      </c>
      <c r="CR683">
        <f>SUMIF(SmtRes!AQ369:'SmtRes'!AQ370,"=1",SmtRes!AB369:'SmtRes'!AB370)</f>
        <v>0</v>
      </c>
      <c r="CS683">
        <f>SUMIF(SmtRes!AQ369:'SmtRes'!AQ370,"=1",SmtRes!AC369:'SmtRes'!AC370)</f>
        <v>0</v>
      </c>
      <c r="CT683">
        <f>SUMIF(SmtRes!AQ369:'SmtRes'!AQ370,"=1",SmtRes!AD369:'SmtRes'!AD370)</f>
        <v>681.63</v>
      </c>
      <c r="CU683">
        <f t="shared" si="398"/>
        <v>0</v>
      </c>
      <c r="CV683">
        <f>SUMIF(SmtRes!AQ369:'SmtRes'!AQ370,"=1",SmtRes!BU369:'SmtRes'!BU370)</f>
        <v>24.1</v>
      </c>
      <c r="CW683">
        <f>SUMIF(SmtRes!AQ369:'SmtRes'!AQ370,"=1",SmtRes!BV369:'SmtRes'!BV370)</f>
        <v>0</v>
      </c>
      <c r="CX683">
        <f t="shared" si="399"/>
        <v>0</v>
      </c>
      <c r="CY683">
        <f t="shared" si="413"/>
        <v>5232.0905000000002</v>
      </c>
      <c r="CZ683">
        <f t="shared" si="414"/>
        <v>2759.7840000000001</v>
      </c>
      <c r="DC683" t="s">
        <v>3</v>
      </c>
      <c r="DD683" t="s">
        <v>3</v>
      </c>
      <c r="DE683" t="s">
        <v>3</v>
      </c>
      <c r="DF683" t="s">
        <v>3</v>
      </c>
      <c r="DG683" t="s">
        <v>3</v>
      </c>
      <c r="DH683" t="s">
        <v>3</v>
      </c>
      <c r="DI683" t="s">
        <v>3</v>
      </c>
      <c r="DJ683" t="s">
        <v>3</v>
      </c>
      <c r="DK683" t="s">
        <v>3</v>
      </c>
      <c r="DL683" t="s">
        <v>3</v>
      </c>
      <c r="DM683" t="s">
        <v>3</v>
      </c>
      <c r="DN683">
        <v>0</v>
      </c>
      <c r="DO683">
        <v>0</v>
      </c>
      <c r="DP683">
        <v>1</v>
      </c>
      <c r="DQ683">
        <v>1</v>
      </c>
      <c r="DU683">
        <v>1013</v>
      </c>
      <c r="DV683" t="s">
        <v>119</v>
      </c>
      <c r="DW683" t="s">
        <v>119</v>
      </c>
      <c r="DX683">
        <v>1</v>
      </c>
      <c r="DZ683" t="s">
        <v>3</v>
      </c>
      <c r="EA683" t="s">
        <v>3</v>
      </c>
      <c r="EB683" t="s">
        <v>3</v>
      </c>
      <c r="EC683" t="s">
        <v>3</v>
      </c>
      <c r="EE683">
        <v>60216862</v>
      </c>
      <c r="EF683">
        <v>6</v>
      </c>
      <c r="EG683" t="s">
        <v>33</v>
      </c>
      <c r="EH683">
        <v>101</v>
      </c>
      <c r="EI683" t="s">
        <v>121</v>
      </c>
      <c r="EJ683">
        <v>1</v>
      </c>
      <c r="EK683">
        <v>67001</v>
      </c>
      <c r="EL683" t="s">
        <v>121</v>
      </c>
      <c r="EM683" t="s">
        <v>122</v>
      </c>
      <c r="EO683" t="s">
        <v>3</v>
      </c>
      <c r="EQ683">
        <v>0</v>
      </c>
      <c r="ER683">
        <v>0</v>
      </c>
      <c r="ES683">
        <v>0</v>
      </c>
      <c r="ET683">
        <v>0</v>
      </c>
      <c r="EU683">
        <v>0</v>
      </c>
      <c r="EV683">
        <v>0</v>
      </c>
      <c r="EW683">
        <v>24.1</v>
      </c>
      <c r="EX683">
        <v>0</v>
      </c>
      <c r="EY683">
        <v>0</v>
      </c>
      <c r="FQ683">
        <v>0</v>
      </c>
      <c r="FR683">
        <v>0</v>
      </c>
      <c r="FS683">
        <v>0</v>
      </c>
      <c r="FX683">
        <v>91</v>
      </c>
      <c r="FY683">
        <v>48</v>
      </c>
      <c r="GA683" t="s">
        <v>3</v>
      </c>
      <c r="GD683">
        <v>1</v>
      </c>
      <c r="GF683">
        <v>1304068834</v>
      </c>
      <c r="GG683">
        <v>2</v>
      </c>
      <c r="GH683">
        <v>1</v>
      </c>
      <c r="GI683">
        <v>-2</v>
      </c>
      <c r="GJ683">
        <v>0</v>
      </c>
      <c r="GK683">
        <v>0</v>
      </c>
      <c r="GL683">
        <f t="shared" si="402"/>
        <v>0</v>
      </c>
      <c r="GM683">
        <f t="shared" si="403"/>
        <v>13741.42</v>
      </c>
      <c r="GN683">
        <f t="shared" si="404"/>
        <v>13741.42</v>
      </c>
      <c r="GO683">
        <f t="shared" si="405"/>
        <v>0</v>
      </c>
      <c r="GP683">
        <f t="shared" si="406"/>
        <v>0</v>
      </c>
      <c r="GR683">
        <v>0</v>
      </c>
      <c r="GS683">
        <v>3</v>
      </c>
      <c r="GT683">
        <v>0</v>
      </c>
      <c r="GU683" t="s">
        <v>3</v>
      </c>
      <c r="GV683">
        <f t="shared" si="407"/>
        <v>0</v>
      </c>
      <c r="GW683">
        <v>1</v>
      </c>
      <c r="GX683">
        <f t="shared" si="408"/>
        <v>0</v>
      </c>
      <c r="HA683">
        <v>0</v>
      </c>
      <c r="HB683">
        <v>0</v>
      </c>
      <c r="HC683">
        <f t="shared" si="409"/>
        <v>0</v>
      </c>
      <c r="HE683" t="s">
        <v>3</v>
      </c>
      <c r="HF683" t="s">
        <v>3</v>
      </c>
      <c r="HM683" t="s">
        <v>3</v>
      </c>
      <c r="HN683" t="s">
        <v>123</v>
      </c>
      <c r="HO683" t="s">
        <v>124</v>
      </c>
      <c r="HP683" t="s">
        <v>121</v>
      </c>
      <c r="HQ683" t="s">
        <v>121</v>
      </c>
      <c r="HS683">
        <v>0</v>
      </c>
      <c r="IK683">
        <v>0</v>
      </c>
    </row>
    <row r="684" spans="1:245" x14ac:dyDescent="0.2">
      <c r="A684">
        <v>18</v>
      </c>
      <c r="B684">
        <v>1</v>
      </c>
      <c r="C684">
        <v>370</v>
      </c>
      <c r="E684" t="s">
        <v>327</v>
      </c>
      <c r="F684" t="s">
        <v>126</v>
      </c>
      <c r="G684" t="s">
        <v>328</v>
      </c>
      <c r="H684" t="s">
        <v>128</v>
      </c>
      <c r="I684">
        <f>I683*J684</f>
        <v>35</v>
      </c>
      <c r="J684">
        <v>100</v>
      </c>
      <c r="K684">
        <v>100</v>
      </c>
      <c r="O684">
        <f t="shared" si="389"/>
        <v>15386.35</v>
      </c>
      <c r="P684">
        <f>ROUND(CQ684*I684,2)</f>
        <v>15386.35</v>
      </c>
      <c r="Q684">
        <f>ROUND(CR684*I684,2)</f>
        <v>0</v>
      </c>
      <c r="R684">
        <f>ROUND(CS684*I684,2)</f>
        <v>0</v>
      </c>
      <c r="S684">
        <f>ROUND(CT684*I684,2)</f>
        <v>0</v>
      </c>
      <c r="T684">
        <f t="shared" si="390"/>
        <v>0</v>
      </c>
      <c r="U684">
        <f>ROUND(CV684*I684,7)</f>
        <v>0</v>
      </c>
      <c r="V684">
        <f>ROUND(CW684*I684,7)</f>
        <v>0</v>
      </c>
      <c r="W684">
        <f t="shared" si="391"/>
        <v>0</v>
      </c>
      <c r="X684">
        <f t="shared" si="392"/>
        <v>0</v>
      </c>
      <c r="Y684">
        <f t="shared" si="393"/>
        <v>0</v>
      </c>
      <c r="AA684">
        <v>61549534</v>
      </c>
      <c r="AB684">
        <f t="shared" si="394"/>
        <v>230.16</v>
      </c>
      <c r="AC684">
        <f>ROUND((ES684),6)</f>
        <v>230.16</v>
      </c>
      <c r="AD684">
        <f>ROUND((((ET684)-(EU684))+AE684),6)</f>
        <v>0</v>
      </c>
      <c r="AE684">
        <f>ROUND((EU684),6)</f>
        <v>0</v>
      </c>
      <c r="AF684">
        <f>ROUND((EV684),6)</f>
        <v>0</v>
      </c>
      <c r="AG684">
        <f t="shared" si="395"/>
        <v>0</v>
      </c>
      <c r="AH684">
        <f>(EW684)</f>
        <v>0</v>
      </c>
      <c r="AI684">
        <f>(EX684)</f>
        <v>0</v>
      </c>
      <c r="AJ684">
        <f t="shared" si="396"/>
        <v>0</v>
      </c>
      <c r="AK684">
        <v>230.16</v>
      </c>
      <c r="AL684">
        <v>230.16</v>
      </c>
      <c r="AM684">
        <v>0</v>
      </c>
      <c r="AN684">
        <v>0</v>
      </c>
      <c r="AO684">
        <v>0</v>
      </c>
      <c r="AP684">
        <v>0</v>
      </c>
      <c r="AQ684">
        <v>0</v>
      </c>
      <c r="AR684">
        <v>0</v>
      </c>
      <c r="AS684">
        <v>0</v>
      </c>
      <c r="AT684">
        <v>91</v>
      </c>
      <c r="AU684">
        <v>48</v>
      </c>
      <c r="AV684">
        <v>1</v>
      </c>
      <c r="AW684">
        <v>1</v>
      </c>
      <c r="AZ684">
        <v>1</v>
      </c>
      <c r="BA684">
        <v>1</v>
      </c>
      <c r="BB684">
        <v>1</v>
      </c>
      <c r="BC684">
        <v>1.91</v>
      </c>
      <c r="BD684" t="s">
        <v>3</v>
      </c>
      <c r="BE684" t="s">
        <v>3</v>
      </c>
      <c r="BF684" t="s">
        <v>3</v>
      </c>
      <c r="BG684" t="s">
        <v>3</v>
      </c>
      <c r="BH684">
        <v>3</v>
      </c>
      <c r="BI684">
        <v>1</v>
      </c>
      <c r="BJ684" t="s">
        <v>129</v>
      </c>
      <c r="BM684">
        <v>67001</v>
      </c>
      <c r="BN684">
        <v>0</v>
      </c>
      <c r="BO684" t="s">
        <v>126</v>
      </c>
      <c r="BP684">
        <v>1</v>
      </c>
      <c r="BQ684">
        <v>6</v>
      </c>
      <c r="BR684">
        <v>0</v>
      </c>
      <c r="BS684">
        <v>1</v>
      </c>
      <c r="BT684">
        <v>1</v>
      </c>
      <c r="BU684">
        <v>1</v>
      </c>
      <c r="BV684">
        <v>1</v>
      </c>
      <c r="BW684">
        <v>1</v>
      </c>
      <c r="BX684">
        <v>1</v>
      </c>
      <c r="BY684" t="s">
        <v>3</v>
      </c>
      <c r="BZ684">
        <v>91</v>
      </c>
      <c r="CA684">
        <v>48</v>
      </c>
      <c r="CB684" t="s">
        <v>3</v>
      </c>
      <c r="CE684">
        <v>0</v>
      </c>
      <c r="CF684">
        <v>0</v>
      </c>
      <c r="CG684">
        <v>0</v>
      </c>
      <c r="CM684">
        <v>0</v>
      </c>
      <c r="CN684" t="s">
        <v>3</v>
      </c>
      <c r="CO684">
        <v>0</v>
      </c>
      <c r="CP684">
        <f t="shared" si="397"/>
        <v>15386.35</v>
      </c>
      <c r="CQ684">
        <f>ROUND(AL684*BC684,2)</f>
        <v>439.61</v>
      </c>
      <c r="CR684">
        <f>ROUND(AM684*BB684,2)</f>
        <v>0</v>
      </c>
      <c r="CS684">
        <f>ROUND(AN684*BS684,2)</f>
        <v>0</v>
      </c>
      <c r="CT684">
        <f>ROUND(AO684*BA684,2)</f>
        <v>0</v>
      </c>
      <c r="CU684">
        <f t="shared" si="398"/>
        <v>0</v>
      </c>
      <c r="CV684">
        <f>AH684</f>
        <v>0</v>
      </c>
      <c r="CW684">
        <f>AI684</f>
        <v>0</v>
      </c>
      <c r="CX684">
        <f t="shared" si="399"/>
        <v>0</v>
      </c>
      <c r="CY684">
        <f t="shared" si="413"/>
        <v>0</v>
      </c>
      <c r="CZ684">
        <f t="shared" si="414"/>
        <v>0</v>
      </c>
      <c r="DC684" t="s">
        <v>3</v>
      </c>
      <c r="DD684" t="s">
        <v>3</v>
      </c>
      <c r="DE684" t="s">
        <v>3</v>
      </c>
      <c r="DF684" t="s">
        <v>3</v>
      </c>
      <c r="DG684" t="s">
        <v>3</v>
      </c>
      <c r="DH684" t="s">
        <v>3</v>
      </c>
      <c r="DI684" t="s">
        <v>3</v>
      </c>
      <c r="DJ684" t="s">
        <v>3</v>
      </c>
      <c r="DK684" t="s">
        <v>3</v>
      </c>
      <c r="DL684" t="s">
        <v>3</v>
      </c>
      <c r="DM684" t="s">
        <v>3</v>
      </c>
      <c r="DN684">
        <v>0</v>
      </c>
      <c r="DO684">
        <v>0</v>
      </c>
      <c r="DP684">
        <v>1</v>
      </c>
      <c r="DQ684">
        <v>1</v>
      </c>
      <c r="DU684">
        <v>1013</v>
      </c>
      <c r="DV684" t="s">
        <v>128</v>
      </c>
      <c r="DW684" t="s">
        <v>128</v>
      </c>
      <c r="DX684">
        <v>1</v>
      </c>
      <c r="DZ684" t="s">
        <v>3</v>
      </c>
      <c r="EA684" t="s">
        <v>3</v>
      </c>
      <c r="EB684" t="s">
        <v>3</v>
      </c>
      <c r="EC684" t="s">
        <v>3</v>
      </c>
      <c r="EE684">
        <v>60216862</v>
      </c>
      <c r="EF684">
        <v>6</v>
      </c>
      <c r="EG684" t="s">
        <v>33</v>
      </c>
      <c r="EH684">
        <v>101</v>
      </c>
      <c r="EI684" t="s">
        <v>121</v>
      </c>
      <c r="EJ684">
        <v>1</v>
      </c>
      <c r="EK684">
        <v>67001</v>
      </c>
      <c r="EL684" t="s">
        <v>121</v>
      </c>
      <c r="EM684" t="s">
        <v>122</v>
      </c>
      <c r="EO684" t="s">
        <v>3</v>
      </c>
      <c r="EQ684">
        <v>0</v>
      </c>
      <c r="ER684">
        <v>230.16</v>
      </c>
      <c r="ES684">
        <v>230.16</v>
      </c>
      <c r="ET684">
        <v>0</v>
      </c>
      <c r="EU684">
        <v>0</v>
      </c>
      <c r="EV684">
        <v>0</v>
      </c>
      <c r="EW684">
        <v>0</v>
      </c>
      <c r="EX684">
        <v>0</v>
      </c>
      <c r="FQ684">
        <v>0</v>
      </c>
      <c r="FR684">
        <v>0</v>
      </c>
      <c r="FS684">
        <v>0</v>
      </c>
      <c r="FX684">
        <v>91</v>
      </c>
      <c r="FY684">
        <v>48</v>
      </c>
      <c r="GA684" t="s">
        <v>3</v>
      </c>
      <c r="GD684">
        <v>1</v>
      </c>
      <c r="GF684">
        <v>1895864129</v>
      </c>
      <c r="GG684">
        <v>2</v>
      </c>
      <c r="GH684">
        <v>1</v>
      </c>
      <c r="GI684">
        <v>3</v>
      </c>
      <c r="GJ684">
        <v>0</v>
      </c>
      <c r="GK684">
        <v>0</v>
      </c>
      <c r="GL684">
        <f t="shared" si="402"/>
        <v>0</v>
      </c>
      <c r="GM684">
        <f t="shared" si="403"/>
        <v>15386.35</v>
      </c>
      <c r="GN684">
        <f t="shared" si="404"/>
        <v>15386.35</v>
      </c>
      <c r="GO684">
        <f t="shared" si="405"/>
        <v>0</v>
      </c>
      <c r="GP684">
        <f t="shared" si="406"/>
        <v>0</v>
      </c>
      <c r="GR684">
        <v>0</v>
      </c>
      <c r="GS684">
        <v>3</v>
      </c>
      <c r="GT684">
        <v>0</v>
      </c>
      <c r="GU684" t="s">
        <v>3</v>
      </c>
      <c r="GV684">
        <f t="shared" si="407"/>
        <v>0</v>
      </c>
      <c r="GW684">
        <v>1</v>
      </c>
      <c r="GX684">
        <f t="shared" si="408"/>
        <v>0</v>
      </c>
      <c r="HA684">
        <v>0</v>
      </c>
      <c r="HB684">
        <v>0</v>
      </c>
      <c r="HC684">
        <f t="shared" si="409"/>
        <v>0</v>
      </c>
      <c r="HE684" t="s">
        <v>3</v>
      </c>
      <c r="HF684" t="s">
        <v>3</v>
      </c>
      <c r="HM684" t="s">
        <v>3</v>
      </c>
      <c r="HN684" t="s">
        <v>123</v>
      </c>
      <c r="HO684" t="s">
        <v>124</v>
      </c>
      <c r="HP684" t="s">
        <v>121</v>
      </c>
      <c r="HQ684" t="s">
        <v>121</v>
      </c>
      <c r="HS684">
        <v>0</v>
      </c>
      <c r="IK684">
        <v>0</v>
      </c>
    </row>
    <row r="685" spans="1:245" x14ac:dyDescent="0.2">
      <c r="A685">
        <v>17</v>
      </c>
      <c r="B685">
        <v>1</v>
      </c>
      <c r="C685">
        <f>ROW(SmtRes!A372)</f>
        <v>372</v>
      </c>
      <c r="D685">
        <f>ROW(EtalonRes!A370)</f>
        <v>370</v>
      </c>
      <c r="E685" t="s">
        <v>329</v>
      </c>
      <c r="F685" t="s">
        <v>117</v>
      </c>
      <c r="G685" t="s">
        <v>170</v>
      </c>
      <c r="H685" t="s">
        <v>119</v>
      </c>
      <c r="I685">
        <f>ROUND(11/100,7)</f>
        <v>0.11</v>
      </c>
      <c r="J685">
        <v>0</v>
      </c>
      <c r="K685">
        <f>ROUND(11/100,7)</f>
        <v>0.11</v>
      </c>
      <c r="O685">
        <f t="shared" si="389"/>
        <v>1807</v>
      </c>
      <c r="P685">
        <f>SUMIF(SmtRes!AQ371:'SmtRes'!AQ372,"=1",SmtRes!DF371:'SmtRes'!DF372)</f>
        <v>0</v>
      </c>
      <c r="Q685">
        <f>SUMIF(SmtRes!AQ371:'SmtRes'!AQ372,"=1",SmtRes!DG371:'SmtRes'!DG372)</f>
        <v>0</v>
      </c>
      <c r="R685">
        <f>SUMIF(SmtRes!AQ371:'SmtRes'!AQ372,"=1",SmtRes!DH371:'SmtRes'!DH372)</f>
        <v>0</v>
      </c>
      <c r="S685">
        <f>SUMIF(SmtRes!AQ371:'SmtRes'!AQ372,"=1",SmtRes!DI371:'SmtRes'!DI372)</f>
        <v>1807</v>
      </c>
      <c r="T685">
        <f t="shared" si="390"/>
        <v>0</v>
      </c>
      <c r="U685">
        <f>SUMIF(SmtRes!AQ371:'SmtRes'!AQ372,"=1",SmtRes!CV371:'SmtRes'!CV372)</f>
        <v>2.6509999999999998</v>
      </c>
      <c r="V685">
        <f>SUMIF(SmtRes!AQ371:'SmtRes'!AQ372,"=1",SmtRes!CW371:'SmtRes'!CW372)</f>
        <v>0</v>
      </c>
      <c r="W685">
        <f t="shared" si="391"/>
        <v>0</v>
      </c>
      <c r="X685">
        <f t="shared" si="392"/>
        <v>1644.37</v>
      </c>
      <c r="Y685">
        <f t="shared" si="393"/>
        <v>867.36</v>
      </c>
      <c r="AA685">
        <v>61549534</v>
      </c>
      <c r="AB685">
        <f t="shared" si="394"/>
        <v>16427.282999999999</v>
      </c>
      <c r="AC685">
        <f>ROUND((0),6)</f>
        <v>0</v>
      </c>
      <c r="AD685">
        <f>ROUND((((0)-(0))+AE685),6)</f>
        <v>0</v>
      </c>
      <c r="AE685">
        <f>ROUND((0),6)</f>
        <v>0</v>
      </c>
      <c r="AF685">
        <f>ROUND((SUM(SmtRes!BT371:'SmtRes'!BT372)),6)</f>
        <v>16427.282999999999</v>
      </c>
      <c r="AG685">
        <f t="shared" si="395"/>
        <v>0</v>
      </c>
      <c r="AH685">
        <f>(SUM(SmtRes!BU371:'SmtRes'!BU372))</f>
        <v>24.1</v>
      </c>
      <c r="AI685">
        <f>(0)</f>
        <v>0</v>
      </c>
      <c r="AJ685">
        <f t="shared" si="396"/>
        <v>0</v>
      </c>
      <c r="AK685">
        <v>16427.282999999999</v>
      </c>
      <c r="AL685">
        <v>0</v>
      </c>
      <c r="AM685">
        <v>0</v>
      </c>
      <c r="AN685">
        <v>0</v>
      </c>
      <c r="AO685">
        <v>16427.282999999999</v>
      </c>
      <c r="AP685">
        <v>0</v>
      </c>
      <c r="AQ685">
        <v>24.1</v>
      </c>
      <c r="AR685">
        <v>0</v>
      </c>
      <c r="AS685">
        <v>0</v>
      </c>
      <c r="AT685">
        <v>91</v>
      </c>
      <c r="AU685">
        <v>48</v>
      </c>
      <c r="AV685">
        <v>1</v>
      </c>
      <c r="AW685">
        <v>1</v>
      </c>
      <c r="AZ685">
        <v>1</v>
      </c>
      <c r="BA685">
        <v>1</v>
      </c>
      <c r="BB685">
        <v>1</v>
      </c>
      <c r="BC685">
        <v>1</v>
      </c>
      <c r="BD685" t="s">
        <v>3</v>
      </c>
      <c r="BE685" t="s">
        <v>3</v>
      </c>
      <c r="BF685" t="s">
        <v>3</v>
      </c>
      <c r="BG685" t="s">
        <v>3</v>
      </c>
      <c r="BH685">
        <v>0</v>
      </c>
      <c r="BI685">
        <v>1</v>
      </c>
      <c r="BJ685" t="s">
        <v>120</v>
      </c>
      <c r="BM685">
        <v>67001</v>
      </c>
      <c r="BN685">
        <v>0</v>
      </c>
      <c r="BO685" t="s">
        <v>3</v>
      </c>
      <c r="BP685">
        <v>0</v>
      </c>
      <c r="BQ685">
        <v>6</v>
      </c>
      <c r="BR685">
        <v>0</v>
      </c>
      <c r="BS685">
        <v>1</v>
      </c>
      <c r="BT685">
        <v>1</v>
      </c>
      <c r="BU685">
        <v>1</v>
      </c>
      <c r="BV685">
        <v>1</v>
      </c>
      <c r="BW685">
        <v>1</v>
      </c>
      <c r="BX685">
        <v>1</v>
      </c>
      <c r="BY685" t="s">
        <v>3</v>
      </c>
      <c r="BZ685">
        <v>91</v>
      </c>
      <c r="CA685">
        <v>48</v>
      </c>
      <c r="CB685" t="s">
        <v>3</v>
      </c>
      <c r="CE685">
        <v>0</v>
      </c>
      <c r="CF685">
        <v>0</v>
      </c>
      <c r="CG685">
        <v>0</v>
      </c>
      <c r="CM685">
        <v>0</v>
      </c>
      <c r="CN685" t="s">
        <v>3</v>
      </c>
      <c r="CO685">
        <v>0</v>
      </c>
      <c r="CP685">
        <f t="shared" si="397"/>
        <v>1807</v>
      </c>
      <c r="CQ685">
        <f>SUMIF(SmtRes!AQ371:'SmtRes'!AQ372,"=1",SmtRes!AA371:'SmtRes'!AA372)</f>
        <v>0</v>
      </c>
      <c r="CR685">
        <f>SUMIF(SmtRes!AQ371:'SmtRes'!AQ372,"=1",SmtRes!AB371:'SmtRes'!AB372)</f>
        <v>0</v>
      </c>
      <c r="CS685">
        <f>SUMIF(SmtRes!AQ371:'SmtRes'!AQ372,"=1",SmtRes!AC371:'SmtRes'!AC372)</f>
        <v>0</v>
      </c>
      <c r="CT685">
        <f>SUMIF(SmtRes!AQ371:'SmtRes'!AQ372,"=1",SmtRes!AD371:'SmtRes'!AD372)</f>
        <v>681.63</v>
      </c>
      <c r="CU685">
        <f t="shared" si="398"/>
        <v>0</v>
      </c>
      <c r="CV685">
        <f>SUMIF(SmtRes!AQ371:'SmtRes'!AQ372,"=1",SmtRes!BU371:'SmtRes'!BU372)</f>
        <v>24.1</v>
      </c>
      <c r="CW685">
        <f>SUMIF(SmtRes!AQ371:'SmtRes'!AQ372,"=1",SmtRes!BV371:'SmtRes'!BV372)</f>
        <v>0</v>
      </c>
      <c r="CX685">
        <f t="shared" si="399"/>
        <v>0</v>
      </c>
      <c r="CY685">
        <f t="shared" si="413"/>
        <v>1644.37</v>
      </c>
      <c r="CZ685">
        <f t="shared" si="414"/>
        <v>867.36</v>
      </c>
      <c r="DC685" t="s">
        <v>3</v>
      </c>
      <c r="DD685" t="s">
        <v>3</v>
      </c>
      <c r="DE685" t="s">
        <v>3</v>
      </c>
      <c r="DF685" t="s">
        <v>3</v>
      </c>
      <c r="DG685" t="s">
        <v>3</v>
      </c>
      <c r="DH685" t="s">
        <v>3</v>
      </c>
      <c r="DI685" t="s">
        <v>3</v>
      </c>
      <c r="DJ685" t="s">
        <v>3</v>
      </c>
      <c r="DK685" t="s">
        <v>3</v>
      </c>
      <c r="DL685" t="s">
        <v>3</v>
      </c>
      <c r="DM685" t="s">
        <v>3</v>
      </c>
      <c r="DN685">
        <v>0</v>
      </c>
      <c r="DO685">
        <v>0</v>
      </c>
      <c r="DP685">
        <v>1</v>
      </c>
      <c r="DQ685">
        <v>1</v>
      </c>
      <c r="DU685">
        <v>1013</v>
      </c>
      <c r="DV685" t="s">
        <v>119</v>
      </c>
      <c r="DW685" t="s">
        <v>119</v>
      </c>
      <c r="DX685">
        <v>1</v>
      </c>
      <c r="DZ685" t="s">
        <v>3</v>
      </c>
      <c r="EA685" t="s">
        <v>3</v>
      </c>
      <c r="EB685" t="s">
        <v>3</v>
      </c>
      <c r="EC685" t="s">
        <v>3</v>
      </c>
      <c r="EE685">
        <v>60216862</v>
      </c>
      <c r="EF685">
        <v>6</v>
      </c>
      <c r="EG685" t="s">
        <v>33</v>
      </c>
      <c r="EH685">
        <v>101</v>
      </c>
      <c r="EI685" t="s">
        <v>121</v>
      </c>
      <c r="EJ685">
        <v>1</v>
      </c>
      <c r="EK685">
        <v>67001</v>
      </c>
      <c r="EL685" t="s">
        <v>121</v>
      </c>
      <c r="EM685" t="s">
        <v>122</v>
      </c>
      <c r="EO685" t="s">
        <v>3</v>
      </c>
      <c r="EQ685">
        <v>0</v>
      </c>
      <c r="ER685">
        <v>0</v>
      </c>
      <c r="ES685">
        <v>0</v>
      </c>
      <c r="ET685">
        <v>0</v>
      </c>
      <c r="EU685">
        <v>0</v>
      </c>
      <c r="EV685">
        <v>0</v>
      </c>
      <c r="EW685">
        <v>24.1</v>
      </c>
      <c r="EX685">
        <v>0</v>
      </c>
      <c r="EY685">
        <v>0</v>
      </c>
      <c r="FQ685">
        <v>0</v>
      </c>
      <c r="FR685">
        <v>0</v>
      </c>
      <c r="FS685">
        <v>0</v>
      </c>
      <c r="FX685">
        <v>91</v>
      </c>
      <c r="FY685">
        <v>48</v>
      </c>
      <c r="GA685" t="s">
        <v>3</v>
      </c>
      <c r="GD685">
        <v>1</v>
      </c>
      <c r="GF685">
        <v>1304068834</v>
      </c>
      <c r="GG685">
        <v>2</v>
      </c>
      <c r="GH685">
        <v>1</v>
      </c>
      <c r="GI685">
        <v>-2</v>
      </c>
      <c r="GJ685">
        <v>0</v>
      </c>
      <c r="GK685">
        <v>0</v>
      </c>
      <c r="GL685">
        <f t="shared" si="402"/>
        <v>0</v>
      </c>
      <c r="GM685">
        <f t="shared" si="403"/>
        <v>4318.7299999999996</v>
      </c>
      <c r="GN685">
        <f t="shared" si="404"/>
        <v>4318.7299999999996</v>
      </c>
      <c r="GO685">
        <f t="shared" si="405"/>
        <v>0</v>
      </c>
      <c r="GP685">
        <f t="shared" si="406"/>
        <v>0</v>
      </c>
      <c r="GR685">
        <v>0</v>
      </c>
      <c r="GS685">
        <v>3</v>
      </c>
      <c r="GT685">
        <v>0</v>
      </c>
      <c r="GU685" t="s">
        <v>3</v>
      </c>
      <c r="GV685">
        <f t="shared" si="407"/>
        <v>0</v>
      </c>
      <c r="GW685">
        <v>1</v>
      </c>
      <c r="GX685">
        <f t="shared" si="408"/>
        <v>0</v>
      </c>
      <c r="HA685">
        <v>0</v>
      </c>
      <c r="HB685">
        <v>0</v>
      </c>
      <c r="HC685">
        <f t="shared" si="409"/>
        <v>0</v>
      </c>
      <c r="HE685" t="s">
        <v>3</v>
      </c>
      <c r="HF685" t="s">
        <v>3</v>
      </c>
      <c r="HM685" t="s">
        <v>3</v>
      </c>
      <c r="HN685" t="s">
        <v>123</v>
      </c>
      <c r="HO685" t="s">
        <v>124</v>
      </c>
      <c r="HP685" t="s">
        <v>121</v>
      </c>
      <c r="HQ685" t="s">
        <v>121</v>
      </c>
      <c r="HS685">
        <v>0</v>
      </c>
      <c r="IK685">
        <v>0</v>
      </c>
    </row>
    <row r="686" spans="1:245" x14ac:dyDescent="0.2">
      <c r="A686">
        <v>18</v>
      </c>
      <c r="B686">
        <v>1</v>
      </c>
      <c r="C686">
        <v>372</v>
      </c>
      <c r="E686" t="s">
        <v>330</v>
      </c>
      <c r="F686" t="s">
        <v>126</v>
      </c>
      <c r="G686" t="s">
        <v>331</v>
      </c>
      <c r="H686" t="s">
        <v>128</v>
      </c>
      <c r="I686">
        <f>I685*J686</f>
        <v>11</v>
      </c>
      <c r="J686">
        <v>100</v>
      </c>
      <c r="K686">
        <v>100</v>
      </c>
      <c r="O686">
        <f t="shared" si="389"/>
        <v>4835.71</v>
      </c>
      <c r="P686">
        <f>ROUND(CQ686*I686,2)</f>
        <v>4835.71</v>
      </c>
      <c r="Q686">
        <f>ROUND(CR686*I686,2)</f>
        <v>0</v>
      </c>
      <c r="R686">
        <f>ROUND(CS686*I686,2)</f>
        <v>0</v>
      </c>
      <c r="S686">
        <f>ROUND(CT686*I686,2)</f>
        <v>0</v>
      </c>
      <c r="T686">
        <f t="shared" si="390"/>
        <v>0</v>
      </c>
      <c r="U686">
        <f>ROUND(CV686*I686,7)</f>
        <v>0</v>
      </c>
      <c r="V686">
        <f>ROUND(CW686*I686,7)</f>
        <v>0</v>
      </c>
      <c r="W686">
        <f t="shared" si="391"/>
        <v>0</v>
      </c>
      <c r="X686">
        <f t="shared" si="392"/>
        <v>0</v>
      </c>
      <c r="Y686">
        <f t="shared" si="393"/>
        <v>0</v>
      </c>
      <c r="AA686">
        <v>61549534</v>
      </c>
      <c r="AB686">
        <f t="shared" si="394"/>
        <v>230.16</v>
      </c>
      <c r="AC686">
        <f>ROUND((ES686),6)</f>
        <v>230.16</v>
      </c>
      <c r="AD686">
        <f>ROUND((((ET686)-(EU686))+AE686),6)</f>
        <v>0</v>
      </c>
      <c r="AE686">
        <f>ROUND((EU686),6)</f>
        <v>0</v>
      </c>
      <c r="AF686">
        <f>ROUND((EV686),6)</f>
        <v>0</v>
      </c>
      <c r="AG686">
        <f t="shared" si="395"/>
        <v>0</v>
      </c>
      <c r="AH686">
        <f>(EW686)</f>
        <v>0</v>
      </c>
      <c r="AI686">
        <f>(EX686)</f>
        <v>0</v>
      </c>
      <c r="AJ686">
        <f t="shared" si="396"/>
        <v>0</v>
      </c>
      <c r="AK686">
        <v>230.16</v>
      </c>
      <c r="AL686">
        <v>230.16</v>
      </c>
      <c r="AM686">
        <v>0</v>
      </c>
      <c r="AN686">
        <v>0</v>
      </c>
      <c r="AO686">
        <v>0</v>
      </c>
      <c r="AP686">
        <v>0</v>
      </c>
      <c r="AQ686">
        <v>0</v>
      </c>
      <c r="AR686">
        <v>0</v>
      </c>
      <c r="AS686">
        <v>0</v>
      </c>
      <c r="AT686">
        <v>91</v>
      </c>
      <c r="AU686">
        <v>48</v>
      </c>
      <c r="AV686">
        <v>1</v>
      </c>
      <c r="AW686">
        <v>1</v>
      </c>
      <c r="AZ686">
        <v>1</v>
      </c>
      <c r="BA686">
        <v>1</v>
      </c>
      <c r="BB686">
        <v>1</v>
      </c>
      <c r="BC686">
        <v>1.91</v>
      </c>
      <c r="BD686" t="s">
        <v>3</v>
      </c>
      <c r="BE686" t="s">
        <v>3</v>
      </c>
      <c r="BF686" t="s">
        <v>3</v>
      </c>
      <c r="BG686" t="s">
        <v>3</v>
      </c>
      <c r="BH686">
        <v>3</v>
      </c>
      <c r="BI686">
        <v>1</v>
      </c>
      <c r="BJ686" t="s">
        <v>129</v>
      </c>
      <c r="BM686">
        <v>67001</v>
      </c>
      <c r="BN686">
        <v>0</v>
      </c>
      <c r="BO686" t="s">
        <v>126</v>
      </c>
      <c r="BP686">
        <v>1</v>
      </c>
      <c r="BQ686">
        <v>6</v>
      </c>
      <c r="BR686">
        <v>0</v>
      </c>
      <c r="BS686">
        <v>1</v>
      </c>
      <c r="BT686">
        <v>1</v>
      </c>
      <c r="BU686">
        <v>1</v>
      </c>
      <c r="BV686">
        <v>1</v>
      </c>
      <c r="BW686">
        <v>1</v>
      </c>
      <c r="BX686">
        <v>1</v>
      </c>
      <c r="BY686" t="s">
        <v>3</v>
      </c>
      <c r="BZ686">
        <v>91</v>
      </c>
      <c r="CA686">
        <v>48</v>
      </c>
      <c r="CB686" t="s">
        <v>3</v>
      </c>
      <c r="CE686">
        <v>0</v>
      </c>
      <c r="CF686">
        <v>0</v>
      </c>
      <c r="CG686">
        <v>0</v>
      </c>
      <c r="CM686">
        <v>0</v>
      </c>
      <c r="CN686" t="s">
        <v>3</v>
      </c>
      <c r="CO686">
        <v>0</v>
      </c>
      <c r="CP686">
        <f t="shared" si="397"/>
        <v>4835.71</v>
      </c>
      <c r="CQ686">
        <f>ROUND(AL686*BC686,2)</f>
        <v>439.61</v>
      </c>
      <c r="CR686">
        <f>ROUND(AM686*BB686,2)</f>
        <v>0</v>
      </c>
      <c r="CS686">
        <f>ROUND(AN686*BS686,2)</f>
        <v>0</v>
      </c>
      <c r="CT686">
        <f>ROUND(AO686*BA686,2)</f>
        <v>0</v>
      </c>
      <c r="CU686">
        <f t="shared" si="398"/>
        <v>0</v>
      </c>
      <c r="CV686">
        <f>AH686</f>
        <v>0</v>
      </c>
      <c r="CW686">
        <f>AI686</f>
        <v>0</v>
      </c>
      <c r="CX686">
        <f t="shared" si="399"/>
        <v>0</v>
      </c>
      <c r="CY686">
        <f t="shared" si="413"/>
        <v>0</v>
      </c>
      <c r="CZ686">
        <f t="shared" si="414"/>
        <v>0</v>
      </c>
      <c r="DC686" t="s">
        <v>3</v>
      </c>
      <c r="DD686" t="s">
        <v>3</v>
      </c>
      <c r="DE686" t="s">
        <v>3</v>
      </c>
      <c r="DF686" t="s">
        <v>3</v>
      </c>
      <c r="DG686" t="s">
        <v>3</v>
      </c>
      <c r="DH686" t="s">
        <v>3</v>
      </c>
      <c r="DI686" t="s">
        <v>3</v>
      </c>
      <c r="DJ686" t="s">
        <v>3</v>
      </c>
      <c r="DK686" t="s">
        <v>3</v>
      </c>
      <c r="DL686" t="s">
        <v>3</v>
      </c>
      <c r="DM686" t="s">
        <v>3</v>
      </c>
      <c r="DN686">
        <v>0</v>
      </c>
      <c r="DO686">
        <v>0</v>
      </c>
      <c r="DP686">
        <v>1</v>
      </c>
      <c r="DQ686">
        <v>1</v>
      </c>
      <c r="DU686">
        <v>1013</v>
      </c>
      <c r="DV686" t="s">
        <v>128</v>
      </c>
      <c r="DW686" t="s">
        <v>128</v>
      </c>
      <c r="DX686">
        <v>1</v>
      </c>
      <c r="DZ686" t="s">
        <v>3</v>
      </c>
      <c r="EA686" t="s">
        <v>3</v>
      </c>
      <c r="EB686" t="s">
        <v>3</v>
      </c>
      <c r="EC686" t="s">
        <v>3</v>
      </c>
      <c r="EE686">
        <v>60216862</v>
      </c>
      <c r="EF686">
        <v>6</v>
      </c>
      <c r="EG686" t="s">
        <v>33</v>
      </c>
      <c r="EH686">
        <v>101</v>
      </c>
      <c r="EI686" t="s">
        <v>121</v>
      </c>
      <c r="EJ686">
        <v>1</v>
      </c>
      <c r="EK686">
        <v>67001</v>
      </c>
      <c r="EL686" t="s">
        <v>121</v>
      </c>
      <c r="EM686" t="s">
        <v>122</v>
      </c>
      <c r="EO686" t="s">
        <v>3</v>
      </c>
      <c r="EQ686">
        <v>0</v>
      </c>
      <c r="ER686">
        <v>230.16</v>
      </c>
      <c r="ES686">
        <v>230.16</v>
      </c>
      <c r="ET686">
        <v>0</v>
      </c>
      <c r="EU686">
        <v>0</v>
      </c>
      <c r="EV686">
        <v>0</v>
      </c>
      <c r="EW686">
        <v>0</v>
      </c>
      <c r="EX686">
        <v>0</v>
      </c>
      <c r="FQ686">
        <v>0</v>
      </c>
      <c r="FR686">
        <v>0</v>
      </c>
      <c r="FS686">
        <v>0</v>
      </c>
      <c r="FX686">
        <v>91</v>
      </c>
      <c r="FY686">
        <v>48</v>
      </c>
      <c r="GA686" t="s">
        <v>3</v>
      </c>
      <c r="GD686">
        <v>1</v>
      </c>
      <c r="GF686">
        <v>-1059403195</v>
      </c>
      <c r="GG686">
        <v>2</v>
      </c>
      <c r="GH686">
        <v>1</v>
      </c>
      <c r="GI686">
        <v>3</v>
      </c>
      <c r="GJ686">
        <v>0</v>
      </c>
      <c r="GK686">
        <v>0</v>
      </c>
      <c r="GL686">
        <f t="shared" si="402"/>
        <v>0</v>
      </c>
      <c r="GM686">
        <f t="shared" si="403"/>
        <v>4835.71</v>
      </c>
      <c r="GN686">
        <f t="shared" si="404"/>
        <v>4835.71</v>
      </c>
      <c r="GO686">
        <f t="shared" si="405"/>
        <v>0</v>
      </c>
      <c r="GP686">
        <f t="shared" si="406"/>
        <v>0</v>
      </c>
      <c r="GR686">
        <v>0</v>
      </c>
      <c r="GS686">
        <v>3</v>
      </c>
      <c r="GT686">
        <v>0</v>
      </c>
      <c r="GU686" t="s">
        <v>3</v>
      </c>
      <c r="GV686">
        <f t="shared" si="407"/>
        <v>0</v>
      </c>
      <c r="GW686">
        <v>1</v>
      </c>
      <c r="GX686">
        <f t="shared" si="408"/>
        <v>0</v>
      </c>
      <c r="HA686">
        <v>0</v>
      </c>
      <c r="HB686">
        <v>0</v>
      </c>
      <c r="HC686">
        <f t="shared" si="409"/>
        <v>0</v>
      </c>
      <c r="HE686" t="s">
        <v>3</v>
      </c>
      <c r="HF686" t="s">
        <v>3</v>
      </c>
      <c r="HM686" t="s">
        <v>3</v>
      </c>
      <c r="HN686" t="s">
        <v>123</v>
      </c>
      <c r="HO686" t="s">
        <v>124</v>
      </c>
      <c r="HP686" t="s">
        <v>121</v>
      </c>
      <c r="HQ686" t="s">
        <v>121</v>
      </c>
      <c r="HS686">
        <v>0</v>
      </c>
      <c r="IK686">
        <v>0</v>
      </c>
    </row>
    <row r="688" spans="1:245" x14ac:dyDescent="0.2">
      <c r="A688" s="2">
        <v>51</v>
      </c>
      <c r="B688" s="2">
        <f>B669</f>
        <v>1</v>
      </c>
      <c r="C688" s="2">
        <f>A669</f>
        <v>4</v>
      </c>
      <c r="D688" s="2">
        <f>ROW(A669)</f>
        <v>669</v>
      </c>
      <c r="E688" s="2"/>
      <c r="F688" s="2" t="str">
        <f>IF(F669&lt;&gt;"",F669,"")</f>
        <v/>
      </c>
      <c r="G688" s="2" t="str">
        <f>IF(G669&lt;&gt;"",G669,"")</f>
        <v>Электрика</v>
      </c>
      <c r="H688" s="2">
        <v>0</v>
      </c>
      <c r="I688" s="2"/>
      <c r="J688" s="2"/>
      <c r="K688" s="2"/>
      <c r="L688" s="2"/>
      <c r="M688" s="2"/>
      <c r="N688" s="2"/>
      <c r="O688" s="2">
        <f t="shared" ref="O688:T688" si="415">ROUND(AB688,2)</f>
        <v>194876.92</v>
      </c>
      <c r="P688" s="2">
        <f t="shared" si="415"/>
        <v>150951.32999999999</v>
      </c>
      <c r="Q688" s="2">
        <f t="shared" si="415"/>
        <v>712.74</v>
      </c>
      <c r="R688" s="2">
        <f t="shared" si="415"/>
        <v>406.26</v>
      </c>
      <c r="S688" s="2">
        <f t="shared" si="415"/>
        <v>42806.59</v>
      </c>
      <c r="T688" s="2">
        <f t="shared" si="415"/>
        <v>0</v>
      </c>
      <c r="U688" s="2">
        <f>AH688</f>
        <v>60.866900000000001</v>
      </c>
      <c r="V688" s="2">
        <f>AI688</f>
        <v>0.4803</v>
      </c>
      <c r="W688" s="2">
        <f>ROUND(AJ688,2)</f>
        <v>0</v>
      </c>
      <c r="X688" s="2">
        <f>ROUND(AK688,2)</f>
        <v>40618.35</v>
      </c>
      <c r="Y688" s="2">
        <f>ROUND(AL688,2)</f>
        <v>21389.49</v>
      </c>
      <c r="Z688" s="2"/>
      <c r="AA688" s="2"/>
      <c r="AB688" s="2">
        <f>ROUND(SUMIF(AA673:AA686,"=61549534",O673:O686),2)</f>
        <v>194876.92</v>
      </c>
      <c r="AC688" s="2">
        <f>ROUND(SUMIF(AA673:AA686,"=61549534",P673:P686),2)</f>
        <v>150951.32999999999</v>
      </c>
      <c r="AD688" s="2">
        <f>ROUND(SUMIF(AA673:AA686,"=61549534",Q673:Q686),2)</f>
        <v>712.74</v>
      </c>
      <c r="AE688" s="2">
        <f>ROUND(SUMIF(AA673:AA686,"=61549534",R673:R686),2)</f>
        <v>406.26</v>
      </c>
      <c r="AF688" s="2">
        <f>ROUND(SUMIF(AA673:AA686,"=61549534",S673:S686),2)</f>
        <v>42806.59</v>
      </c>
      <c r="AG688" s="2">
        <f>ROUND(SUMIF(AA673:AA686,"=61549534",T673:T686),2)</f>
        <v>0</v>
      </c>
      <c r="AH688" s="2">
        <f>SUMIF(AA673:AA686,"=61549534",U673:U686)</f>
        <v>60.866900000000001</v>
      </c>
      <c r="AI688" s="2">
        <f>SUMIF(AA673:AA686,"=61549534",V673:V686)</f>
        <v>0.4803</v>
      </c>
      <c r="AJ688" s="2">
        <f>ROUND(SUMIF(AA673:AA686,"=61549534",W673:W686),2)</f>
        <v>0</v>
      </c>
      <c r="AK688" s="2">
        <f>ROUND(SUMIF(AA673:AA686,"=61549534",X673:X686),2)</f>
        <v>40618.35</v>
      </c>
      <c r="AL688" s="2">
        <f>ROUND(SUMIF(AA673:AA686,"=61549534",Y673:Y686),2)</f>
        <v>21389.49</v>
      </c>
      <c r="AM688" s="2"/>
      <c r="AN688" s="2"/>
      <c r="AO688" s="2">
        <f t="shared" ref="AO688:BD688" si="416">ROUND(BX688,2)</f>
        <v>0</v>
      </c>
      <c r="AP688" s="2">
        <f t="shared" si="416"/>
        <v>8952.68</v>
      </c>
      <c r="AQ688" s="2">
        <f t="shared" si="416"/>
        <v>0</v>
      </c>
      <c r="AR688" s="2">
        <f t="shared" si="416"/>
        <v>256884.76</v>
      </c>
      <c r="AS688" s="2">
        <f t="shared" si="416"/>
        <v>81601.649999999994</v>
      </c>
      <c r="AT688" s="2">
        <f t="shared" si="416"/>
        <v>166330.43</v>
      </c>
      <c r="AU688" s="2">
        <f t="shared" si="416"/>
        <v>0</v>
      </c>
      <c r="AV688" s="2">
        <f t="shared" si="416"/>
        <v>150951.32999999999</v>
      </c>
      <c r="AW688" s="2">
        <f t="shared" si="416"/>
        <v>141998.65</v>
      </c>
      <c r="AX688" s="2">
        <f t="shared" si="416"/>
        <v>0</v>
      </c>
      <c r="AY688" s="2">
        <f t="shared" si="416"/>
        <v>141998.65</v>
      </c>
      <c r="AZ688" s="2">
        <f t="shared" si="416"/>
        <v>8952.68</v>
      </c>
      <c r="BA688" s="2">
        <f t="shared" si="416"/>
        <v>0</v>
      </c>
      <c r="BB688" s="2">
        <f t="shared" si="416"/>
        <v>0</v>
      </c>
      <c r="BC688" s="2">
        <f t="shared" si="416"/>
        <v>0</v>
      </c>
      <c r="BD688" s="2">
        <f t="shared" si="416"/>
        <v>0</v>
      </c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>
        <f>ROUND(SUMIF(AA673:AA686,"=61549534",FQ673:FQ686),2)</f>
        <v>0</v>
      </c>
      <c r="BY688" s="2">
        <f>ROUND(SUMIF(AA673:AA686,"=61549534",FR673:FR686),2)</f>
        <v>8952.68</v>
      </c>
      <c r="BZ688" s="2">
        <f>ROUND(SUMIF(AA673:AA686,"=61549534",GL673:GL686),2)</f>
        <v>0</v>
      </c>
      <c r="CA688" s="2">
        <f>ROUND(SUMIF(AA673:AA686,"=61549534",GM673:GM686),2)</f>
        <v>256884.76</v>
      </c>
      <c r="CB688" s="2">
        <f>ROUND(SUMIF(AA673:AA686,"=61549534",GN673:GN686),2)</f>
        <v>81601.649999999994</v>
      </c>
      <c r="CC688" s="2">
        <f>ROUND(SUMIF(AA673:AA686,"=61549534",GO673:GO686),2)</f>
        <v>166330.43</v>
      </c>
      <c r="CD688" s="2">
        <f>ROUND(SUMIF(AA673:AA686,"=61549534",GP673:GP686),2)</f>
        <v>0</v>
      </c>
      <c r="CE688" s="2">
        <f>AC688-BX688</f>
        <v>150951.32999999999</v>
      </c>
      <c r="CF688" s="2">
        <f>AC688-BY688</f>
        <v>141998.65</v>
      </c>
      <c r="CG688" s="2">
        <f>BX688-BZ688</f>
        <v>0</v>
      </c>
      <c r="CH688" s="2">
        <f>AC688-BX688-BY688+BZ688</f>
        <v>141998.65</v>
      </c>
      <c r="CI688" s="2">
        <f>BY688-BZ688</f>
        <v>8952.68</v>
      </c>
      <c r="CJ688" s="2">
        <f>ROUND(SUMIF(AA673:AA686,"=61549534",GX673:GX686),2)</f>
        <v>0</v>
      </c>
      <c r="CK688" s="2">
        <f>ROUND(SUMIF(AA673:AA686,"=61549534",GY673:GY686),2)</f>
        <v>0</v>
      </c>
      <c r="CL688" s="2">
        <f>ROUND(SUMIF(AA673:AA686,"=61549534",GZ673:GZ686),2)</f>
        <v>0</v>
      </c>
      <c r="CM688" s="2">
        <f>ROUND(SUMIF(AA673:AA686,"=61549534",HD673:HD686),2)</f>
        <v>0</v>
      </c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3"/>
      <c r="DH688" s="3"/>
      <c r="DI688" s="3"/>
      <c r="DJ688" s="3"/>
      <c r="DK688" s="3"/>
      <c r="DL688" s="3"/>
      <c r="DM688" s="3"/>
      <c r="DN688" s="3"/>
      <c r="DO688" s="3"/>
      <c r="DP688" s="3"/>
      <c r="DQ688" s="3"/>
      <c r="DR688" s="3"/>
      <c r="DS688" s="3"/>
      <c r="DT688" s="3"/>
      <c r="DU688" s="3"/>
      <c r="DV688" s="3"/>
      <c r="DW688" s="3"/>
      <c r="DX688" s="3"/>
      <c r="DY688" s="3"/>
      <c r="DZ688" s="3"/>
      <c r="EA688" s="3"/>
      <c r="EB688" s="3"/>
      <c r="EC688" s="3"/>
      <c r="ED688" s="3"/>
      <c r="EE688" s="3"/>
      <c r="EF688" s="3"/>
      <c r="EG688" s="3"/>
      <c r="EH688" s="3"/>
      <c r="EI688" s="3"/>
      <c r="EJ688" s="3"/>
      <c r="EK688" s="3"/>
      <c r="EL688" s="3"/>
      <c r="EM688" s="3"/>
      <c r="EN688" s="3"/>
      <c r="EO688" s="3"/>
      <c r="EP688" s="3"/>
      <c r="EQ688" s="3"/>
      <c r="ER688" s="3"/>
      <c r="ES688" s="3"/>
      <c r="ET688" s="3"/>
      <c r="EU688" s="3"/>
      <c r="EV688" s="3"/>
      <c r="EW688" s="3"/>
      <c r="EX688" s="3"/>
      <c r="EY688" s="3"/>
      <c r="EZ688" s="3"/>
      <c r="FA688" s="3"/>
      <c r="FB688" s="3"/>
      <c r="FC688" s="3"/>
      <c r="FD688" s="3"/>
      <c r="FE688" s="3"/>
      <c r="FF688" s="3"/>
      <c r="FG688" s="3"/>
      <c r="FH688" s="3"/>
      <c r="FI688" s="3"/>
      <c r="FJ688" s="3"/>
      <c r="FK688" s="3"/>
      <c r="FL688" s="3"/>
      <c r="FM688" s="3"/>
      <c r="FN688" s="3"/>
      <c r="FO688" s="3"/>
      <c r="FP688" s="3"/>
      <c r="FQ688" s="3"/>
      <c r="FR688" s="3"/>
      <c r="FS688" s="3"/>
      <c r="FT688" s="3"/>
      <c r="FU688" s="3"/>
      <c r="FV688" s="3"/>
      <c r="FW688" s="3"/>
      <c r="FX688" s="3"/>
      <c r="FY688" s="3"/>
      <c r="FZ688" s="3"/>
      <c r="GA688" s="3"/>
      <c r="GB688" s="3"/>
      <c r="GC688" s="3"/>
      <c r="GD688" s="3"/>
      <c r="GE688" s="3"/>
      <c r="GF688" s="3"/>
      <c r="GG688" s="3"/>
      <c r="GH688" s="3"/>
      <c r="GI688" s="3"/>
      <c r="GJ688" s="3"/>
      <c r="GK688" s="3"/>
      <c r="GL688" s="3"/>
      <c r="GM688" s="3"/>
      <c r="GN688" s="3"/>
      <c r="GO688" s="3"/>
      <c r="GP688" s="3"/>
      <c r="GQ688" s="3"/>
      <c r="GR688" s="3"/>
      <c r="GS688" s="3"/>
      <c r="GT688" s="3"/>
      <c r="GU688" s="3"/>
      <c r="GV688" s="3"/>
      <c r="GW688" s="3"/>
      <c r="GX688" s="3">
        <v>0</v>
      </c>
    </row>
    <row r="690" spans="1:28" x14ac:dyDescent="0.2">
      <c r="A690" s="4">
        <v>50</v>
      </c>
      <c r="B690" s="4">
        <v>0</v>
      </c>
      <c r="C690" s="4">
        <v>0</v>
      </c>
      <c r="D690" s="4">
        <v>1</v>
      </c>
      <c r="E690" s="4">
        <v>201</v>
      </c>
      <c r="F690" s="4">
        <f>ROUND(Source!O688,O690)</f>
        <v>194876.92</v>
      </c>
      <c r="G690" s="4" t="s">
        <v>55</v>
      </c>
      <c r="H690" s="4" t="s">
        <v>56</v>
      </c>
      <c r="I690" s="4"/>
      <c r="J690" s="4"/>
      <c r="K690" s="4">
        <v>201</v>
      </c>
      <c r="L690" s="4">
        <v>1</v>
      </c>
      <c r="M690" s="4">
        <v>3</v>
      </c>
      <c r="N690" s="4" t="s">
        <v>3</v>
      </c>
      <c r="O690" s="4">
        <v>2</v>
      </c>
      <c r="P690" s="4"/>
      <c r="Q690" s="4"/>
      <c r="R690" s="4"/>
      <c r="S690" s="4"/>
      <c r="T690" s="4"/>
      <c r="U690" s="4"/>
      <c r="V690" s="4"/>
      <c r="W690" s="4">
        <v>185924.24000000002</v>
      </c>
      <c r="X690" s="4">
        <v>1</v>
      </c>
      <c r="Y690" s="4">
        <v>185924.24000000002</v>
      </c>
      <c r="Z690" s="4"/>
      <c r="AA690" s="4"/>
      <c r="AB690" s="4"/>
    </row>
    <row r="691" spans="1:28" x14ac:dyDescent="0.2">
      <c r="A691" s="4">
        <v>50</v>
      </c>
      <c r="B691" s="4">
        <v>0</v>
      </c>
      <c r="C691" s="4">
        <v>0</v>
      </c>
      <c r="D691" s="4">
        <v>1</v>
      </c>
      <c r="E691" s="4">
        <v>202</v>
      </c>
      <c r="F691" s="4">
        <f>ROUND(Source!P688,O691)</f>
        <v>150951.32999999999</v>
      </c>
      <c r="G691" s="4" t="s">
        <v>57</v>
      </c>
      <c r="H691" s="4" t="s">
        <v>58</v>
      </c>
      <c r="I691" s="4"/>
      <c r="J691" s="4"/>
      <c r="K691" s="4">
        <v>202</v>
      </c>
      <c r="L691" s="4">
        <v>2</v>
      </c>
      <c r="M691" s="4">
        <v>3</v>
      </c>
      <c r="N691" s="4" t="s">
        <v>3</v>
      </c>
      <c r="O691" s="4">
        <v>2</v>
      </c>
      <c r="P691" s="4"/>
      <c r="Q691" s="4"/>
      <c r="R691" s="4"/>
      <c r="S691" s="4"/>
      <c r="T691" s="4"/>
      <c r="U691" s="4"/>
      <c r="V691" s="4"/>
      <c r="W691" s="4">
        <v>150951.32999999999</v>
      </c>
      <c r="X691" s="4">
        <v>1</v>
      </c>
      <c r="Y691" s="4">
        <v>150951.32999999999</v>
      </c>
      <c r="Z691" s="4"/>
      <c r="AA691" s="4"/>
      <c r="AB691" s="4"/>
    </row>
    <row r="692" spans="1:28" x14ac:dyDescent="0.2">
      <c r="A692" s="4">
        <v>50</v>
      </c>
      <c r="B692" s="4">
        <v>0</v>
      </c>
      <c r="C692" s="4">
        <v>0</v>
      </c>
      <c r="D692" s="4">
        <v>1</v>
      </c>
      <c r="E692" s="4">
        <v>222</v>
      </c>
      <c r="F692" s="4">
        <f>ROUND(Source!AO688,O692)</f>
        <v>0</v>
      </c>
      <c r="G692" s="4" t="s">
        <v>59</v>
      </c>
      <c r="H692" s="4" t="s">
        <v>60</v>
      </c>
      <c r="I692" s="4"/>
      <c r="J692" s="4"/>
      <c r="K692" s="4">
        <v>222</v>
      </c>
      <c r="L692" s="4">
        <v>3</v>
      </c>
      <c r="M692" s="4">
        <v>3</v>
      </c>
      <c r="N692" s="4" t="s">
        <v>3</v>
      </c>
      <c r="O692" s="4">
        <v>2</v>
      </c>
      <c r="P692" s="4"/>
      <c r="Q692" s="4"/>
      <c r="R692" s="4"/>
      <c r="S692" s="4"/>
      <c r="T692" s="4"/>
      <c r="U692" s="4"/>
      <c r="V692" s="4"/>
      <c r="W692" s="4">
        <v>0</v>
      </c>
      <c r="X692" s="4">
        <v>1</v>
      </c>
      <c r="Y692" s="4">
        <v>0</v>
      </c>
      <c r="Z692" s="4"/>
      <c r="AA692" s="4"/>
      <c r="AB692" s="4"/>
    </row>
    <row r="693" spans="1:28" x14ac:dyDescent="0.2">
      <c r="A693" s="4">
        <v>50</v>
      </c>
      <c r="B693" s="4">
        <v>0</v>
      </c>
      <c r="C693" s="4">
        <v>0</v>
      </c>
      <c r="D693" s="4">
        <v>1</v>
      </c>
      <c r="E693" s="4">
        <v>225</v>
      </c>
      <c r="F693" s="4">
        <f>ROUND(Source!AV688,O693)</f>
        <v>150951.32999999999</v>
      </c>
      <c r="G693" s="4" t="s">
        <v>61</v>
      </c>
      <c r="H693" s="4" t="s">
        <v>62</v>
      </c>
      <c r="I693" s="4"/>
      <c r="J693" s="4"/>
      <c r="K693" s="4">
        <v>225</v>
      </c>
      <c r="L693" s="4">
        <v>4</v>
      </c>
      <c r="M693" s="4">
        <v>3</v>
      </c>
      <c r="N693" s="4" t="s">
        <v>3</v>
      </c>
      <c r="O693" s="4">
        <v>2</v>
      </c>
      <c r="P693" s="4"/>
      <c r="Q693" s="4"/>
      <c r="R693" s="4"/>
      <c r="S693" s="4"/>
      <c r="T693" s="4"/>
      <c r="U693" s="4"/>
      <c r="V693" s="4"/>
      <c r="W693" s="4">
        <v>150951.32999999999</v>
      </c>
      <c r="X693" s="4">
        <v>1</v>
      </c>
      <c r="Y693" s="4">
        <v>150951.32999999999</v>
      </c>
      <c r="Z693" s="4"/>
      <c r="AA693" s="4"/>
      <c r="AB693" s="4"/>
    </row>
    <row r="694" spans="1:28" x14ac:dyDescent="0.2">
      <c r="A694" s="4">
        <v>50</v>
      </c>
      <c r="B694" s="4">
        <v>0</v>
      </c>
      <c r="C694" s="4">
        <v>0</v>
      </c>
      <c r="D694" s="4">
        <v>1</v>
      </c>
      <c r="E694" s="4">
        <v>226</v>
      </c>
      <c r="F694" s="4">
        <f>ROUND(Source!AW688,O694)</f>
        <v>141998.65</v>
      </c>
      <c r="G694" s="4" t="s">
        <v>63</v>
      </c>
      <c r="H694" s="4" t="s">
        <v>64</v>
      </c>
      <c r="I694" s="4"/>
      <c r="J694" s="4"/>
      <c r="K694" s="4">
        <v>226</v>
      </c>
      <c r="L694" s="4">
        <v>5</v>
      </c>
      <c r="M694" s="4">
        <v>3</v>
      </c>
      <c r="N694" s="4" t="s">
        <v>3</v>
      </c>
      <c r="O694" s="4">
        <v>2</v>
      </c>
      <c r="P694" s="4"/>
      <c r="Q694" s="4"/>
      <c r="R694" s="4"/>
      <c r="S694" s="4"/>
      <c r="T694" s="4"/>
      <c r="U694" s="4"/>
      <c r="V694" s="4"/>
      <c r="W694" s="4">
        <v>141998.65</v>
      </c>
      <c r="X694" s="4">
        <v>1</v>
      </c>
      <c r="Y694" s="4">
        <v>141998.65</v>
      </c>
      <c r="Z694" s="4"/>
      <c r="AA694" s="4"/>
      <c r="AB694" s="4"/>
    </row>
    <row r="695" spans="1:28" x14ac:dyDescent="0.2">
      <c r="A695" s="4">
        <v>50</v>
      </c>
      <c r="B695" s="4">
        <v>0</v>
      </c>
      <c r="C695" s="4">
        <v>0</v>
      </c>
      <c r="D695" s="4">
        <v>1</v>
      </c>
      <c r="E695" s="4">
        <v>227</v>
      </c>
      <c r="F695" s="4">
        <f>ROUND(Source!AX688,O695)</f>
        <v>0</v>
      </c>
      <c r="G695" s="4" t="s">
        <v>65</v>
      </c>
      <c r="H695" s="4" t="s">
        <v>66</v>
      </c>
      <c r="I695" s="4"/>
      <c r="J695" s="4"/>
      <c r="K695" s="4">
        <v>227</v>
      </c>
      <c r="L695" s="4">
        <v>6</v>
      </c>
      <c r="M695" s="4">
        <v>3</v>
      </c>
      <c r="N695" s="4" t="s">
        <v>3</v>
      </c>
      <c r="O695" s="4">
        <v>2</v>
      </c>
      <c r="P695" s="4"/>
      <c r="Q695" s="4"/>
      <c r="R695" s="4"/>
      <c r="S695" s="4"/>
      <c r="T695" s="4"/>
      <c r="U695" s="4"/>
      <c r="V695" s="4"/>
      <c r="W695" s="4">
        <v>0</v>
      </c>
      <c r="X695" s="4">
        <v>1</v>
      </c>
      <c r="Y695" s="4">
        <v>0</v>
      </c>
      <c r="Z695" s="4"/>
      <c r="AA695" s="4"/>
      <c r="AB695" s="4"/>
    </row>
    <row r="696" spans="1:28" x14ac:dyDescent="0.2">
      <c r="A696" s="4">
        <v>50</v>
      </c>
      <c r="B696" s="4">
        <v>0</v>
      </c>
      <c r="C696" s="4">
        <v>0</v>
      </c>
      <c r="D696" s="4">
        <v>1</v>
      </c>
      <c r="E696" s="4">
        <v>228</v>
      </c>
      <c r="F696" s="4">
        <f>ROUND(Source!AY688,O696)</f>
        <v>141998.65</v>
      </c>
      <c r="G696" s="4" t="s">
        <v>67</v>
      </c>
      <c r="H696" s="4" t="s">
        <v>68</v>
      </c>
      <c r="I696" s="4"/>
      <c r="J696" s="4"/>
      <c r="K696" s="4">
        <v>228</v>
      </c>
      <c r="L696" s="4">
        <v>7</v>
      </c>
      <c r="M696" s="4">
        <v>3</v>
      </c>
      <c r="N696" s="4" t="s">
        <v>3</v>
      </c>
      <c r="O696" s="4">
        <v>2</v>
      </c>
      <c r="P696" s="4"/>
      <c r="Q696" s="4"/>
      <c r="R696" s="4"/>
      <c r="S696" s="4"/>
      <c r="T696" s="4"/>
      <c r="U696" s="4"/>
      <c r="V696" s="4"/>
      <c r="W696" s="4">
        <v>141998.65</v>
      </c>
      <c r="X696" s="4">
        <v>1</v>
      </c>
      <c r="Y696" s="4">
        <v>141998.65</v>
      </c>
      <c r="Z696" s="4"/>
      <c r="AA696" s="4"/>
      <c r="AB696" s="4"/>
    </row>
    <row r="697" spans="1:28" x14ac:dyDescent="0.2">
      <c r="A697" s="4">
        <v>50</v>
      </c>
      <c r="B697" s="4">
        <v>0</v>
      </c>
      <c r="C697" s="4">
        <v>0</v>
      </c>
      <c r="D697" s="4">
        <v>1</v>
      </c>
      <c r="E697" s="4">
        <v>216</v>
      </c>
      <c r="F697" s="4">
        <f>ROUND(Source!AP688,O697)</f>
        <v>8952.68</v>
      </c>
      <c r="G697" s="4" t="s">
        <v>69</v>
      </c>
      <c r="H697" s="4" t="s">
        <v>70</v>
      </c>
      <c r="I697" s="4"/>
      <c r="J697" s="4"/>
      <c r="K697" s="4">
        <v>216</v>
      </c>
      <c r="L697" s="4">
        <v>8</v>
      </c>
      <c r="M697" s="4">
        <v>3</v>
      </c>
      <c r="N697" s="4" t="s">
        <v>3</v>
      </c>
      <c r="O697" s="4">
        <v>2</v>
      </c>
      <c r="P697" s="4"/>
      <c r="Q697" s="4"/>
      <c r="R697" s="4"/>
      <c r="S697" s="4"/>
      <c r="T697" s="4"/>
      <c r="U697" s="4"/>
      <c r="V697" s="4"/>
      <c r="W697" s="4">
        <v>8952.68</v>
      </c>
      <c r="X697" s="4">
        <v>1</v>
      </c>
      <c r="Y697" s="4">
        <v>8952.68</v>
      </c>
      <c r="Z697" s="4"/>
      <c r="AA697" s="4"/>
      <c r="AB697" s="4"/>
    </row>
    <row r="698" spans="1:28" x14ac:dyDescent="0.2">
      <c r="A698" s="4">
        <v>50</v>
      </c>
      <c r="B698" s="4">
        <v>0</v>
      </c>
      <c r="C698" s="4">
        <v>0</v>
      </c>
      <c r="D698" s="4">
        <v>1</v>
      </c>
      <c r="E698" s="4">
        <v>223</v>
      </c>
      <c r="F698" s="4">
        <f>ROUND(Source!AQ688,O698)</f>
        <v>0</v>
      </c>
      <c r="G698" s="4" t="s">
        <v>71</v>
      </c>
      <c r="H698" s="4" t="s">
        <v>72</v>
      </c>
      <c r="I698" s="4"/>
      <c r="J698" s="4"/>
      <c r="K698" s="4">
        <v>223</v>
      </c>
      <c r="L698" s="4">
        <v>9</v>
      </c>
      <c r="M698" s="4">
        <v>3</v>
      </c>
      <c r="N698" s="4" t="s">
        <v>3</v>
      </c>
      <c r="O698" s="4">
        <v>2</v>
      </c>
      <c r="P698" s="4"/>
      <c r="Q698" s="4"/>
      <c r="R698" s="4"/>
      <c r="S698" s="4"/>
      <c r="T698" s="4"/>
      <c r="U698" s="4"/>
      <c r="V698" s="4"/>
      <c r="W698" s="4">
        <v>0</v>
      </c>
      <c r="X698" s="4">
        <v>1</v>
      </c>
      <c r="Y698" s="4">
        <v>0</v>
      </c>
      <c r="Z698" s="4"/>
      <c r="AA698" s="4"/>
      <c r="AB698" s="4"/>
    </row>
    <row r="699" spans="1:28" x14ac:dyDescent="0.2">
      <c r="A699" s="4">
        <v>50</v>
      </c>
      <c r="B699" s="4">
        <v>0</v>
      </c>
      <c r="C699" s="4">
        <v>0</v>
      </c>
      <c r="D699" s="4">
        <v>1</v>
      </c>
      <c r="E699" s="4">
        <v>229</v>
      </c>
      <c r="F699" s="4">
        <f>ROUND(Source!AZ688,O699)</f>
        <v>8952.68</v>
      </c>
      <c r="G699" s="4" t="s">
        <v>73</v>
      </c>
      <c r="H699" s="4" t="s">
        <v>74</v>
      </c>
      <c r="I699" s="4"/>
      <c r="J699" s="4"/>
      <c r="K699" s="4">
        <v>229</v>
      </c>
      <c r="L699" s="4">
        <v>10</v>
      </c>
      <c r="M699" s="4">
        <v>3</v>
      </c>
      <c r="N699" s="4" t="s">
        <v>3</v>
      </c>
      <c r="O699" s="4">
        <v>2</v>
      </c>
      <c r="P699" s="4"/>
      <c r="Q699" s="4"/>
      <c r="R699" s="4"/>
      <c r="S699" s="4"/>
      <c r="T699" s="4"/>
      <c r="U699" s="4"/>
      <c r="V699" s="4"/>
      <c r="W699" s="4">
        <v>8952.68</v>
      </c>
      <c r="X699" s="4">
        <v>1</v>
      </c>
      <c r="Y699" s="4">
        <v>8952.68</v>
      </c>
      <c r="Z699" s="4"/>
      <c r="AA699" s="4"/>
      <c r="AB699" s="4"/>
    </row>
    <row r="700" spans="1:28" x14ac:dyDescent="0.2">
      <c r="A700" s="4">
        <v>50</v>
      </c>
      <c r="B700" s="4">
        <v>0</v>
      </c>
      <c r="C700" s="4">
        <v>0</v>
      </c>
      <c r="D700" s="4">
        <v>1</v>
      </c>
      <c r="E700" s="4">
        <v>203</v>
      </c>
      <c r="F700" s="4">
        <f>ROUND(Source!Q688,O700)</f>
        <v>712.74</v>
      </c>
      <c r="G700" s="4" t="s">
        <v>75</v>
      </c>
      <c r="H700" s="4" t="s">
        <v>76</v>
      </c>
      <c r="I700" s="4"/>
      <c r="J700" s="4"/>
      <c r="K700" s="4">
        <v>203</v>
      </c>
      <c r="L700" s="4">
        <v>11</v>
      </c>
      <c r="M700" s="4">
        <v>3</v>
      </c>
      <c r="N700" s="4" t="s">
        <v>3</v>
      </c>
      <c r="O700" s="4">
        <v>2</v>
      </c>
      <c r="P700" s="4"/>
      <c r="Q700" s="4"/>
      <c r="R700" s="4"/>
      <c r="S700" s="4"/>
      <c r="T700" s="4"/>
      <c r="U700" s="4"/>
      <c r="V700" s="4"/>
      <c r="W700" s="4">
        <v>712.74</v>
      </c>
      <c r="X700" s="4">
        <v>1</v>
      </c>
      <c r="Y700" s="4">
        <v>712.74</v>
      </c>
      <c r="Z700" s="4"/>
      <c r="AA700" s="4"/>
      <c r="AB700" s="4"/>
    </row>
    <row r="701" spans="1:28" x14ac:dyDescent="0.2">
      <c r="A701" s="4">
        <v>50</v>
      </c>
      <c r="B701" s="4">
        <v>0</v>
      </c>
      <c r="C701" s="4">
        <v>0</v>
      </c>
      <c r="D701" s="4">
        <v>1</v>
      </c>
      <c r="E701" s="4">
        <v>231</v>
      </c>
      <c r="F701" s="4">
        <f>ROUND(Source!BB688,O701)</f>
        <v>0</v>
      </c>
      <c r="G701" s="4" t="s">
        <v>77</v>
      </c>
      <c r="H701" s="4" t="s">
        <v>78</v>
      </c>
      <c r="I701" s="4"/>
      <c r="J701" s="4"/>
      <c r="K701" s="4">
        <v>231</v>
      </c>
      <c r="L701" s="4">
        <v>12</v>
      </c>
      <c r="M701" s="4">
        <v>3</v>
      </c>
      <c r="N701" s="4" t="s">
        <v>3</v>
      </c>
      <c r="O701" s="4">
        <v>2</v>
      </c>
      <c r="P701" s="4"/>
      <c r="Q701" s="4"/>
      <c r="R701" s="4"/>
      <c r="S701" s="4"/>
      <c r="T701" s="4"/>
      <c r="U701" s="4"/>
      <c r="V701" s="4"/>
      <c r="W701" s="4">
        <v>0</v>
      </c>
      <c r="X701" s="4">
        <v>1</v>
      </c>
      <c r="Y701" s="4">
        <v>0</v>
      </c>
      <c r="Z701" s="4"/>
      <c r="AA701" s="4"/>
      <c r="AB701" s="4"/>
    </row>
    <row r="702" spans="1:28" x14ac:dyDescent="0.2">
      <c r="A702" s="4">
        <v>50</v>
      </c>
      <c r="B702" s="4">
        <v>0</v>
      </c>
      <c r="C702" s="4">
        <v>0</v>
      </c>
      <c r="D702" s="4">
        <v>1</v>
      </c>
      <c r="E702" s="4">
        <v>204</v>
      </c>
      <c r="F702" s="4">
        <f>ROUND(Source!R688,O702)</f>
        <v>406.26</v>
      </c>
      <c r="G702" s="4" t="s">
        <v>79</v>
      </c>
      <c r="H702" s="4" t="s">
        <v>80</v>
      </c>
      <c r="I702" s="4"/>
      <c r="J702" s="4"/>
      <c r="K702" s="4">
        <v>204</v>
      </c>
      <c r="L702" s="4">
        <v>13</v>
      </c>
      <c r="M702" s="4">
        <v>3</v>
      </c>
      <c r="N702" s="4" t="s">
        <v>3</v>
      </c>
      <c r="O702" s="4">
        <v>2</v>
      </c>
      <c r="P702" s="4"/>
      <c r="Q702" s="4"/>
      <c r="R702" s="4"/>
      <c r="S702" s="4"/>
      <c r="T702" s="4"/>
      <c r="U702" s="4"/>
      <c r="V702" s="4"/>
      <c r="W702" s="4">
        <v>406.26</v>
      </c>
      <c r="X702" s="4">
        <v>1</v>
      </c>
      <c r="Y702" s="4">
        <v>406.26</v>
      </c>
      <c r="Z702" s="4"/>
      <c r="AA702" s="4"/>
      <c r="AB702" s="4"/>
    </row>
    <row r="703" spans="1:28" x14ac:dyDescent="0.2">
      <c r="A703" s="4">
        <v>50</v>
      </c>
      <c r="B703" s="4">
        <v>0</v>
      </c>
      <c r="C703" s="4">
        <v>0</v>
      </c>
      <c r="D703" s="4">
        <v>1</v>
      </c>
      <c r="E703" s="4">
        <v>205</v>
      </c>
      <c r="F703" s="4">
        <f>ROUND(Source!S688,O703)</f>
        <v>42806.59</v>
      </c>
      <c r="G703" s="4" t="s">
        <v>81</v>
      </c>
      <c r="H703" s="4" t="s">
        <v>82</v>
      </c>
      <c r="I703" s="4"/>
      <c r="J703" s="4"/>
      <c r="K703" s="4">
        <v>205</v>
      </c>
      <c r="L703" s="4">
        <v>14</v>
      </c>
      <c r="M703" s="4">
        <v>3</v>
      </c>
      <c r="N703" s="4" t="s">
        <v>3</v>
      </c>
      <c r="O703" s="4">
        <v>2</v>
      </c>
      <c r="P703" s="4"/>
      <c r="Q703" s="4"/>
      <c r="R703" s="4"/>
      <c r="S703" s="4"/>
      <c r="T703" s="4"/>
      <c r="U703" s="4"/>
      <c r="V703" s="4"/>
      <c r="W703" s="4">
        <v>42806.590000000004</v>
      </c>
      <c r="X703" s="4">
        <v>1</v>
      </c>
      <c r="Y703" s="4">
        <v>42806.590000000004</v>
      </c>
      <c r="Z703" s="4"/>
      <c r="AA703" s="4"/>
      <c r="AB703" s="4"/>
    </row>
    <row r="704" spans="1:28" x14ac:dyDescent="0.2">
      <c r="A704" s="4">
        <v>50</v>
      </c>
      <c r="B704" s="4">
        <v>0</v>
      </c>
      <c r="C704" s="4">
        <v>0</v>
      </c>
      <c r="D704" s="4">
        <v>1</v>
      </c>
      <c r="E704" s="4">
        <v>232</v>
      </c>
      <c r="F704" s="4">
        <f>ROUND(Source!BC688,O704)</f>
        <v>0</v>
      </c>
      <c r="G704" s="4" t="s">
        <v>83</v>
      </c>
      <c r="H704" s="4" t="s">
        <v>84</v>
      </c>
      <c r="I704" s="4"/>
      <c r="J704" s="4"/>
      <c r="K704" s="4">
        <v>232</v>
      </c>
      <c r="L704" s="4">
        <v>15</v>
      </c>
      <c r="M704" s="4">
        <v>3</v>
      </c>
      <c r="N704" s="4" t="s">
        <v>3</v>
      </c>
      <c r="O704" s="4">
        <v>2</v>
      </c>
      <c r="P704" s="4"/>
      <c r="Q704" s="4"/>
      <c r="R704" s="4"/>
      <c r="S704" s="4"/>
      <c r="T704" s="4"/>
      <c r="U704" s="4"/>
      <c r="V704" s="4"/>
      <c r="W704" s="4">
        <v>0</v>
      </c>
      <c r="X704" s="4">
        <v>1</v>
      </c>
      <c r="Y704" s="4">
        <v>0</v>
      </c>
      <c r="Z704" s="4"/>
      <c r="AA704" s="4"/>
      <c r="AB704" s="4"/>
    </row>
    <row r="705" spans="1:206" x14ac:dyDescent="0.2">
      <c r="A705" s="4">
        <v>50</v>
      </c>
      <c r="B705" s="4">
        <v>0</v>
      </c>
      <c r="C705" s="4">
        <v>0</v>
      </c>
      <c r="D705" s="4">
        <v>1</v>
      </c>
      <c r="E705" s="4">
        <v>214</v>
      </c>
      <c r="F705" s="4">
        <f>ROUND(Source!AS688,O705)</f>
        <v>81601.649999999994</v>
      </c>
      <c r="G705" s="4" t="s">
        <v>85</v>
      </c>
      <c r="H705" s="4" t="s">
        <v>86</v>
      </c>
      <c r="I705" s="4"/>
      <c r="J705" s="4"/>
      <c r="K705" s="4">
        <v>214</v>
      </c>
      <c r="L705" s="4">
        <v>16</v>
      </c>
      <c r="M705" s="4">
        <v>3</v>
      </c>
      <c r="N705" s="4" t="s">
        <v>3</v>
      </c>
      <c r="O705" s="4">
        <v>2</v>
      </c>
      <c r="P705" s="4"/>
      <c r="Q705" s="4"/>
      <c r="R705" s="4"/>
      <c r="S705" s="4"/>
      <c r="T705" s="4"/>
      <c r="U705" s="4"/>
      <c r="V705" s="4"/>
      <c r="W705" s="4">
        <v>81601.649999999994</v>
      </c>
      <c r="X705" s="4">
        <v>1</v>
      </c>
      <c r="Y705" s="4">
        <v>81601.649999999994</v>
      </c>
      <c r="Z705" s="4"/>
      <c r="AA705" s="4"/>
      <c r="AB705" s="4"/>
    </row>
    <row r="706" spans="1:206" x14ac:dyDescent="0.2">
      <c r="A706" s="4">
        <v>50</v>
      </c>
      <c r="B706" s="4">
        <v>0</v>
      </c>
      <c r="C706" s="4">
        <v>0</v>
      </c>
      <c r="D706" s="4">
        <v>1</v>
      </c>
      <c r="E706" s="4">
        <v>215</v>
      </c>
      <c r="F706" s="4">
        <f>ROUND(Source!AT688,O706)</f>
        <v>166330.43</v>
      </c>
      <c r="G706" s="4" t="s">
        <v>87</v>
      </c>
      <c r="H706" s="4" t="s">
        <v>88</v>
      </c>
      <c r="I706" s="4"/>
      <c r="J706" s="4"/>
      <c r="K706" s="4">
        <v>215</v>
      </c>
      <c r="L706" s="4">
        <v>17</v>
      </c>
      <c r="M706" s="4">
        <v>3</v>
      </c>
      <c r="N706" s="4" t="s">
        <v>3</v>
      </c>
      <c r="O706" s="4">
        <v>2</v>
      </c>
      <c r="P706" s="4"/>
      <c r="Q706" s="4"/>
      <c r="R706" s="4"/>
      <c r="S706" s="4"/>
      <c r="T706" s="4"/>
      <c r="U706" s="4"/>
      <c r="V706" s="4"/>
      <c r="W706" s="4">
        <v>166330.43</v>
      </c>
      <c r="X706" s="4">
        <v>1</v>
      </c>
      <c r="Y706" s="4">
        <v>166330.43</v>
      </c>
      <c r="Z706" s="4"/>
      <c r="AA706" s="4"/>
      <c r="AB706" s="4"/>
    </row>
    <row r="707" spans="1:206" x14ac:dyDescent="0.2">
      <c r="A707" s="4">
        <v>50</v>
      </c>
      <c r="B707" s="4">
        <v>0</v>
      </c>
      <c r="C707" s="4">
        <v>0</v>
      </c>
      <c r="D707" s="4">
        <v>1</v>
      </c>
      <c r="E707" s="4">
        <v>217</v>
      </c>
      <c r="F707" s="4">
        <f>ROUND(Source!AU688,O707)</f>
        <v>0</v>
      </c>
      <c r="G707" s="4" t="s">
        <v>89</v>
      </c>
      <c r="H707" s="4" t="s">
        <v>90</v>
      </c>
      <c r="I707" s="4"/>
      <c r="J707" s="4"/>
      <c r="K707" s="4">
        <v>217</v>
      </c>
      <c r="L707" s="4">
        <v>18</v>
      </c>
      <c r="M707" s="4">
        <v>3</v>
      </c>
      <c r="N707" s="4" t="s">
        <v>3</v>
      </c>
      <c r="O707" s="4">
        <v>2</v>
      </c>
      <c r="P707" s="4"/>
      <c r="Q707" s="4"/>
      <c r="R707" s="4"/>
      <c r="S707" s="4"/>
      <c r="T707" s="4"/>
      <c r="U707" s="4"/>
      <c r="V707" s="4"/>
      <c r="W707" s="4">
        <v>0</v>
      </c>
      <c r="X707" s="4">
        <v>1</v>
      </c>
      <c r="Y707" s="4">
        <v>0</v>
      </c>
      <c r="Z707" s="4"/>
      <c r="AA707" s="4"/>
      <c r="AB707" s="4"/>
    </row>
    <row r="708" spans="1:206" x14ac:dyDescent="0.2">
      <c r="A708" s="4">
        <v>50</v>
      </c>
      <c r="B708" s="4">
        <v>0</v>
      </c>
      <c r="C708" s="4">
        <v>0</v>
      </c>
      <c r="D708" s="4">
        <v>1</v>
      </c>
      <c r="E708" s="4">
        <v>230</v>
      </c>
      <c r="F708" s="4">
        <f>ROUND(Source!BA688,O708)</f>
        <v>0</v>
      </c>
      <c r="G708" s="4" t="s">
        <v>91</v>
      </c>
      <c r="H708" s="4" t="s">
        <v>92</v>
      </c>
      <c r="I708" s="4"/>
      <c r="J708" s="4"/>
      <c r="K708" s="4">
        <v>230</v>
      </c>
      <c r="L708" s="4">
        <v>19</v>
      </c>
      <c r="M708" s="4">
        <v>3</v>
      </c>
      <c r="N708" s="4" t="s">
        <v>3</v>
      </c>
      <c r="O708" s="4">
        <v>2</v>
      </c>
      <c r="P708" s="4"/>
      <c r="Q708" s="4"/>
      <c r="R708" s="4"/>
      <c r="S708" s="4"/>
      <c r="T708" s="4"/>
      <c r="U708" s="4"/>
      <c r="V708" s="4"/>
      <c r="W708" s="4">
        <v>0</v>
      </c>
      <c r="X708" s="4">
        <v>1</v>
      </c>
      <c r="Y708" s="4">
        <v>0</v>
      </c>
      <c r="Z708" s="4"/>
      <c r="AA708" s="4"/>
      <c r="AB708" s="4"/>
    </row>
    <row r="709" spans="1:206" x14ac:dyDescent="0.2">
      <c r="A709" s="4">
        <v>50</v>
      </c>
      <c r="B709" s="4">
        <v>0</v>
      </c>
      <c r="C709" s="4">
        <v>0</v>
      </c>
      <c r="D709" s="4">
        <v>1</v>
      </c>
      <c r="E709" s="4">
        <v>206</v>
      </c>
      <c r="F709" s="4">
        <f>ROUND(Source!T688,O709)</f>
        <v>0</v>
      </c>
      <c r="G709" s="4" t="s">
        <v>93</v>
      </c>
      <c r="H709" s="4" t="s">
        <v>94</v>
      </c>
      <c r="I709" s="4"/>
      <c r="J709" s="4"/>
      <c r="K709" s="4">
        <v>206</v>
      </c>
      <c r="L709" s="4">
        <v>20</v>
      </c>
      <c r="M709" s="4">
        <v>3</v>
      </c>
      <c r="N709" s="4" t="s">
        <v>3</v>
      </c>
      <c r="O709" s="4">
        <v>2</v>
      </c>
      <c r="P709" s="4"/>
      <c r="Q709" s="4"/>
      <c r="R709" s="4"/>
      <c r="S709" s="4"/>
      <c r="T709" s="4"/>
      <c r="U709" s="4"/>
      <c r="V709" s="4"/>
      <c r="W709" s="4">
        <v>0</v>
      </c>
      <c r="X709" s="4">
        <v>1</v>
      </c>
      <c r="Y709" s="4">
        <v>0</v>
      </c>
      <c r="Z709" s="4"/>
      <c r="AA709" s="4"/>
      <c r="AB709" s="4"/>
    </row>
    <row r="710" spans="1:206" x14ac:dyDescent="0.2">
      <c r="A710" s="4">
        <v>50</v>
      </c>
      <c r="B710" s="4">
        <v>0</v>
      </c>
      <c r="C710" s="4">
        <v>0</v>
      </c>
      <c r="D710" s="4">
        <v>1</v>
      </c>
      <c r="E710" s="4">
        <v>207</v>
      </c>
      <c r="F710" s="4">
        <f>ROUND(Source!U688,O710)</f>
        <v>60.866900000000001</v>
      </c>
      <c r="G710" s="4" t="s">
        <v>95</v>
      </c>
      <c r="H710" s="4" t="s">
        <v>96</v>
      </c>
      <c r="I710" s="4"/>
      <c r="J710" s="4"/>
      <c r="K710" s="4">
        <v>207</v>
      </c>
      <c r="L710" s="4">
        <v>21</v>
      </c>
      <c r="M710" s="4">
        <v>3</v>
      </c>
      <c r="N710" s="4" t="s">
        <v>3</v>
      </c>
      <c r="O710" s="4">
        <v>7</v>
      </c>
      <c r="P710" s="4"/>
      <c r="Q710" s="4"/>
      <c r="R710" s="4"/>
      <c r="S710" s="4"/>
      <c r="T710" s="4"/>
      <c r="U710" s="4"/>
      <c r="V710" s="4"/>
      <c r="W710" s="4">
        <v>60.866900000000001</v>
      </c>
      <c r="X710" s="4">
        <v>1</v>
      </c>
      <c r="Y710" s="4">
        <v>60.866900000000001</v>
      </c>
      <c r="Z710" s="4"/>
      <c r="AA710" s="4"/>
      <c r="AB710" s="4"/>
    </row>
    <row r="711" spans="1:206" x14ac:dyDescent="0.2">
      <c r="A711" s="4">
        <v>50</v>
      </c>
      <c r="B711" s="4">
        <v>0</v>
      </c>
      <c r="C711" s="4">
        <v>0</v>
      </c>
      <c r="D711" s="4">
        <v>1</v>
      </c>
      <c r="E711" s="4">
        <v>208</v>
      </c>
      <c r="F711" s="4">
        <f>ROUND(Source!V688,O711)</f>
        <v>0.4803</v>
      </c>
      <c r="G711" s="4" t="s">
        <v>97</v>
      </c>
      <c r="H711" s="4" t="s">
        <v>98</v>
      </c>
      <c r="I711" s="4"/>
      <c r="J711" s="4"/>
      <c r="K711" s="4">
        <v>208</v>
      </c>
      <c r="L711" s="4">
        <v>22</v>
      </c>
      <c r="M711" s="4">
        <v>3</v>
      </c>
      <c r="N711" s="4" t="s">
        <v>3</v>
      </c>
      <c r="O711" s="4">
        <v>7</v>
      </c>
      <c r="P711" s="4"/>
      <c r="Q711" s="4"/>
      <c r="R711" s="4"/>
      <c r="S711" s="4"/>
      <c r="T711" s="4"/>
      <c r="U711" s="4"/>
      <c r="V711" s="4"/>
      <c r="W711" s="4">
        <v>0.4803</v>
      </c>
      <c r="X711" s="4">
        <v>1</v>
      </c>
      <c r="Y711" s="4">
        <v>0.4803</v>
      </c>
      <c r="Z711" s="4"/>
      <c r="AA711" s="4"/>
      <c r="AB711" s="4"/>
    </row>
    <row r="712" spans="1:206" x14ac:dyDescent="0.2">
      <c r="A712" s="4">
        <v>50</v>
      </c>
      <c r="B712" s="4">
        <v>0</v>
      </c>
      <c r="C712" s="4">
        <v>0</v>
      </c>
      <c r="D712" s="4">
        <v>1</v>
      </c>
      <c r="E712" s="4">
        <v>209</v>
      </c>
      <c r="F712" s="4">
        <f>ROUND(Source!W688,O712)</f>
        <v>0</v>
      </c>
      <c r="G712" s="4" t="s">
        <v>99</v>
      </c>
      <c r="H712" s="4" t="s">
        <v>100</v>
      </c>
      <c r="I712" s="4"/>
      <c r="J712" s="4"/>
      <c r="K712" s="4">
        <v>209</v>
      </c>
      <c r="L712" s="4">
        <v>23</v>
      </c>
      <c r="M712" s="4">
        <v>3</v>
      </c>
      <c r="N712" s="4" t="s">
        <v>3</v>
      </c>
      <c r="O712" s="4">
        <v>2</v>
      </c>
      <c r="P712" s="4"/>
      <c r="Q712" s="4"/>
      <c r="R712" s="4"/>
      <c r="S712" s="4"/>
      <c r="T712" s="4"/>
      <c r="U712" s="4"/>
      <c r="V712" s="4"/>
      <c r="W712" s="4">
        <v>0</v>
      </c>
      <c r="X712" s="4">
        <v>1</v>
      </c>
      <c r="Y712" s="4">
        <v>0</v>
      </c>
      <c r="Z712" s="4"/>
      <c r="AA712" s="4"/>
      <c r="AB712" s="4"/>
    </row>
    <row r="713" spans="1:206" x14ac:dyDescent="0.2">
      <c r="A713" s="4">
        <v>50</v>
      </c>
      <c r="B713" s="4">
        <v>0</v>
      </c>
      <c r="C713" s="4">
        <v>0</v>
      </c>
      <c r="D713" s="4">
        <v>1</v>
      </c>
      <c r="E713" s="4">
        <v>233</v>
      </c>
      <c r="F713" s="4">
        <f>ROUND(Source!BD688,O713)</f>
        <v>0</v>
      </c>
      <c r="G713" s="4" t="s">
        <v>101</v>
      </c>
      <c r="H713" s="4" t="s">
        <v>102</v>
      </c>
      <c r="I713" s="4"/>
      <c r="J713" s="4"/>
      <c r="K713" s="4">
        <v>233</v>
      </c>
      <c r="L713" s="4">
        <v>24</v>
      </c>
      <c r="M713" s="4">
        <v>3</v>
      </c>
      <c r="N713" s="4" t="s">
        <v>3</v>
      </c>
      <c r="O713" s="4">
        <v>2</v>
      </c>
      <c r="P713" s="4"/>
      <c r="Q713" s="4"/>
      <c r="R713" s="4"/>
      <c r="S713" s="4"/>
      <c r="T713" s="4"/>
      <c r="U713" s="4"/>
      <c r="V713" s="4"/>
      <c r="W713" s="4">
        <v>0</v>
      </c>
      <c r="X713" s="4">
        <v>1</v>
      </c>
      <c r="Y713" s="4">
        <v>0</v>
      </c>
      <c r="Z713" s="4"/>
      <c r="AA713" s="4"/>
      <c r="AB713" s="4"/>
    </row>
    <row r="714" spans="1:206" x14ac:dyDescent="0.2">
      <c r="A714" s="4">
        <v>50</v>
      </c>
      <c r="B714" s="4">
        <v>0</v>
      </c>
      <c r="C714" s="4">
        <v>0</v>
      </c>
      <c r="D714" s="4">
        <v>1</v>
      </c>
      <c r="E714" s="4">
        <v>210</v>
      </c>
      <c r="F714" s="4">
        <f>ROUND(Source!X688,O714)</f>
        <v>40618.35</v>
      </c>
      <c r="G714" s="4" t="s">
        <v>103</v>
      </c>
      <c r="H714" s="4" t="s">
        <v>104</v>
      </c>
      <c r="I714" s="4"/>
      <c r="J714" s="4"/>
      <c r="K714" s="4">
        <v>210</v>
      </c>
      <c r="L714" s="4">
        <v>25</v>
      </c>
      <c r="M714" s="4">
        <v>3</v>
      </c>
      <c r="N714" s="4" t="s">
        <v>3</v>
      </c>
      <c r="O714" s="4">
        <v>2</v>
      </c>
      <c r="P714" s="4"/>
      <c r="Q714" s="4"/>
      <c r="R714" s="4"/>
      <c r="S714" s="4"/>
      <c r="T714" s="4"/>
      <c r="U714" s="4"/>
      <c r="V714" s="4"/>
      <c r="W714" s="4">
        <v>40618.35</v>
      </c>
      <c r="X714" s="4">
        <v>1</v>
      </c>
      <c r="Y714" s="4">
        <v>40618.35</v>
      </c>
      <c r="Z714" s="4"/>
      <c r="AA714" s="4"/>
      <c r="AB714" s="4"/>
    </row>
    <row r="715" spans="1:206" x14ac:dyDescent="0.2">
      <c r="A715" s="4">
        <v>50</v>
      </c>
      <c r="B715" s="4">
        <v>0</v>
      </c>
      <c r="C715" s="4">
        <v>0</v>
      </c>
      <c r="D715" s="4">
        <v>1</v>
      </c>
      <c r="E715" s="4">
        <v>211</v>
      </c>
      <c r="F715" s="4">
        <f>ROUND(Source!Y688,O715)</f>
        <v>21389.49</v>
      </c>
      <c r="G715" s="4" t="s">
        <v>105</v>
      </c>
      <c r="H715" s="4" t="s">
        <v>106</v>
      </c>
      <c r="I715" s="4"/>
      <c r="J715" s="4"/>
      <c r="K715" s="4">
        <v>211</v>
      </c>
      <c r="L715" s="4">
        <v>26</v>
      </c>
      <c r="M715" s="4">
        <v>3</v>
      </c>
      <c r="N715" s="4" t="s">
        <v>3</v>
      </c>
      <c r="O715" s="4">
        <v>2</v>
      </c>
      <c r="P715" s="4"/>
      <c r="Q715" s="4"/>
      <c r="R715" s="4"/>
      <c r="S715" s="4"/>
      <c r="T715" s="4"/>
      <c r="U715" s="4"/>
      <c r="V715" s="4"/>
      <c r="W715" s="4">
        <v>21389.49</v>
      </c>
      <c r="X715" s="4">
        <v>1</v>
      </c>
      <c r="Y715" s="4">
        <v>21389.49</v>
      </c>
      <c r="Z715" s="4"/>
      <c r="AA715" s="4"/>
      <c r="AB715" s="4"/>
    </row>
    <row r="716" spans="1:206" x14ac:dyDescent="0.2">
      <c r="A716" s="4">
        <v>50</v>
      </c>
      <c r="B716" s="4">
        <v>0</v>
      </c>
      <c r="C716" s="4">
        <v>0</v>
      </c>
      <c r="D716" s="4">
        <v>1</v>
      </c>
      <c r="E716" s="4">
        <v>224</v>
      </c>
      <c r="F716" s="4">
        <f>ROUND(Source!AR688,O716)</f>
        <v>256884.76</v>
      </c>
      <c r="G716" s="4" t="s">
        <v>107</v>
      </c>
      <c r="H716" s="4" t="s">
        <v>108</v>
      </c>
      <c r="I716" s="4"/>
      <c r="J716" s="4"/>
      <c r="K716" s="4">
        <v>224</v>
      </c>
      <c r="L716" s="4">
        <v>27</v>
      </c>
      <c r="M716" s="4">
        <v>3</v>
      </c>
      <c r="N716" s="4" t="s">
        <v>3</v>
      </c>
      <c r="O716" s="4">
        <v>2</v>
      </c>
      <c r="P716" s="4"/>
      <c r="Q716" s="4"/>
      <c r="R716" s="4"/>
      <c r="S716" s="4"/>
      <c r="T716" s="4"/>
      <c r="U716" s="4"/>
      <c r="V716" s="4"/>
      <c r="W716" s="4">
        <v>256884.75999999998</v>
      </c>
      <c r="X716" s="4">
        <v>1</v>
      </c>
      <c r="Y716" s="4">
        <v>256884.75999999998</v>
      </c>
      <c r="Z716" s="4"/>
      <c r="AA716" s="4"/>
      <c r="AB716" s="4"/>
    </row>
    <row r="718" spans="1:206" x14ac:dyDescent="0.2">
      <c r="A718" s="2">
        <v>51</v>
      </c>
      <c r="B718" s="2">
        <f>B20</f>
        <v>1</v>
      </c>
      <c r="C718" s="2">
        <f>A20</f>
        <v>3</v>
      </c>
      <c r="D718" s="2">
        <f>ROW(A20)</f>
        <v>20</v>
      </c>
      <c r="E718" s="2"/>
      <c r="F718" s="2" t="str">
        <f>IF(F20&lt;&gt;"",F20,"")</f>
        <v/>
      </c>
      <c r="G718" s="2" t="str">
        <f>IF(G20&lt;&gt;"",G20,"")</f>
        <v/>
      </c>
      <c r="H718" s="2">
        <v>0</v>
      </c>
      <c r="I718" s="2"/>
      <c r="J718" s="2"/>
      <c r="K718" s="2"/>
      <c r="L718" s="2"/>
      <c r="M718" s="2"/>
      <c r="N718" s="2"/>
      <c r="O718" s="2">
        <f t="shared" ref="O718:T718" si="417">ROUND(O34+O74+O117+O158+O205+O250+O295+O340+O383+O426+O469+O512+O555+O602+O639+O688+AB718,2)</f>
        <v>331682.09999999998</v>
      </c>
      <c r="P718" s="2">
        <f t="shared" si="417"/>
        <v>225133.56</v>
      </c>
      <c r="Q718" s="2">
        <f t="shared" si="417"/>
        <v>1738.59</v>
      </c>
      <c r="R718" s="2">
        <f t="shared" si="417"/>
        <v>1000.48</v>
      </c>
      <c r="S718" s="2">
        <f t="shared" si="417"/>
        <v>103809.47</v>
      </c>
      <c r="T718" s="2">
        <f t="shared" si="417"/>
        <v>0</v>
      </c>
      <c r="U718" s="2">
        <f>U34+U74+U117+U158+U205+U250+U295+U340+U383+U426+U469+U512+U555+U602+U639+U688+AH718</f>
        <v>149.6311</v>
      </c>
      <c r="V718" s="2">
        <f>V34+V74+V117+V158+V205+V250+V295+V340+V383+V426+V469+V512+V555+V602+V639+V688+AI718</f>
        <v>1.1867000000000001</v>
      </c>
      <c r="W718" s="2">
        <f>ROUND(W34+W74+W117+W158+W205+W250+W295+W340+W383+W426+W469+W512+W555+W602+W639+W688+AJ718,2)</f>
        <v>0</v>
      </c>
      <c r="X718" s="2">
        <f>ROUND(X34+X74+X117+X158+X205+X250+X295+X340+X383+X426+X469+X512+X555+X602+X639+X688+AK718,2)</f>
        <v>100150.69</v>
      </c>
      <c r="Y718" s="2">
        <f>ROUND(Y34+Y74+Y117+Y158+Y205+Y250+Y295+Y340+Y383+Y426+Y469+Y512+Y555+Y602+Y639+Y688+AL718,2)</f>
        <v>52695.59</v>
      </c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>
        <f t="shared" ref="AO718:BD718" si="418">ROUND(AO34+AO74+AO117+AO158+AO205+AO250+AO295+AO340+AO383+AO426+AO469+AO512+AO555+AO602+AO639+AO688+BX718,2)</f>
        <v>0</v>
      </c>
      <c r="AP718" s="2">
        <f t="shared" si="418"/>
        <v>8952.68</v>
      </c>
      <c r="AQ718" s="2">
        <f t="shared" si="418"/>
        <v>0</v>
      </c>
      <c r="AR718" s="2">
        <f t="shared" si="418"/>
        <v>484528.38</v>
      </c>
      <c r="AS718" s="2">
        <f t="shared" si="418"/>
        <v>99910.53</v>
      </c>
      <c r="AT718" s="2">
        <f t="shared" si="418"/>
        <v>375665.17</v>
      </c>
      <c r="AU718" s="2">
        <f t="shared" si="418"/>
        <v>0</v>
      </c>
      <c r="AV718" s="2">
        <f t="shared" si="418"/>
        <v>225133.56</v>
      </c>
      <c r="AW718" s="2">
        <f t="shared" si="418"/>
        <v>216180.88</v>
      </c>
      <c r="AX718" s="2">
        <f t="shared" si="418"/>
        <v>0</v>
      </c>
      <c r="AY718" s="2">
        <f t="shared" si="418"/>
        <v>216180.88</v>
      </c>
      <c r="AZ718" s="2">
        <f t="shared" si="418"/>
        <v>8952.68</v>
      </c>
      <c r="BA718" s="2">
        <f t="shared" si="418"/>
        <v>0</v>
      </c>
      <c r="BB718" s="2">
        <f t="shared" si="418"/>
        <v>0</v>
      </c>
      <c r="BC718" s="2">
        <f t="shared" si="418"/>
        <v>0</v>
      </c>
      <c r="BD718" s="2">
        <f t="shared" si="418"/>
        <v>0</v>
      </c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3"/>
      <c r="DH718" s="3"/>
      <c r="DI718" s="3"/>
      <c r="DJ718" s="3"/>
      <c r="DK718" s="3"/>
      <c r="DL718" s="3"/>
      <c r="DM718" s="3"/>
      <c r="DN718" s="3"/>
      <c r="DO718" s="3"/>
      <c r="DP718" s="3"/>
      <c r="DQ718" s="3"/>
      <c r="DR718" s="3"/>
      <c r="DS718" s="3"/>
      <c r="DT718" s="3"/>
      <c r="DU718" s="3"/>
      <c r="DV718" s="3"/>
      <c r="DW718" s="3"/>
      <c r="DX718" s="3"/>
      <c r="DY718" s="3"/>
      <c r="DZ718" s="3"/>
      <c r="EA718" s="3"/>
      <c r="EB718" s="3"/>
      <c r="EC718" s="3"/>
      <c r="ED718" s="3"/>
      <c r="EE718" s="3"/>
      <c r="EF718" s="3"/>
      <c r="EG718" s="3"/>
      <c r="EH718" s="3"/>
      <c r="EI718" s="3"/>
      <c r="EJ718" s="3"/>
      <c r="EK718" s="3"/>
      <c r="EL718" s="3"/>
      <c r="EM718" s="3"/>
      <c r="EN718" s="3"/>
      <c r="EO718" s="3"/>
      <c r="EP718" s="3"/>
      <c r="EQ718" s="3"/>
      <c r="ER718" s="3"/>
      <c r="ES718" s="3"/>
      <c r="ET718" s="3"/>
      <c r="EU718" s="3"/>
      <c r="EV718" s="3"/>
      <c r="EW718" s="3"/>
      <c r="EX718" s="3"/>
      <c r="EY718" s="3"/>
      <c r="EZ718" s="3"/>
      <c r="FA718" s="3"/>
      <c r="FB718" s="3"/>
      <c r="FC718" s="3"/>
      <c r="FD718" s="3"/>
      <c r="FE718" s="3"/>
      <c r="FF718" s="3"/>
      <c r="FG718" s="3"/>
      <c r="FH718" s="3"/>
      <c r="FI718" s="3"/>
      <c r="FJ718" s="3"/>
      <c r="FK718" s="3"/>
      <c r="FL718" s="3"/>
      <c r="FM718" s="3"/>
      <c r="FN718" s="3"/>
      <c r="FO718" s="3"/>
      <c r="FP718" s="3"/>
      <c r="FQ718" s="3"/>
      <c r="FR718" s="3"/>
      <c r="FS718" s="3"/>
      <c r="FT718" s="3"/>
      <c r="FU718" s="3"/>
      <c r="FV718" s="3"/>
      <c r="FW718" s="3"/>
      <c r="FX718" s="3"/>
      <c r="FY718" s="3"/>
      <c r="FZ718" s="3"/>
      <c r="GA718" s="3"/>
      <c r="GB718" s="3"/>
      <c r="GC718" s="3"/>
      <c r="GD718" s="3"/>
      <c r="GE718" s="3"/>
      <c r="GF718" s="3"/>
      <c r="GG718" s="3"/>
      <c r="GH718" s="3"/>
      <c r="GI718" s="3"/>
      <c r="GJ718" s="3"/>
      <c r="GK718" s="3"/>
      <c r="GL718" s="3"/>
      <c r="GM718" s="3"/>
      <c r="GN718" s="3"/>
      <c r="GO718" s="3"/>
      <c r="GP718" s="3"/>
      <c r="GQ718" s="3"/>
      <c r="GR718" s="3"/>
      <c r="GS718" s="3"/>
      <c r="GT718" s="3"/>
      <c r="GU718" s="3"/>
      <c r="GV718" s="3"/>
      <c r="GW718" s="3"/>
      <c r="GX718" s="3">
        <v>0</v>
      </c>
    </row>
    <row r="720" spans="1:206" x14ac:dyDescent="0.2">
      <c r="A720" s="4">
        <v>50</v>
      </c>
      <c r="B720" s="4">
        <v>0</v>
      </c>
      <c r="C720" s="4">
        <v>0</v>
      </c>
      <c r="D720" s="4">
        <v>1</v>
      </c>
      <c r="E720" s="4">
        <v>201</v>
      </c>
      <c r="F720" s="4">
        <f>ROUND(Source!O718,O720)</f>
        <v>331682.09999999998</v>
      </c>
      <c r="G720" s="4" t="s">
        <v>55</v>
      </c>
      <c r="H720" s="4" t="s">
        <v>56</v>
      </c>
      <c r="I720" s="4"/>
      <c r="J720" s="4"/>
      <c r="K720" s="4">
        <v>201</v>
      </c>
      <c r="L720" s="4">
        <v>1</v>
      </c>
      <c r="M720" s="4">
        <v>3</v>
      </c>
      <c r="N720" s="4" t="s">
        <v>3</v>
      </c>
      <c r="O720" s="4">
        <v>2</v>
      </c>
      <c r="P720" s="4"/>
      <c r="Q720" s="4"/>
      <c r="R720" s="4"/>
      <c r="S720" s="4"/>
      <c r="T720" s="4"/>
      <c r="U720" s="4"/>
      <c r="V720" s="4"/>
      <c r="W720" s="4">
        <v>322729.42</v>
      </c>
      <c r="X720" s="4">
        <v>1</v>
      </c>
      <c r="Y720" s="4">
        <v>322729.42</v>
      </c>
      <c r="Z720" s="4"/>
      <c r="AA720" s="4"/>
      <c r="AB720" s="4"/>
    </row>
    <row r="721" spans="1:28" x14ac:dyDescent="0.2">
      <c r="A721" s="4">
        <v>50</v>
      </c>
      <c r="B721" s="4">
        <v>0</v>
      </c>
      <c r="C721" s="4">
        <v>0</v>
      </c>
      <c r="D721" s="4">
        <v>1</v>
      </c>
      <c r="E721" s="4">
        <v>202</v>
      </c>
      <c r="F721" s="4">
        <f>ROUND(Source!P718,O721)</f>
        <v>225133.56</v>
      </c>
      <c r="G721" s="4" t="s">
        <v>57</v>
      </c>
      <c r="H721" s="4" t="s">
        <v>58</v>
      </c>
      <c r="I721" s="4"/>
      <c r="J721" s="4"/>
      <c r="K721" s="4">
        <v>202</v>
      </c>
      <c r="L721" s="4">
        <v>2</v>
      </c>
      <c r="M721" s="4">
        <v>3</v>
      </c>
      <c r="N721" s="4" t="s">
        <v>3</v>
      </c>
      <c r="O721" s="4">
        <v>2</v>
      </c>
      <c r="P721" s="4"/>
      <c r="Q721" s="4"/>
      <c r="R721" s="4"/>
      <c r="S721" s="4"/>
      <c r="T721" s="4"/>
      <c r="U721" s="4"/>
      <c r="V721" s="4"/>
      <c r="W721" s="4">
        <v>225133.56</v>
      </c>
      <c r="X721" s="4">
        <v>1</v>
      </c>
      <c r="Y721" s="4">
        <v>225133.56</v>
      </c>
      <c r="Z721" s="4"/>
      <c r="AA721" s="4"/>
      <c r="AB721" s="4"/>
    </row>
    <row r="722" spans="1:28" x14ac:dyDescent="0.2">
      <c r="A722" s="4">
        <v>50</v>
      </c>
      <c r="B722" s="4">
        <v>0</v>
      </c>
      <c r="C722" s="4">
        <v>0</v>
      </c>
      <c r="D722" s="4">
        <v>1</v>
      </c>
      <c r="E722" s="4">
        <v>222</v>
      </c>
      <c r="F722" s="4">
        <f>ROUND(Source!AO718,O722)</f>
        <v>0</v>
      </c>
      <c r="G722" s="4" t="s">
        <v>59</v>
      </c>
      <c r="H722" s="4" t="s">
        <v>60</v>
      </c>
      <c r="I722" s="4"/>
      <c r="J722" s="4"/>
      <c r="K722" s="4">
        <v>222</v>
      </c>
      <c r="L722" s="4">
        <v>3</v>
      </c>
      <c r="M722" s="4">
        <v>3</v>
      </c>
      <c r="N722" s="4" t="s">
        <v>3</v>
      </c>
      <c r="O722" s="4">
        <v>2</v>
      </c>
      <c r="P722" s="4"/>
      <c r="Q722" s="4"/>
      <c r="R722" s="4"/>
      <c r="S722" s="4"/>
      <c r="T722" s="4"/>
      <c r="U722" s="4"/>
      <c r="V722" s="4"/>
      <c r="W722" s="4">
        <v>0</v>
      </c>
      <c r="X722" s="4">
        <v>1</v>
      </c>
      <c r="Y722" s="4">
        <v>0</v>
      </c>
      <c r="Z722" s="4"/>
      <c r="AA722" s="4"/>
      <c r="AB722" s="4"/>
    </row>
    <row r="723" spans="1:28" x14ac:dyDescent="0.2">
      <c r="A723" s="4">
        <v>50</v>
      </c>
      <c r="B723" s="4">
        <v>0</v>
      </c>
      <c r="C723" s="4">
        <v>0</v>
      </c>
      <c r="D723" s="4">
        <v>1</v>
      </c>
      <c r="E723" s="4">
        <v>225</v>
      </c>
      <c r="F723" s="4">
        <f>ROUND(Source!AV718,O723)</f>
        <v>225133.56</v>
      </c>
      <c r="G723" s="4" t="s">
        <v>61</v>
      </c>
      <c r="H723" s="4" t="s">
        <v>62</v>
      </c>
      <c r="I723" s="4"/>
      <c r="J723" s="4"/>
      <c r="K723" s="4">
        <v>225</v>
      </c>
      <c r="L723" s="4">
        <v>4</v>
      </c>
      <c r="M723" s="4">
        <v>3</v>
      </c>
      <c r="N723" s="4" t="s">
        <v>3</v>
      </c>
      <c r="O723" s="4">
        <v>2</v>
      </c>
      <c r="P723" s="4"/>
      <c r="Q723" s="4"/>
      <c r="R723" s="4"/>
      <c r="S723" s="4"/>
      <c r="T723" s="4"/>
      <c r="U723" s="4"/>
      <c r="V723" s="4"/>
      <c r="W723" s="4">
        <v>225133.56</v>
      </c>
      <c r="X723" s="4">
        <v>1</v>
      </c>
      <c r="Y723" s="4">
        <v>225133.56</v>
      </c>
      <c r="Z723" s="4"/>
      <c r="AA723" s="4"/>
      <c r="AB723" s="4"/>
    </row>
    <row r="724" spans="1:28" x14ac:dyDescent="0.2">
      <c r="A724" s="4">
        <v>50</v>
      </c>
      <c r="B724" s="4">
        <v>0</v>
      </c>
      <c r="C724" s="4">
        <v>0</v>
      </c>
      <c r="D724" s="4">
        <v>1</v>
      </c>
      <c r="E724" s="4">
        <v>226</v>
      </c>
      <c r="F724" s="4">
        <f>ROUND(Source!AW718,O724)</f>
        <v>216180.88</v>
      </c>
      <c r="G724" s="4" t="s">
        <v>63</v>
      </c>
      <c r="H724" s="4" t="s">
        <v>64</v>
      </c>
      <c r="I724" s="4"/>
      <c r="J724" s="4"/>
      <c r="K724" s="4">
        <v>226</v>
      </c>
      <c r="L724" s="4">
        <v>5</v>
      </c>
      <c r="M724" s="4">
        <v>3</v>
      </c>
      <c r="N724" s="4" t="s">
        <v>3</v>
      </c>
      <c r="O724" s="4">
        <v>2</v>
      </c>
      <c r="P724" s="4"/>
      <c r="Q724" s="4"/>
      <c r="R724" s="4"/>
      <c r="S724" s="4"/>
      <c r="T724" s="4"/>
      <c r="U724" s="4"/>
      <c r="V724" s="4"/>
      <c r="W724" s="4">
        <v>216180.88</v>
      </c>
      <c r="X724" s="4">
        <v>1</v>
      </c>
      <c r="Y724" s="4">
        <v>216180.88</v>
      </c>
      <c r="Z724" s="4"/>
      <c r="AA724" s="4"/>
      <c r="AB724" s="4"/>
    </row>
    <row r="725" spans="1:28" x14ac:dyDescent="0.2">
      <c r="A725" s="4">
        <v>50</v>
      </c>
      <c r="B725" s="4">
        <v>0</v>
      </c>
      <c r="C725" s="4">
        <v>0</v>
      </c>
      <c r="D725" s="4">
        <v>1</v>
      </c>
      <c r="E725" s="4">
        <v>227</v>
      </c>
      <c r="F725" s="4">
        <f>ROUND(Source!AX718,O725)</f>
        <v>0</v>
      </c>
      <c r="G725" s="4" t="s">
        <v>65</v>
      </c>
      <c r="H725" s="4" t="s">
        <v>66</v>
      </c>
      <c r="I725" s="4"/>
      <c r="J725" s="4"/>
      <c r="K725" s="4">
        <v>227</v>
      </c>
      <c r="L725" s="4">
        <v>6</v>
      </c>
      <c r="M725" s="4">
        <v>3</v>
      </c>
      <c r="N725" s="4" t="s">
        <v>3</v>
      </c>
      <c r="O725" s="4">
        <v>2</v>
      </c>
      <c r="P725" s="4"/>
      <c r="Q725" s="4"/>
      <c r="R725" s="4"/>
      <c r="S725" s="4"/>
      <c r="T725" s="4"/>
      <c r="U725" s="4"/>
      <c r="V725" s="4"/>
      <c r="W725" s="4">
        <v>0</v>
      </c>
      <c r="X725" s="4">
        <v>1</v>
      </c>
      <c r="Y725" s="4">
        <v>0</v>
      </c>
      <c r="Z725" s="4"/>
      <c r="AA725" s="4"/>
      <c r="AB725" s="4"/>
    </row>
    <row r="726" spans="1:28" x14ac:dyDescent="0.2">
      <c r="A726" s="4">
        <v>50</v>
      </c>
      <c r="B726" s="4">
        <v>0</v>
      </c>
      <c r="C726" s="4">
        <v>0</v>
      </c>
      <c r="D726" s="4">
        <v>1</v>
      </c>
      <c r="E726" s="4">
        <v>228</v>
      </c>
      <c r="F726" s="4">
        <f>ROUND(Source!AY718,O726)</f>
        <v>216180.88</v>
      </c>
      <c r="G726" s="4" t="s">
        <v>67</v>
      </c>
      <c r="H726" s="4" t="s">
        <v>68</v>
      </c>
      <c r="I726" s="4"/>
      <c r="J726" s="4"/>
      <c r="K726" s="4">
        <v>228</v>
      </c>
      <c r="L726" s="4">
        <v>7</v>
      </c>
      <c r="M726" s="4">
        <v>3</v>
      </c>
      <c r="N726" s="4" t="s">
        <v>3</v>
      </c>
      <c r="O726" s="4">
        <v>2</v>
      </c>
      <c r="P726" s="4"/>
      <c r="Q726" s="4"/>
      <c r="R726" s="4"/>
      <c r="S726" s="4"/>
      <c r="T726" s="4"/>
      <c r="U726" s="4"/>
      <c r="V726" s="4"/>
      <c r="W726" s="4">
        <v>216180.88</v>
      </c>
      <c r="X726" s="4">
        <v>1</v>
      </c>
      <c r="Y726" s="4">
        <v>216180.88</v>
      </c>
      <c r="Z726" s="4"/>
      <c r="AA726" s="4"/>
      <c r="AB726" s="4"/>
    </row>
    <row r="727" spans="1:28" x14ac:dyDescent="0.2">
      <c r="A727" s="4">
        <v>50</v>
      </c>
      <c r="B727" s="4">
        <v>0</v>
      </c>
      <c r="C727" s="4">
        <v>0</v>
      </c>
      <c r="D727" s="4">
        <v>1</v>
      </c>
      <c r="E727" s="4">
        <v>216</v>
      </c>
      <c r="F727" s="4">
        <f>ROUND(Source!AP718,O727)</f>
        <v>8952.68</v>
      </c>
      <c r="G727" s="4" t="s">
        <v>69</v>
      </c>
      <c r="H727" s="4" t="s">
        <v>70</v>
      </c>
      <c r="I727" s="4"/>
      <c r="J727" s="4"/>
      <c r="K727" s="4">
        <v>216</v>
      </c>
      <c r="L727" s="4">
        <v>8</v>
      </c>
      <c r="M727" s="4">
        <v>3</v>
      </c>
      <c r="N727" s="4" t="s">
        <v>3</v>
      </c>
      <c r="O727" s="4">
        <v>2</v>
      </c>
      <c r="P727" s="4"/>
      <c r="Q727" s="4"/>
      <c r="R727" s="4"/>
      <c r="S727" s="4"/>
      <c r="T727" s="4"/>
      <c r="U727" s="4"/>
      <c r="V727" s="4"/>
      <c r="W727" s="4">
        <v>8952.68</v>
      </c>
      <c r="X727" s="4">
        <v>1</v>
      </c>
      <c r="Y727" s="4">
        <v>8952.68</v>
      </c>
      <c r="Z727" s="4"/>
      <c r="AA727" s="4"/>
      <c r="AB727" s="4"/>
    </row>
    <row r="728" spans="1:28" x14ac:dyDescent="0.2">
      <c r="A728" s="4">
        <v>50</v>
      </c>
      <c r="B728" s="4">
        <v>0</v>
      </c>
      <c r="C728" s="4">
        <v>0</v>
      </c>
      <c r="D728" s="4">
        <v>1</v>
      </c>
      <c r="E728" s="4">
        <v>223</v>
      </c>
      <c r="F728" s="4">
        <f>ROUND(Source!AQ718,O728)</f>
        <v>0</v>
      </c>
      <c r="G728" s="4" t="s">
        <v>71</v>
      </c>
      <c r="H728" s="4" t="s">
        <v>72</v>
      </c>
      <c r="I728" s="4"/>
      <c r="J728" s="4"/>
      <c r="K728" s="4">
        <v>223</v>
      </c>
      <c r="L728" s="4">
        <v>9</v>
      </c>
      <c r="M728" s="4">
        <v>3</v>
      </c>
      <c r="N728" s="4" t="s">
        <v>3</v>
      </c>
      <c r="O728" s="4">
        <v>2</v>
      </c>
      <c r="P728" s="4"/>
      <c r="Q728" s="4"/>
      <c r="R728" s="4"/>
      <c r="S728" s="4"/>
      <c r="T728" s="4"/>
      <c r="U728" s="4"/>
      <c r="V728" s="4"/>
      <c r="W728" s="4">
        <v>0</v>
      </c>
      <c r="X728" s="4">
        <v>1</v>
      </c>
      <c r="Y728" s="4">
        <v>0</v>
      </c>
      <c r="Z728" s="4"/>
      <c r="AA728" s="4"/>
      <c r="AB728" s="4"/>
    </row>
    <row r="729" spans="1:28" x14ac:dyDescent="0.2">
      <c r="A729" s="4">
        <v>50</v>
      </c>
      <c r="B729" s="4">
        <v>0</v>
      </c>
      <c r="C729" s="4">
        <v>0</v>
      </c>
      <c r="D729" s="4">
        <v>1</v>
      </c>
      <c r="E729" s="4">
        <v>229</v>
      </c>
      <c r="F729" s="4">
        <f>ROUND(Source!AZ718,O729)</f>
        <v>8952.68</v>
      </c>
      <c r="G729" s="4" t="s">
        <v>73</v>
      </c>
      <c r="H729" s="4" t="s">
        <v>74</v>
      </c>
      <c r="I729" s="4"/>
      <c r="J729" s="4"/>
      <c r="K729" s="4">
        <v>229</v>
      </c>
      <c r="L729" s="4">
        <v>10</v>
      </c>
      <c r="M729" s="4">
        <v>3</v>
      </c>
      <c r="N729" s="4" t="s">
        <v>3</v>
      </c>
      <c r="O729" s="4">
        <v>2</v>
      </c>
      <c r="P729" s="4"/>
      <c r="Q729" s="4"/>
      <c r="R729" s="4"/>
      <c r="S729" s="4"/>
      <c r="T729" s="4"/>
      <c r="U729" s="4"/>
      <c r="V729" s="4"/>
      <c r="W729" s="4">
        <v>8952.68</v>
      </c>
      <c r="X729" s="4">
        <v>1</v>
      </c>
      <c r="Y729" s="4">
        <v>8952.68</v>
      </c>
      <c r="Z729" s="4"/>
      <c r="AA729" s="4"/>
      <c r="AB729" s="4"/>
    </row>
    <row r="730" spans="1:28" x14ac:dyDescent="0.2">
      <c r="A730" s="4">
        <v>50</v>
      </c>
      <c r="B730" s="4">
        <v>0</v>
      </c>
      <c r="C730" s="4">
        <v>0</v>
      </c>
      <c r="D730" s="4">
        <v>1</v>
      </c>
      <c r="E730" s="4">
        <v>203</v>
      </c>
      <c r="F730" s="4">
        <f>ROUND(Source!Q718,O730)</f>
        <v>1738.59</v>
      </c>
      <c r="G730" s="4" t="s">
        <v>75</v>
      </c>
      <c r="H730" s="4" t="s">
        <v>76</v>
      </c>
      <c r="I730" s="4"/>
      <c r="J730" s="4"/>
      <c r="K730" s="4">
        <v>203</v>
      </c>
      <c r="L730" s="4">
        <v>11</v>
      </c>
      <c r="M730" s="4">
        <v>3</v>
      </c>
      <c r="N730" s="4" t="s">
        <v>3</v>
      </c>
      <c r="O730" s="4">
        <v>2</v>
      </c>
      <c r="P730" s="4"/>
      <c r="Q730" s="4"/>
      <c r="R730" s="4"/>
      <c r="S730" s="4"/>
      <c r="T730" s="4"/>
      <c r="U730" s="4"/>
      <c r="V730" s="4"/>
      <c r="W730" s="4">
        <v>1738.59</v>
      </c>
      <c r="X730" s="4">
        <v>1</v>
      </c>
      <c r="Y730" s="4">
        <v>1738.59</v>
      </c>
      <c r="Z730" s="4"/>
      <c r="AA730" s="4"/>
      <c r="AB730" s="4"/>
    </row>
    <row r="731" spans="1:28" x14ac:dyDescent="0.2">
      <c r="A731" s="4">
        <v>50</v>
      </c>
      <c r="B731" s="4">
        <v>0</v>
      </c>
      <c r="C731" s="4">
        <v>0</v>
      </c>
      <c r="D731" s="4">
        <v>1</v>
      </c>
      <c r="E731" s="4">
        <v>231</v>
      </c>
      <c r="F731" s="4">
        <f>ROUND(Source!BB718,O731)</f>
        <v>0</v>
      </c>
      <c r="G731" s="4" t="s">
        <v>77</v>
      </c>
      <c r="H731" s="4" t="s">
        <v>78</v>
      </c>
      <c r="I731" s="4"/>
      <c r="J731" s="4"/>
      <c r="K731" s="4">
        <v>231</v>
      </c>
      <c r="L731" s="4">
        <v>12</v>
      </c>
      <c r="M731" s="4">
        <v>3</v>
      </c>
      <c r="N731" s="4" t="s">
        <v>3</v>
      </c>
      <c r="O731" s="4">
        <v>2</v>
      </c>
      <c r="P731" s="4"/>
      <c r="Q731" s="4"/>
      <c r="R731" s="4"/>
      <c r="S731" s="4"/>
      <c r="T731" s="4"/>
      <c r="U731" s="4"/>
      <c r="V731" s="4"/>
      <c r="W731" s="4">
        <v>0</v>
      </c>
      <c r="X731" s="4">
        <v>1</v>
      </c>
      <c r="Y731" s="4">
        <v>0</v>
      </c>
      <c r="Z731" s="4"/>
      <c r="AA731" s="4"/>
      <c r="AB731" s="4"/>
    </row>
    <row r="732" spans="1:28" x14ac:dyDescent="0.2">
      <c r="A732" s="4">
        <v>50</v>
      </c>
      <c r="B732" s="4">
        <v>0</v>
      </c>
      <c r="C732" s="4">
        <v>0</v>
      </c>
      <c r="D732" s="4">
        <v>1</v>
      </c>
      <c r="E732" s="4">
        <v>204</v>
      </c>
      <c r="F732" s="4">
        <f>ROUND(Source!R718,O732)</f>
        <v>1000.48</v>
      </c>
      <c r="G732" s="4" t="s">
        <v>79</v>
      </c>
      <c r="H732" s="4" t="s">
        <v>80</v>
      </c>
      <c r="I732" s="4"/>
      <c r="J732" s="4"/>
      <c r="K732" s="4">
        <v>204</v>
      </c>
      <c r="L732" s="4">
        <v>13</v>
      </c>
      <c r="M732" s="4">
        <v>3</v>
      </c>
      <c r="N732" s="4" t="s">
        <v>3</v>
      </c>
      <c r="O732" s="4">
        <v>2</v>
      </c>
      <c r="P732" s="4"/>
      <c r="Q732" s="4"/>
      <c r="R732" s="4"/>
      <c r="S732" s="4"/>
      <c r="T732" s="4"/>
      <c r="U732" s="4"/>
      <c r="V732" s="4"/>
      <c r="W732" s="4">
        <v>1000.4799999999999</v>
      </c>
      <c r="X732" s="4">
        <v>1</v>
      </c>
      <c r="Y732" s="4">
        <v>1000.4799999999999</v>
      </c>
      <c r="Z732" s="4"/>
      <c r="AA732" s="4"/>
      <c r="AB732" s="4"/>
    </row>
    <row r="733" spans="1:28" x14ac:dyDescent="0.2">
      <c r="A733" s="4">
        <v>50</v>
      </c>
      <c r="B733" s="4">
        <v>0</v>
      </c>
      <c r="C733" s="4">
        <v>0</v>
      </c>
      <c r="D733" s="4">
        <v>1</v>
      </c>
      <c r="E733" s="4">
        <v>205</v>
      </c>
      <c r="F733" s="4">
        <f>ROUND(Source!S718,O733)</f>
        <v>103809.47</v>
      </c>
      <c r="G733" s="4" t="s">
        <v>81</v>
      </c>
      <c r="H733" s="4" t="s">
        <v>82</v>
      </c>
      <c r="I733" s="4"/>
      <c r="J733" s="4"/>
      <c r="K733" s="4">
        <v>205</v>
      </c>
      <c r="L733" s="4">
        <v>14</v>
      </c>
      <c r="M733" s="4">
        <v>3</v>
      </c>
      <c r="N733" s="4" t="s">
        <v>3</v>
      </c>
      <c r="O733" s="4">
        <v>2</v>
      </c>
      <c r="P733" s="4"/>
      <c r="Q733" s="4"/>
      <c r="R733" s="4"/>
      <c r="S733" s="4"/>
      <c r="T733" s="4"/>
      <c r="U733" s="4"/>
      <c r="V733" s="4"/>
      <c r="W733" s="4">
        <v>103809.47</v>
      </c>
      <c r="X733" s="4">
        <v>1</v>
      </c>
      <c r="Y733" s="4">
        <v>103809.47</v>
      </c>
      <c r="Z733" s="4"/>
      <c r="AA733" s="4"/>
      <c r="AB733" s="4"/>
    </row>
    <row r="734" spans="1:28" x14ac:dyDescent="0.2">
      <c r="A734" s="4">
        <v>50</v>
      </c>
      <c r="B734" s="4">
        <v>0</v>
      </c>
      <c r="C734" s="4">
        <v>0</v>
      </c>
      <c r="D734" s="4">
        <v>1</v>
      </c>
      <c r="E734" s="4">
        <v>232</v>
      </c>
      <c r="F734" s="4">
        <f>ROUND(Source!BC718,O734)</f>
        <v>0</v>
      </c>
      <c r="G734" s="4" t="s">
        <v>83</v>
      </c>
      <c r="H734" s="4" t="s">
        <v>84</v>
      </c>
      <c r="I734" s="4"/>
      <c r="J734" s="4"/>
      <c r="K734" s="4">
        <v>232</v>
      </c>
      <c r="L734" s="4">
        <v>15</v>
      </c>
      <c r="M734" s="4">
        <v>3</v>
      </c>
      <c r="N734" s="4" t="s">
        <v>3</v>
      </c>
      <c r="O734" s="4">
        <v>2</v>
      </c>
      <c r="P734" s="4"/>
      <c r="Q734" s="4"/>
      <c r="R734" s="4"/>
      <c r="S734" s="4"/>
      <c r="T734" s="4"/>
      <c r="U734" s="4"/>
      <c r="V734" s="4"/>
      <c r="W734" s="4">
        <v>0</v>
      </c>
      <c r="X734" s="4">
        <v>1</v>
      </c>
      <c r="Y734" s="4">
        <v>0</v>
      </c>
      <c r="Z734" s="4"/>
      <c r="AA734" s="4"/>
      <c r="AB734" s="4"/>
    </row>
    <row r="735" spans="1:28" x14ac:dyDescent="0.2">
      <c r="A735" s="4">
        <v>50</v>
      </c>
      <c r="B735" s="4">
        <v>0</v>
      </c>
      <c r="C735" s="4">
        <v>0</v>
      </c>
      <c r="D735" s="4">
        <v>1</v>
      </c>
      <c r="E735" s="4">
        <v>214</v>
      </c>
      <c r="F735" s="4">
        <f>ROUND(Source!AS718,O735)</f>
        <v>99910.53</v>
      </c>
      <c r="G735" s="4" t="s">
        <v>85</v>
      </c>
      <c r="H735" s="4" t="s">
        <v>86</v>
      </c>
      <c r="I735" s="4"/>
      <c r="J735" s="4"/>
      <c r="K735" s="4">
        <v>214</v>
      </c>
      <c r="L735" s="4">
        <v>16</v>
      </c>
      <c r="M735" s="4">
        <v>3</v>
      </c>
      <c r="N735" s="4" t="s">
        <v>3</v>
      </c>
      <c r="O735" s="4">
        <v>2</v>
      </c>
      <c r="P735" s="4"/>
      <c r="Q735" s="4"/>
      <c r="R735" s="4"/>
      <c r="S735" s="4"/>
      <c r="T735" s="4"/>
      <c r="U735" s="4"/>
      <c r="V735" s="4"/>
      <c r="W735" s="4">
        <v>99910.53</v>
      </c>
      <c r="X735" s="4">
        <v>1</v>
      </c>
      <c r="Y735" s="4">
        <v>99910.53</v>
      </c>
      <c r="Z735" s="4"/>
      <c r="AA735" s="4"/>
      <c r="AB735" s="4"/>
    </row>
    <row r="736" spans="1:28" x14ac:dyDescent="0.2">
      <c r="A736" s="4">
        <v>50</v>
      </c>
      <c r="B736" s="4">
        <v>0</v>
      </c>
      <c r="C736" s="4">
        <v>0</v>
      </c>
      <c r="D736" s="4">
        <v>1</v>
      </c>
      <c r="E736" s="4">
        <v>215</v>
      </c>
      <c r="F736" s="4">
        <f>ROUND(Source!AT718,O736)</f>
        <v>375665.17</v>
      </c>
      <c r="G736" s="4" t="s">
        <v>87</v>
      </c>
      <c r="H736" s="4" t="s">
        <v>88</v>
      </c>
      <c r="I736" s="4"/>
      <c r="J736" s="4"/>
      <c r="K736" s="4">
        <v>215</v>
      </c>
      <c r="L736" s="4">
        <v>17</v>
      </c>
      <c r="M736" s="4">
        <v>3</v>
      </c>
      <c r="N736" s="4" t="s">
        <v>3</v>
      </c>
      <c r="O736" s="4">
        <v>2</v>
      </c>
      <c r="P736" s="4"/>
      <c r="Q736" s="4"/>
      <c r="R736" s="4"/>
      <c r="S736" s="4"/>
      <c r="T736" s="4"/>
      <c r="U736" s="4"/>
      <c r="V736" s="4"/>
      <c r="W736" s="4">
        <v>375665.17</v>
      </c>
      <c r="X736" s="4">
        <v>1</v>
      </c>
      <c r="Y736" s="4">
        <v>375665.17</v>
      </c>
      <c r="Z736" s="4"/>
      <c r="AA736" s="4"/>
      <c r="AB736" s="4"/>
    </row>
    <row r="737" spans="1:206" x14ac:dyDescent="0.2">
      <c r="A737" s="4">
        <v>50</v>
      </c>
      <c r="B737" s="4">
        <v>0</v>
      </c>
      <c r="C737" s="4">
        <v>0</v>
      </c>
      <c r="D737" s="4">
        <v>1</v>
      </c>
      <c r="E737" s="4">
        <v>217</v>
      </c>
      <c r="F737" s="4">
        <f>ROUND(Source!AU718,O737)</f>
        <v>0</v>
      </c>
      <c r="G737" s="4" t="s">
        <v>89</v>
      </c>
      <c r="H737" s="4" t="s">
        <v>90</v>
      </c>
      <c r="I737" s="4"/>
      <c r="J737" s="4"/>
      <c r="K737" s="4">
        <v>217</v>
      </c>
      <c r="L737" s="4">
        <v>18</v>
      </c>
      <c r="M737" s="4">
        <v>3</v>
      </c>
      <c r="N737" s="4" t="s">
        <v>3</v>
      </c>
      <c r="O737" s="4">
        <v>2</v>
      </c>
      <c r="P737" s="4"/>
      <c r="Q737" s="4"/>
      <c r="R737" s="4"/>
      <c r="S737" s="4"/>
      <c r="T737" s="4"/>
      <c r="U737" s="4"/>
      <c r="V737" s="4"/>
      <c r="W737" s="4">
        <v>0</v>
      </c>
      <c r="X737" s="4">
        <v>1</v>
      </c>
      <c r="Y737" s="4">
        <v>0</v>
      </c>
      <c r="Z737" s="4"/>
      <c r="AA737" s="4"/>
      <c r="AB737" s="4"/>
    </row>
    <row r="738" spans="1:206" x14ac:dyDescent="0.2">
      <c r="A738" s="4">
        <v>50</v>
      </c>
      <c r="B738" s="4">
        <v>0</v>
      </c>
      <c r="C738" s="4">
        <v>0</v>
      </c>
      <c r="D738" s="4">
        <v>1</v>
      </c>
      <c r="E738" s="4">
        <v>230</v>
      </c>
      <c r="F738" s="4">
        <f>ROUND(Source!BA718,O738)</f>
        <v>0</v>
      </c>
      <c r="G738" s="4" t="s">
        <v>91</v>
      </c>
      <c r="H738" s="4" t="s">
        <v>92</v>
      </c>
      <c r="I738" s="4"/>
      <c r="J738" s="4"/>
      <c r="K738" s="4">
        <v>230</v>
      </c>
      <c r="L738" s="4">
        <v>19</v>
      </c>
      <c r="M738" s="4">
        <v>3</v>
      </c>
      <c r="N738" s="4" t="s">
        <v>3</v>
      </c>
      <c r="O738" s="4">
        <v>2</v>
      </c>
      <c r="P738" s="4"/>
      <c r="Q738" s="4"/>
      <c r="R738" s="4"/>
      <c r="S738" s="4"/>
      <c r="T738" s="4"/>
      <c r="U738" s="4"/>
      <c r="V738" s="4"/>
      <c r="W738" s="4">
        <v>0</v>
      </c>
      <c r="X738" s="4">
        <v>1</v>
      </c>
      <c r="Y738" s="4">
        <v>0</v>
      </c>
      <c r="Z738" s="4"/>
      <c r="AA738" s="4"/>
      <c r="AB738" s="4"/>
    </row>
    <row r="739" spans="1:206" x14ac:dyDescent="0.2">
      <c r="A739" s="4">
        <v>50</v>
      </c>
      <c r="B739" s="4">
        <v>0</v>
      </c>
      <c r="C739" s="4">
        <v>0</v>
      </c>
      <c r="D739" s="4">
        <v>1</v>
      </c>
      <c r="E739" s="4">
        <v>206</v>
      </c>
      <c r="F739" s="4">
        <f>ROUND(Source!T718,O739)</f>
        <v>0</v>
      </c>
      <c r="G739" s="4" t="s">
        <v>93</v>
      </c>
      <c r="H739" s="4" t="s">
        <v>94</v>
      </c>
      <c r="I739" s="4"/>
      <c r="J739" s="4"/>
      <c r="K739" s="4">
        <v>206</v>
      </c>
      <c r="L739" s="4">
        <v>20</v>
      </c>
      <c r="M739" s="4">
        <v>3</v>
      </c>
      <c r="N739" s="4" t="s">
        <v>3</v>
      </c>
      <c r="O739" s="4">
        <v>2</v>
      </c>
      <c r="P739" s="4"/>
      <c r="Q739" s="4"/>
      <c r="R739" s="4"/>
      <c r="S739" s="4"/>
      <c r="T739" s="4"/>
      <c r="U739" s="4"/>
      <c r="V739" s="4"/>
      <c r="W739" s="4">
        <v>0</v>
      </c>
      <c r="X739" s="4">
        <v>1</v>
      </c>
      <c r="Y739" s="4">
        <v>0</v>
      </c>
      <c r="Z739" s="4"/>
      <c r="AA739" s="4"/>
      <c r="AB739" s="4"/>
    </row>
    <row r="740" spans="1:206" x14ac:dyDescent="0.2">
      <c r="A740" s="4">
        <v>50</v>
      </c>
      <c r="B740" s="4">
        <v>0</v>
      </c>
      <c r="C740" s="4">
        <v>0</v>
      </c>
      <c r="D740" s="4">
        <v>1</v>
      </c>
      <c r="E740" s="4">
        <v>207</v>
      </c>
      <c r="F740" s="4">
        <f>ROUND(Source!U718,O740)</f>
        <v>149.6311</v>
      </c>
      <c r="G740" s="4" t="s">
        <v>95</v>
      </c>
      <c r="H740" s="4" t="s">
        <v>96</v>
      </c>
      <c r="I740" s="4"/>
      <c r="J740" s="4"/>
      <c r="K740" s="4">
        <v>207</v>
      </c>
      <c r="L740" s="4">
        <v>21</v>
      </c>
      <c r="M740" s="4">
        <v>3</v>
      </c>
      <c r="N740" s="4" t="s">
        <v>3</v>
      </c>
      <c r="O740" s="4">
        <v>7</v>
      </c>
      <c r="P740" s="4"/>
      <c r="Q740" s="4"/>
      <c r="R740" s="4"/>
      <c r="S740" s="4"/>
      <c r="T740" s="4"/>
      <c r="U740" s="4"/>
      <c r="V740" s="4"/>
      <c r="W740" s="4">
        <v>149.6311</v>
      </c>
      <c r="X740" s="4">
        <v>1</v>
      </c>
      <c r="Y740" s="4">
        <v>149.6311</v>
      </c>
      <c r="Z740" s="4"/>
      <c r="AA740" s="4"/>
      <c r="AB740" s="4"/>
    </row>
    <row r="741" spans="1:206" x14ac:dyDescent="0.2">
      <c r="A741" s="4">
        <v>50</v>
      </c>
      <c r="B741" s="4">
        <v>0</v>
      </c>
      <c r="C741" s="4">
        <v>0</v>
      </c>
      <c r="D741" s="4">
        <v>1</v>
      </c>
      <c r="E741" s="4">
        <v>208</v>
      </c>
      <c r="F741" s="4">
        <f>ROUND(Source!V718,O741)</f>
        <v>1.1867000000000001</v>
      </c>
      <c r="G741" s="4" t="s">
        <v>97</v>
      </c>
      <c r="H741" s="4" t="s">
        <v>98</v>
      </c>
      <c r="I741" s="4"/>
      <c r="J741" s="4"/>
      <c r="K741" s="4">
        <v>208</v>
      </c>
      <c r="L741" s="4">
        <v>22</v>
      </c>
      <c r="M741" s="4">
        <v>3</v>
      </c>
      <c r="N741" s="4" t="s">
        <v>3</v>
      </c>
      <c r="O741" s="4">
        <v>7</v>
      </c>
      <c r="P741" s="4"/>
      <c r="Q741" s="4"/>
      <c r="R741" s="4"/>
      <c r="S741" s="4"/>
      <c r="T741" s="4"/>
      <c r="U741" s="4"/>
      <c r="V741" s="4"/>
      <c r="W741" s="4">
        <v>1.1867000000000001</v>
      </c>
      <c r="X741" s="4">
        <v>1</v>
      </c>
      <c r="Y741" s="4">
        <v>1.1867000000000001</v>
      </c>
      <c r="Z741" s="4"/>
      <c r="AA741" s="4"/>
      <c r="AB741" s="4"/>
    </row>
    <row r="742" spans="1:206" x14ac:dyDescent="0.2">
      <c r="A742" s="4">
        <v>50</v>
      </c>
      <c r="B742" s="4">
        <v>0</v>
      </c>
      <c r="C742" s="4">
        <v>0</v>
      </c>
      <c r="D742" s="4">
        <v>1</v>
      </c>
      <c r="E742" s="4">
        <v>209</v>
      </c>
      <c r="F742" s="4">
        <f>ROUND(Source!W718,O742)</f>
        <v>0</v>
      </c>
      <c r="G742" s="4" t="s">
        <v>99</v>
      </c>
      <c r="H742" s="4" t="s">
        <v>100</v>
      </c>
      <c r="I742" s="4"/>
      <c r="J742" s="4"/>
      <c r="K742" s="4">
        <v>209</v>
      </c>
      <c r="L742" s="4">
        <v>23</v>
      </c>
      <c r="M742" s="4">
        <v>3</v>
      </c>
      <c r="N742" s="4" t="s">
        <v>3</v>
      </c>
      <c r="O742" s="4">
        <v>2</v>
      </c>
      <c r="P742" s="4"/>
      <c r="Q742" s="4"/>
      <c r="R742" s="4"/>
      <c r="S742" s="4"/>
      <c r="T742" s="4"/>
      <c r="U742" s="4"/>
      <c r="V742" s="4"/>
      <c r="W742" s="4">
        <v>0</v>
      </c>
      <c r="X742" s="4">
        <v>1</v>
      </c>
      <c r="Y742" s="4">
        <v>0</v>
      </c>
      <c r="Z742" s="4"/>
      <c r="AA742" s="4"/>
      <c r="AB742" s="4"/>
    </row>
    <row r="743" spans="1:206" x14ac:dyDescent="0.2">
      <c r="A743" s="4">
        <v>50</v>
      </c>
      <c r="B743" s="4">
        <v>0</v>
      </c>
      <c r="C743" s="4">
        <v>0</v>
      </c>
      <c r="D743" s="4">
        <v>1</v>
      </c>
      <c r="E743" s="4">
        <v>233</v>
      </c>
      <c r="F743" s="4">
        <f>ROUND(Source!BD718,O743)</f>
        <v>0</v>
      </c>
      <c r="G743" s="4" t="s">
        <v>101</v>
      </c>
      <c r="H743" s="4" t="s">
        <v>102</v>
      </c>
      <c r="I743" s="4"/>
      <c r="J743" s="4"/>
      <c r="K743" s="4">
        <v>233</v>
      </c>
      <c r="L743" s="4">
        <v>24</v>
      </c>
      <c r="M743" s="4">
        <v>3</v>
      </c>
      <c r="N743" s="4" t="s">
        <v>3</v>
      </c>
      <c r="O743" s="4">
        <v>2</v>
      </c>
      <c r="P743" s="4"/>
      <c r="Q743" s="4"/>
      <c r="R743" s="4"/>
      <c r="S743" s="4"/>
      <c r="T743" s="4"/>
      <c r="U743" s="4"/>
      <c r="V743" s="4"/>
      <c r="W743" s="4">
        <v>0</v>
      </c>
      <c r="X743" s="4">
        <v>1</v>
      </c>
      <c r="Y743" s="4">
        <v>0</v>
      </c>
      <c r="Z743" s="4"/>
      <c r="AA743" s="4"/>
      <c r="AB743" s="4"/>
    </row>
    <row r="744" spans="1:206" x14ac:dyDescent="0.2">
      <c r="A744" s="4">
        <v>50</v>
      </c>
      <c r="B744" s="4">
        <v>0</v>
      </c>
      <c r="C744" s="4">
        <v>0</v>
      </c>
      <c r="D744" s="4">
        <v>1</v>
      </c>
      <c r="E744" s="4">
        <v>210</v>
      </c>
      <c r="F744" s="4">
        <f>ROUND(Source!X718,O744)</f>
        <v>100150.69</v>
      </c>
      <c r="G744" s="4" t="s">
        <v>103</v>
      </c>
      <c r="H744" s="4" t="s">
        <v>104</v>
      </c>
      <c r="I744" s="4"/>
      <c r="J744" s="4"/>
      <c r="K744" s="4">
        <v>210</v>
      </c>
      <c r="L744" s="4">
        <v>25</v>
      </c>
      <c r="M744" s="4">
        <v>3</v>
      </c>
      <c r="N744" s="4" t="s">
        <v>3</v>
      </c>
      <c r="O744" s="4">
        <v>2</v>
      </c>
      <c r="P744" s="4"/>
      <c r="Q744" s="4"/>
      <c r="R744" s="4"/>
      <c r="S744" s="4"/>
      <c r="T744" s="4"/>
      <c r="U744" s="4"/>
      <c r="V744" s="4"/>
      <c r="W744" s="4">
        <v>100150.69</v>
      </c>
      <c r="X744" s="4">
        <v>1</v>
      </c>
      <c r="Y744" s="4">
        <v>100150.69</v>
      </c>
      <c r="Z744" s="4"/>
      <c r="AA744" s="4"/>
      <c r="AB744" s="4"/>
    </row>
    <row r="745" spans="1:206" x14ac:dyDescent="0.2">
      <c r="A745" s="4">
        <v>50</v>
      </c>
      <c r="B745" s="4">
        <v>0</v>
      </c>
      <c r="C745" s="4">
        <v>0</v>
      </c>
      <c r="D745" s="4">
        <v>1</v>
      </c>
      <c r="E745" s="4">
        <v>211</v>
      </c>
      <c r="F745" s="4">
        <f>ROUND(Source!Y718,O745)</f>
        <v>52695.59</v>
      </c>
      <c r="G745" s="4" t="s">
        <v>105</v>
      </c>
      <c r="H745" s="4" t="s">
        <v>106</v>
      </c>
      <c r="I745" s="4"/>
      <c r="J745" s="4"/>
      <c r="K745" s="4">
        <v>211</v>
      </c>
      <c r="L745" s="4">
        <v>26</v>
      </c>
      <c r="M745" s="4">
        <v>3</v>
      </c>
      <c r="N745" s="4" t="s">
        <v>3</v>
      </c>
      <c r="O745" s="4">
        <v>2</v>
      </c>
      <c r="P745" s="4"/>
      <c r="Q745" s="4"/>
      <c r="R745" s="4"/>
      <c r="S745" s="4"/>
      <c r="T745" s="4"/>
      <c r="U745" s="4"/>
      <c r="V745" s="4"/>
      <c r="W745" s="4">
        <v>52695.59</v>
      </c>
      <c r="X745" s="4">
        <v>1</v>
      </c>
      <c r="Y745" s="4">
        <v>52695.59</v>
      </c>
      <c r="Z745" s="4"/>
      <c r="AA745" s="4"/>
      <c r="AB745" s="4"/>
    </row>
    <row r="746" spans="1:206" x14ac:dyDescent="0.2">
      <c r="A746" s="4">
        <v>50</v>
      </c>
      <c r="B746" s="4">
        <v>0</v>
      </c>
      <c r="C746" s="4">
        <v>0</v>
      </c>
      <c r="D746" s="4">
        <v>1</v>
      </c>
      <c r="E746" s="4">
        <v>224</v>
      </c>
      <c r="F746" s="4">
        <f>ROUND(Source!AR718,O746)</f>
        <v>484528.38</v>
      </c>
      <c r="G746" s="4" t="s">
        <v>107</v>
      </c>
      <c r="H746" s="4" t="s">
        <v>108</v>
      </c>
      <c r="I746" s="4"/>
      <c r="J746" s="4"/>
      <c r="K746" s="4">
        <v>224</v>
      </c>
      <c r="L746" s="4">
        <v>27</v>
      </c>
      <c r="M746" s="4">
        <v>3</v>
      </c>
      <c r="N746" s="4" t="s">
        <v>3</v>
      </c>
      <c r="O746" s="4">
        <v>2</v>
      </c>
      <c r="P746" s="4"/>
      <c r="Q746" s="4"/>
      <c r="R746" s="4"/>
      <c r="S746" s="4"/>
      <c r="T746" s="4"/>
      <c r="U746" s="4"/>
      <c r="V746" s="4"/>
      <c r="W746" s="4">
        <v>484528.37999999995</v>
      </c>
      <c r="X746" s="4">
        <v>1</v>
      </c>
      <c r="Y746" s="4">
        <v>484528.37999999995</v>
      </c>
      <c r="Z746" s="4"/>
      <c r="AA746" s="4"/>
      <c r="AB746" s="4"/>
    </row>
    <row r="747" spans="1:206" x14ac:dyDescent="0.2">
      <c r="A747" s="4">
        <v>50</v>
      </c>
      <c r="B747" s="4">
        <v>1</v>
      </c>
      <c r="C747" s="4">
        <v>0</v>
      </c>
      <c r="D747" s="4">
        <v>2</v>
      </c>
      <c r="E747" s="4">
        <v>0</v>
      </c>
      <c r="F747" s="4">
        <f>ROUND(F746,O747)</f>
        <v>484528.38</v>
      </c>
      <c r="G747" s="4" t="s">
        <v>14</v>
      </c>
      <c r="H747" s="4" t="s">
        <v>332</v>
      </c>
      <c r="I747" s="4"/>
      <c r="J747" s="4"/>
      <c r="K747" s="4">
        <v>212</v>
      </c>
      <c r="L747" s="4">
        <v>28</v>
      </c>
      <c r="M747" s="4">
        <v>0</v>
      </c>
      <c r="N747" s="4" t="s">
        <v>3</v>
      </c>
      <c r="O747" s="4">
        <v>2</v>
      </c>
      <c r="P747" s="4"/>
      <c r="Q747" s="4"/>
      <c r="R747" s="4"/>
      <c r="S747" s="4"/>
      <c r="T747" s="4"/>
      <c r="U747" s="4"/>
      <c r="V747" s="4"/>
      <c r="W747" s="4">
        <v>484528.38</v>
      </c>
      <c r="X747" s="4">
        <v>1</v>
      </c>
      <c r="Y747" s="4">
        <v>484528.38</v>
      </c>
      <c r="Z747" s="4"/>
      <c r="AA747" s="4"/>
      <c r="AB747" s="4"/>
    </row>
    <row r="748" spans="1:206" x14ac:dyDescent="0.2">
      <c r="A748" s="4">
        <v>50</v>
      </c>
      <c r="B748" s="4">
        <v>1</v>
      </c>
      <c r="C748" s="4">
        <v>0</v>
      </c>
      <c r="D748" s="4">
        <v>2</v>
      </c>
      <c r="E748" s="4">
        <v>0</v>
      </c>
      <c r="F748" s="4">
        <f>ROUND(F747*0.22,O748)</f>
        <v>106596.24</v>
      </c>
      <c r="G748" s="4" t="s">
        <v>29</v>
      </c>
      <c r="H748" s="4" t="s">
        <v>333</v>
      </c>
      <c r="I748" s="4"/>
      <c r="J748" s="4"/>
      <c r="K748" s="4">
        <v>212</v>
      </c>
      <c r="L748" s="4">
        <v>29</v>
      </c>
      <c r="M748" s="4">
        <v>0</v>
      </c>
      <c r="N748" s="4" t="s">
        <v>3</v>
      </c>
      <c r="O748" s="4">
        <v>2</v>
      </c>
      <c r="P748" s="4"/>
      <c r="Q748" s="4"/>
      <c r="R748" s="4"/>
      <c r="S748" s="4"/>
      <c r="T748" s="4"/>
      <c r="U748" s="4"/>
      <c r="V748" s="4"/>
      <c r="W748" s="4">
        <v>106596.24</v>
      </c>
      <c r="X748" s="4">
        <v>1</v>
      </c>
      <c r="Y748" s="4">
        <v>106596.24</v>
      </c>
      <c r="Z748" s="4"/>
      <c r="AA748" s="4"/>
      <c r="AB748" s="4"/>
    </row>
    <row r="749" spans="1:206" x14ac:dyDescent="0.2">
      <c r="A749" s="4">
        <v>50</v>
      </c>
      <c r="B749" s="4">
        <v>1</v>
      </c>
      <c r="C749" s="4">
        <v>0</v>
      </c>
      <c r="D749" s="4">
        <v>2</v>
      </c>
      <c r="E749" s="4">
        <v>0</v>
      </c>
      <c r="F749" s="4">
        <f>ROUND(F747+F748,O749)</f>
        <v>591124.62</v>
      </c>
      <c r="G749" s="4" t="s">
        <v>38</v>
      </c>
      <c r="H749" s="4" t="s">
        <v>334</v>
      </c>
      <c r="I749" s="4"/>
      <c r="J749" s="4"/>
      <c r="K749" s="4">
        <v>212</v>
      </c>
      <c r="L749" s="4">
        <v>30</v>
      </c>
      <c r="M749" s="4">
        <v>0</v>
      </c>
      <c r="N749" s="4" t="s">
        <v>3</v>
      </c>
      <c r="O749" s="4">
        <v>2</v>
      </c>
      <c r="P749" s="4"/>
      <c r="Q749" s="4"/>
      <c r="R749" s="4"/>
      <c r="S749" s="4"/>
      <c r="T749" s="4"/>
      <c r="U749" s="4"/>
      <c r="V749" s="4"/>
      <c r="W749" s="4">
        <v>591124.62</v>
      </c>
      <c r="X749" s="4">
        <v>1</v>
      </c>
      <c r="Y749" s="4">
        <v>591124.62</v>
      </c>
      <c r="Z749" s="4"/>
      <c r="AA749" s="4"/>
      <c r="AB749" s="4"/>
    </row>
    <row r="751" spans="1:206" x14ac:dyDescent="0.2">
      <c r="A751" s="2">
        <v>51</v>
      </c>
      <c r="B751" s="2">
        <f>B12</f>
        <v>811</v>
      </c>
      <c r="C751" s="2">
        <f>A12</f>
        <v>1</v>
      </c>
      <c r="D751" s="2">
        <f>ROW(A12)</f>
        <v>12</v>
      </c>
      <c r="E751" s="2"/>
      <c r="F751" s="2" t="str">
        <f>IF(F12&lt;&gt;"",F12,"")</f>
        <v/>
      </c>
      <c r="G751" s="2" t="str">
        <f>IF(G12&lt;&gt;"",G12,"")</f>
        <v>Текущий ремонт помещений 2-го этажа на объекте ЦБТ по адресу: г.Тверь, Октябрьский проспект 56 (Доп.работы)_(Смета №2)</v>
      </c>
      <c r="H751" s="2">
        <v>0</v>
      </c>
      <c r="I751" s="2"/>
      <c r="J751" s="2"/>
      <c r="K751" s="2"/>
      <c r="L751" s="2"/>
      <c r="M751" s="2"/>
      <c r="N751" s="2"/>
      <c r="O751" s="2">
        <f t="shared" ref="O751:T751" si="419">ROUND(O718,2)</f>
        <v>331682.09999999998</v>
      </c>
      <c r="P751" s="2">
        <f t="shared" si="419"/>
        <v>225133.56</v>
      </c>
      <c r="Q751" s="2">
        <f t="shared" si="419"/>
        <v>1738.59</v>
      </c>
      <c r="R751" s="2">
        <f t="shared" si="419"/>
        <v>1000.48</v>
      </c>
      <c r="S751" s="2">
        <f t="shared" si="419"/>
        <v>103809.47</v>
      </c>
      <c r="T751" s="2">
        <f t="shared" si="419"/>
        <v>0</v>
      </c>
      <c r="U751" s="2">
        <f>U718</f>
        <v>149.6311</v>
      </c>
      <c r="V751" s="2">
        <f>V718</f>
        <v>1.1867000000000001</v>
      </c>
      <c r="W751" s="2">
        <f>ROUND(W718,2)</f>
        <v>0</v>
      </c>
      <c r="X751" s="2">
        <f>ROUND(X718,2)</f>
        <v>100150.69</v>
      </c>
      <c r="Y751" s="2">
        <f>ROUND(Y718,2)</f>
        <v>52695.59</v>
      </c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>
        <f t="shared" ref="AO751:BD751" si="420">ROUND(AO718,2)</f>
        <v>0</v>
      </c>
      <c r="AP751" s="2">
        <f t="shared" si="420"/>
        <v>8952.68</v>
      </c>
      <c r="AQ751" s="2">
        <f t="shared" si="420"/>
        <v>0</v>
      </c>
      <c r="AR751" s="2">
        <f t="shared" si="420"/>
        <v>484528.38</v>
      </c>
      <c r="AS751" s="2">
        <f t="shared" si="420"/>
        <v>99910.53</v>
      </c>
      <c r="AT751" s="2">
        <f t="shared" si="420"/>
        <v>375665.17</v>
      </c>
      <c r="AU751" s="2">
        <f t="shared" si="420"/>
        <v>0</v>
      </c>
      <c r="AV751" s="2">
        <f t="shared" si="420"/>
        <v>225133.56</v>
      </c>
      <c r="AW751" s="2">
        <f t="shared" si="420"/>
        <v>216180.88</v>
      </c>
      <c r="AX751" s="2">
        <f t="shared" si="420"/>
        <v>0</v>
      </c>
      <c r="AY751" s="2">
        <f t="shared" si="420"/>
        <v>216180.88</v>
      </c>
      <c r="AZ751" s="2">
        <f t="shared" si="420"/>
        <v>8952.68</v>
      </c>
      <c r="BA751" s="2">
        <f t="shared" si="420"/>
        <v>0</v>
      </c>
      <c r="BB751" s="2">
        <f t="shared" si="420"/>
        <v>0</v>
      </c>
      <c r="BC751" s="2">
        <f t="shared" si="420"/>
        <v>0</v>
      </c>
      <c r="BD751" s="2">
        <f t="shared" si="420"/>
        <v>0</v>
      </c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3"/>
      <c r="DH751" s="3"/>
      <c r="DI751" s="3"/>
      <c r="DJ751" s="3"/>
      <c r="DK751" s="3"/>
      <c r="DL751" s="3"/>
      <c r="DM751" s="3"/>
      <c r="DN751" s="3"/>
      <c r="DO751" s="3"/>
      <c r="DP751" s="3"/>
      <c r="DQ751" s="3"/>
      <c r="DR751" s="3"/>
      <c r="DS751" s="3"/>
      <c r="DT751" s="3"/>
      <c r="DU751" s="3"/>
      <c r="DV751" s="3"/>
      <c r="DW751" s="3"/>
      <c r="DX751" s="3"/>
      <c r="DY751" s="3"/>
      <c r="DZ751" s="3"/>
      <c r="EA751" s="3"/>
      <c r="EB751" s="3"/>
      <c r="EC751" s="3"/>
      <c r="ED751" s="3"/>
      <c r="EE751" s="3"/>
      <c r="EF751" s="3"/>
      <c r="EG751" s="3"/>
      <c r="EH751" s="3"/>
      <c r="EI751" s="3"/>
      <c r="EJ751" s="3"/>
      <c r="EK751" s="3"/>
      <c r="EL751" s="3"/>
      <c r="EM751" s="3"/>
      <c r="EN751" s="3"/>
      <c r="EO751" s="3"/>
      <c r="EP751" s="3"/>
      <c r="EQ751" s="3"/>
      <c r="ER751" s="3"/>
      <c r="ES751" s="3"/>
      <c r="ET751" s="3"/>
      <c r="EU751" s="3"/>
      <c r="EV751" s="3"/>
      <c r="EW751" s="3"/>
      <c r="EX751" s="3"/>
      <c r="EY751" s="3"/>
      <c r="EZ751" s="3"/>
      <c r="FA751" s="3"/>
      <c r="FB751" s="3"/>
      <c r="FC751" s="3"/>
      <c r="FD751" s="3"/>
      <c r="FE751" s="3"/>
      <c r="FF751" s="3"/>
      <c r="FG751" s="3"/>
      <c r="FH751" s="3"/>
      <c r="FI751" s="3"/>
      <c r="FJ751" s="3"/>
      <c r="FK751" s="3"/>
      <c r="FL751" s="3"/>
      <c r="FM751" s="3"/>
      <c r="FN751" s="3"/>
      <c r="FO751" s="3"/>
      <c r="FP751" s="3"/>
      <c r="FQ751" s="3"/>
      <c r="FR751" s="3"/>
      <c r="FS751" s="3"/>
      <c r="FT751" s="3"/>
      <c r="FU751" s="3"/>
      <c r="FV751" s="3"/>
      <c r="FW751" s="3"/>
      <c r="FX751" s="3"/>
      <c r="FY751" s="3"/>
      <c r="FZ751" s="3"/>
      <c r="GA751" s="3"/>
      <c r="GB751" s="3"/>
      <c r="GC751" s="3"/>
      <c r="GD751" s="3"/>
      <c r="GE751" s="3"/>
      <c r="GF751" s="3"/>
      <c r="GG751" s="3"/>
      <c r="GH751" s="3"/>
      <c r="GI751" s="3"/>
      <c r="GJ751" s="3"/>
      <c r="GK751" s="3"/>
      <c r="GL751" s="3"/>
      <c r="GM751" s="3"/>
      <c r="GN751" s="3"/>
      <c r="GO751" s="3"/>
      <c r="GP751" s="3"/>
      <c r="GQ751" s="3"/>
      <c r="GR751" s="3"/>
      <c r="GS751" s="3"/>
      <c r="GT751" s="3"/>
      <c r="GU751" s="3"/>
      <c r="GV751" s="3"/>
      <c r="GW751" s="3"/>
      <c r="GX751" s="3">
        <v>0</v>
      </c>
    </row>
    <row r="753" spans="1:28" x14ac:dyDescent="0.2">
      <c r="A753" s="4">
        <v>50</v>
      </c>
      <c r="B753" s="4">
        <v>0</v>
      </c>
      <c r="C753" s="4">
        <v>0</v>
      </c>
      <c r="D753" s="4">
        <v>1</v>
      </c>
      <c r="E753" s="4">
        <v>201</v>
      </c>
      <c r="F753" s="4">
        <f>ROUND(Source!O751,O753)</f>
        <v>331682.09999999998</v>
      </c>
      <c r="G753" s="4" t="s">
        <v>55</v>
      </c>
      <c r="H753" s="4" t="s">
        <v>56</v>
      </c>
      <c r="I753" s="4"/>
      <c r="J753" s="4"/>
      <c r="K753" s="4">
        <v>201</v>
      </c>
      <c r="L753" s="4">
        <v>1</v>
      </c>
      <c r="M753" s="4">
        <v>3</v>
      </c>
      <c r="N753" s="4" t="s">
        <v>3</v>
      </c>
      <c r="O753" s="4">
        <v>2</v>
      </c>
      <c r="P753" s="4"/>
      <c r="Q753" s="4"/>
      <c r="R753" s="4"/>
      <c r="S753" s="4"/>
      <c r="T753" s="4"/>
      <c r="U753" s="4"/>
      <c r="V753" s="4"/>
      <c r="W753" s="4">
        <v>322729.42</v>
      </c>
      <c r="X753" s="4">
        <v>1</v>
      </c>
      <c r="Y753" s="4">
        <v>322729.42</v>
      </c>
      <c r="Z753" s="4"/>
      <c r="AA753" s="4"/>
      <c r="AB753" s="4"/>
    </row>
    <row r="754" spans="1:28" x14ac:dyDescent="0.2">
      <c r="A754" s="4">
        <v>50</v>
      </c>
      <c r="B754" s="4">
        <v>0</v>
      </c>
      <c r="C754" s="4">
        <v>0</v>
      </c>
      <c r="D754" s="4">
        <v>1</v>
      </c>
      <c r="E754" s="4">
        <v>202</v>
      </c>
      <c r="F754" s="4">
        <f>ROUND(Source!P751,O754)</f>
        <v>225133.56</v>
      </c>
      <c r="G754" s="4" t="s">
        <v>57</v>
      </c>
      <c r="H754" s="4" t="s">
        <v>58</v>
      </c>
      <c r="I754" s="4"/>
      <c r="J754" s="4"/>
      <c r="K754" s="4">
        <v>202</v>
      </c>
      <c r="L754" s="4">
        <v>2</v>
      </c>
      <c r="M754" s="4">
        <v>3</v>
      </c>
      <c r="N754" s="4" t="s">
        <v>3</v>
      </c>
      <c r="O754" s="4">
        <v>2</v>
      </c>
      <c r="P754" s="4"/>
      <c r="Q754" s="4"/>
      <c r="R754" s="4"/>
      <c r="S754" s="4"/>
      <c r="T754" s="4"/>
      <c r="U754" s="4"/>
      <c r="V754" s="4"/>
      <c r="W754" s="4">
        <v>225133.56</v>
      </c>
      <c r="X754" s="4">
        <v>1</v>
      </c>
      <c r="Y754" s="4">
        <v>225133.56</v>
      </c>
      <c r="Z754" s="4"/>
      <c r="AA754" s="4"/>
      <c r="AB754" s="4"/>
    </row>
    <row r="755" spans="1:28" x14ac:dyDescent="0.2">
      <c r="A755" s="4">
        <v>50</v>
      </c>
      <c r="B755" s="4">
        <v>0</v>
      </c>
      <c r="C755" s="4">
        <v>0</v>
      </c>
      <c r="D755" s="4">
        <v>1</v>
      </c>
      <c r="E755" s="4">
        <v>222</v>
      </c>
      <c r="F755" s="4">
        <f>ROUND(Source!AO751,O755)</f>
        <v>0</v>
      </c>
      <c r="G755" s="4" t="s">
        <v>59</v>
      </c>
      <c r="H755" s="4" t="s">
        <v>60</v>
      </c>
      <c r="I755" s="4"/>
      <c r="J755" s="4"/>
      <c r="K755" s="4">
        <v>222</v>
      </c>
      <c r="L755" s="4">
        <v>3</v>
      </c>
      <c r="M755" s="4">
        <v>3</v>
      </c>
      <c r="N755" s="4" t="s">
        <v>3</v>
      </c>
      <c r="O755" s="4">
        <v>2</v>
      </c>
      <c r="P755" s="4"/>
      <c r="Q755" s="4"/>
      <c r="R755" s="4"/>
      <c r="S755" s="4"/>
      <c r="T755" s="4"/>
      <c r="U755" s="4"/>
      <c r="V755" s="4"/>
      <c r="W755" s="4">
        <v>0</v>
      </c>
      <c r="X755" s="4">
        <v>1</v>
      </c>
      <c r="Y755" s="4">
        <v>0</v>
      </c>
      <c r="Z755" s="4"/>
      <c r="AA755" s="4"/>
      <c r="AB755" s="4"/>
    </row>
    <row r="756" spans="1:28" x14ac:dyDescent="0.2">
      <c r="A756" s="4">
        <v>50</v>
      </c>
      <c r="B756" s="4">
        <v>0</v>
      </c>
      <c r="C756" s="4">
        <v>0</v>
      </c>
      <c r="D756" s="4">
        <v>1</v>
      </c>
      <c r="E756" s="4">
        <v>225</v>
      </c>
      <c r="F756" s="4">
        <f>ROUND(Source!AV751,O756)</f>
        <v>225133.56</v>
      </c>
      <c r="G756" s="4" t="s">
        <v>61</v>
      </c>
      <c r="H756" s="4" t="s">
        <v>62</v>
      </c>
      <c r="I756" s="4"/>
      <c r="J756" s="4"/>
      <c r="K756" s="4">
        <v>225</v>
      </c>
      <c r="L756" s="4">
        <v>4</v>
      </c>
      <c r="M756" s="4">
        <v>3</v>
      </c>
      <c r="N756" s="4" t="s">
        <v>3</v>
      </c>
      <c r="O756" s="4">
        <v>2</v>
      </c>
      <c r="P756" s="4"/>
      <c r="Q756" s="4"/>
      <c r="R756" s="4"/>
      <c r="S756" s="4"/>
      <c r="T756" s="4"/>
      <c r="U756" s="4"/>
      <c r="V756" s="4"/>
      <c r="W756" s="4">
        <v>225133.56</v>
      </c>
      <c r="X756" s="4">
        <v>1</v>
      </c>
      <c r="Y756" s="4">
        <v>225133.56</v>
      </c>
      <c r="Z756" s="4"/>
      <c r="AA756" s="4"/>
      <c r="AB756" s="4"/>
    </row>
    <row r="757" spans="1:28" x14ac:dyDescent="0.2">
      <c r="A757" s="4">
        <v>50</v>
      </c>
      <c r="B757" s="4">
        <v>0</v>
      </c>
      <c r="C757" s="4">
        <v>0</v>
      </c>
      <c r="D757" s="4">
        <v>1</v>
      </c>
      <c r="E757" s="4">
        <v>226</v>
      </c>
      <c r="F757" s="4">
        <f>ROUND(Source!AW751,O757)</f>
        <v>216180.88</v>
      </c>
      <c r="G757" s="4" t="s">
        <v>63</v>
      </c>
      <c r="H757" s="4" t="s">
        <v>64</v>
      </c>
      <c r="I757" s="4"/>
      <c r="J757" s="4"/>
      <c r="K757" s="4">
        <v>226</v>
      </c>
      <c r="L757" s="4">
        <v>5</v>
      </c>
      <c r="M757" s="4">
        <v>3</v>
      </c>
      <c r="N757" s="4" t="s">
        <v>3</v>
      </c>
      <c r="O757" s="4">
        <v>2</v>
      </c>
      <c r="P757" s="4"/>
      <c r="Q757" s="4"/>
      <c r="R757" s="4"/>
      <c r="S757" s="4"/>
      <c r="T757" s="4"/>
      <c r="U757" s="4"/>
      <c r="V757" s="4"/>
      <c r="W757" s="4">
        <v>216180.88</v>
      </c>
      <c r="X757" s="4">
        <v>1</v>
      </c>
      <c r="Y757" s="4">
        <v>216180.88</v>
      </c>
      <c r="Z757" s="4"/>
      <c r="AA757" s="4"/>
      <c r="AB757" s="4"/>
    </row>
    <row r="758" spans="1:28" x14ac:dyDescent="0.2">
      <c r="A758" s="4">
        <v>50</v>
      </c>
      <c r="B758" s="4">
        <v>0</v>
      </c>
      <c r="C758" s="4">
        <v>0</v>
      </c>
      <c r="D758" s="4">
        <v>1</v>
      </c>
      <c r="E758" s="4">
        <v>227</v>
      </c>
      <c r="F758" s="4">
        <f>ROUND(Source!AX751,O758)</f>
        <v>0</v>
      </c>
      <c r="G758" s="4" t="s">
        <v>65</v>
      </c>
      <c r="H758" s="4" t="s">
        <v>66</v>
      </c>
      <c r="I758" s="4"/>
      <c r="J758" s="4"/>
      <c r="K758" s="4">
        <v>227</v>
      </c>
      <c r="L758" s="4">
        <v>6</v>
      </c>
      <c r="M758" s="4">
        <v>3</v>
      </c>
      <c r="N758" s="4" t="s">
        <v>3</v>
      </c>
      <c r="O758" s="4">
        <v>2</v>
      </c>
      <c r="P758" s="4"/>
      <c r="Q758" s="4"/>
      <c r="R758" s="4"/>
      <c r="S758" s="4"/>
      <c r="T758" s="4"/>
      <c r="U758" s="4"/>
      <c r="V758" s="4"/>
      <c r="W758" s="4">
        <v>0</v>
      </c>
      <c r="X758" s="4">
        <v>1</v>
      </c>
      <c r="Y758" s="4">
        <v>0</v>
      </c>
      <c r="Z758" s="4"/>
      <c r="AA758" s="4"/>
      <c r="AB758" s="4"/>
    </row>
    <row r="759" spans="1:28" x14ac:dyDescent="0.2">
      <c r="A759" s="4">
        <v>50</v>
      </c>
      <c r="B759" s="4">
        <v>0</v>
      </c>
      <c r="C759" s="4">
        <v>0</v>
      </c>
      <c r="D759" s="4">
        <v>1</v>
      </c>
      <c r="E759" s="4">
        <v>228</v>
      </c>
      <c r="F759" s="4">
        <f>ROUND(Source!AY751,O759)</f>
        <v>216180.88</v>
      </c>
      <c r="G759" s="4" t="s">
        <v>67</v>
      </c>
      <c r="H759" s="4" t="s">
        <v>68</v>
      </c>
      <c r="I759" s="4"/>
      <c r="J759" s="4"/>
      <c r="K759" s="4">
        <v>228</v>
      </c>
      <c r="L759" s="4">
        <v>7</v>
      </c>
      <c r="M759" s="4">
        <v>3</v>
      </c>
      <c r="N759" s="4" t="s">
        <v>3</v>
      </c>
      <c r="O759" s="4">
        <v>2</v>
      </c>
      <c r="P759" s="4"/>
      <c r="Q759" s="4"/>
      <c r="R759" s="4"/>
      <c r="S759" s="4"/>
      <c r="T759" s="4"/>
      <c r="U759" s="4"/>
      <c r="V759" s="4"/>
      <c r="W759" s="4">
        <v>216180.88</v>
      </c>
      <c r="X759" s="4">
        <v>1</v>
      </c>
      <c r="Y759" s="4">
        <v>216180.88</v>
      </c>
      <c r="Z759" s="4"/>
      <c r="AA759" s="4"/>
      <c r="AB759" s="4"/>
    </row>
    <row r="760" spans="1:28" x14ac:dyDescent="0.2">
      <c r="A760" s="4">
        <v>50</v>
      </c>
      <c r="B760" s="4">
        <v>0</v>
      </c>
      <c r="C760" s="4">
        <v>0</v>
      </c>
      <c r="D760" s="4">
        <v>1</v>
      </c>
      <c r="E760" s="4">
        <v>216</v>
      </c>
      <c r="F760" s="4">
        <f>ROUND(Source!AP751,O760)</f>
        <v>8952.68</v>
      </c>
      <c r="G760" s="4" t="s">
        <v>69</v>
      </c>
      <c r="H760" s="4" t="s">
        <v>70</v>
      </c>
      <c r="I760" s="4"/>
      <c r="J760" s="4"/>
      <c r="K760" s="4">
        <v>216</v>
      </c>
      <c r="L760" s="4">
        <v>8</v>
      </c>
      <c r="M760" s="4">
        <v>3</v>
      </c>
      <c r="N760" s="4" t="s">
        <v>3</v>
      </c>
      <c r="O760" s="4">
        <v>2</v>
      </c>
      <c r="P760" s="4"/>
      <c r="Q760" s="4"/>
      <c r="R760" s="4"/>
      <c r="S760" s="4"/>
      <c r="T760" s="4"/>
      <c r="U760" s="4"/>
      <c r="V760" s="4"/>
      <c r="W760" s="4">
        <v>8952.68</v>
      </c>
      <c r="X760" s="4">
        <v>1</v>
      </c>
      <c r="Y760" s="4">
        <v>8952.68</v>
      </c>
      <c r="Z760" s="4"/>
      <c r="AA760" s="4"/>
      <c r="AB760" s="4"/>
    </row>
    <row r="761" spans="1:28" x14ac:dyDescent="0.2">
      <c r="A761" s="4">
        <v>50</v>
      </c>
      <c r="B761" s="4">
        <v>0</v>
      </c>
      <c r="C761" s="4">
        <v>0</v>
      </c>
      <c r="D761" s="4">
        <v>1</v>
      </c>
      <c r="E761" s="4">
        <v>223</v>
      </c>
      <c r="F761" s="4">
        <f>ROUND(Source!AQ751,O761)</f>
        <v>0</v>
      </c>
      <c r="G761" s="4" t="s">
        <v>71</v>
      </c>
      <c r="H761" s="4" t="s">
        <v>72</v>
      </c>
      <c r="I761" s="4"/>
      <c r="J761" s="4"/>
      <c r="K761" s="4">
        <v>223</v>
      </c>
      <c r="L761" s="4">
        <v>9</v>
      </c>
      <c r="M761" s="4">
        <v>3</v>
      </c>
      <c r="N761" s="4" t="s">
        <v>3</v>
      </c>
      <c r="O761" s="4">
        <v>2</v>
      </c>
      <c r="P761" s="4"/>
      <c r="Q761" s="4"/>
      <c r="R761" s="4"/>
      <c r="S761" s="4"/>
      <c r="T761" s="4"/>
      <c r="U761" s="4"/>
      <c r="V761" s="4"/>
      <c r="W761" s="4">
        <v>0</v>
      </c>
      <c r="X761" s="4">
        <v>1</v>
      </c>
      <c r="Y761" s="4">
        <v>0</v>
      </c>
      <c r="Z761" s="4"/>
      <c r="AA761" s="4"/>
      <c r="AB761" s="4"/>
    </row>
    <row r="762" spans="1:28" x14ac:dyDescent="0.2">
      <c r="A762" s="4">
        <v>50</v>
      </c>
      <c r="B762" s="4">
        <v>0</v>
      </c>
      <c r="C762" s="4">
        <v>0</v>
      </c>
      <c r="D762" s="4">
        <v>1</v>
      </c>
      <c r="E762" s="4">
        <v>229</v>
      </c>
      <c r="F762" s="4">
        <f>ROUND(Source!AZ751,O762)</f>
        <v>8952.68</v>
      </c>
      <c r="G762" s="4" t="s">
        <v>73</v>
      </c>
      <c r="H762" s="4" t="s">
        <v>74</v>
      </c>
      <c r="I762" s="4"/>
      <c r="J762" s="4"/>
      <c r="K762" s="4">
        <v>229</v>
      </c>
      <c r="L762" s="4">
        <v>10</v>
      </c>
      <c r="M762" s="4">
        <v>3</v>
      </c>
      <c r="N762" s="4" t="s">
        <v>3</v>
      </c>
      <c r="O762" s="4">
        <v>2</v>
      </c>
      <c r="P762" s="4"/>
      <c r="Q762" s="4"/>
      <c r="R762" s="4"/>
      <c r="S762" s="4"/>
      <c r="T762" s="4"/>
      <c r="U762" s="4"/>
      <c r="V762" s="4"/>
      <c r="W762" s="4">
        <v>8952.68</v>
      </c>
      <c r="X762" s="4">
        <v>1</v>
      </c>
      <c r="Y762" s="4">
        <v>8952.68</v>
      </c>
      <c r="Z762" s="4"/>
      <c r="AA762" s="4"/>
      <c r="AB762" s="4"/>
    </row>
    <row r="763" spans="1:28" x14ac:dyDescent="0.2">
      <c r="A763" s="4">
        <v>50</v>
      </c>
      <c r="B763" s="4">
        <v>0</v>
      </c>
      <c r="C763" s="4">
        <v>0</v>
      </c>
      <c r="D763" s="4">
        <v>1</v>
      </c>
      <c r="E763" s="4">
        <v>203</v>
      </c>
      <c r="F763" s="4">
        <f>ROUND(Source!Q751,O763)</f>
        <v>1738.59</v>
      </c>
      <c r="G763" s="4" t="s">
        <v>75</v>
      </c>
      <c r="H763" s="4" t="s">
        <v>76</v>
      </c>
      <c r="I763" s="4"/>
      <c r="J763" s="4"/>
      <c r="K763" s="4">
        <v>203</v>
      </c>
      <c r="L763" s="4">
        <v>11</v>
      </c>
      <c r="M763" s="4">
        <v>3</v>
      </c>
      <c r="N763" s="4" t="s">
        <v>3</v>
      </c>
      <c r="O763" s="4">
        <v>2</v>
      </c>
      <c r="P763" s="4"/>
      <c r="Q763" s="4"/>
      <c r="R763" s="4"/>
      <c r="S763" s="4"/>
      <c r="T763" s="4"/>
      <c r="U763" s="4"/>
      <c r="V763" s="4"/>
      <c r="W763" s="4">
        <v>1738.59</v>
      </c>
      <c r="X763" s="4">
        <v>1</v>
      </c>
      <c r="Y763" s="4">
        <v>1738.59</v>
      </c>
      <c r="Z763" s="4"/>
      <c r="AA763" s="4"/>
      <c r="AB763" s="4"/>
    </row>
    <row r="764" spans="1:28" x14ac:dyDescent="0.2">
      <c r="A764" s="4">
        <v>50</v>
      </c>
      <c r="B764" s="4">
        <v>0</v>
      </c>
      <c r="C764" s="4">
        <v>0</v>
      </c>
      <c r="D764" s="4">
        <v>1</v>
      </c>
      <c r="E764" s="4">
        <v>231</v>
      </c>
      <c r="F764" s="4">
        <f>ROUND(Source!BB751,O764)</f>
        <v>0</v>
      </c>
      <c r="G764" s="4" t="s">
        <v>77</v>
      </c>
      <c r="H764" s="4" t="s">
        <v>78</v>
      </c>
      <c r="I764" s="4"/>
      <c r="J764" s="4"/>
      <c r="K764" s="4">
        <v>231</v>
      </c>
      <c r="L764" s="4">
        <v>12</v>
      </c>
      <c r="M764" s="4">
        <v>3</v>
      </c>
      <c r="N764" s="4" t="s">
        <v>3</v>
      </c>
      <c r="O764" s="4">
        <v>2</v>
      </c>
      <c r="P764" s="4"/>
      <c r="Q764" s="4"/>
      <c r="R764" s="4"/>
      <c r="S764" s="4"/>
      <c r="T764" s="4"/>
      <c r="U764" s="4"/>
      <c r="V764" s="4"/>
      <c r="W764" s="4">
        <v>0</v>
      </c>
      <c r="X764" s="4">
        <v>1</v>
      </c>
      <c r="Y764" s="4">
        <v>0</v>
      </c>
      <c r="Z764" s="4"/>
      <c r="AA764" s="4"/>
      <c r="AB764" s="4"/>
    </row>
    <row r="765" spans="1:28" x14ac:dyDescent="0.2">
      <c r="A765" s="4">
        <v>50</v>
      </c>
      <c r="B765" s="4">
        <v>0</v>
      </c>
      <c r="C765" s="4">
        <v>0</v>
      </c>
      <c r="D765" s="4">
        <v>1</v>
      </c>
      <c r="E765" s="4">
        <v>204</v>
      </c>
      <c r="F765" s="4">
        <f>ROUND(Source!R751,O765)</f>
        <v>1000.48</v>
      </c>
      <c r="G765" s="4" t="s">
        <v>79</v>
      </c>
      <c r="H765" s="4" t="s">
        <v>80</v>
      </c>
      <c r="I765" s="4"/>
      <c r="J765" s="4"/>
      <c r="K765" s="4">
        <v>204</v>
      </c>
      <c r="L765" s="4">
        <v>13</v>
      </c>
      <c r="M765" s="4">
        <v>3</v>
      </c>
      <c r="N765" s="4" t="s">
        <v>3</v>
      </c>
      <c r="O765" s="4">
        <v>2</v>
      </c>
      <c r="P765" s="4"/>
      <c r="Q765" s="4"/>
      <c r="R765" s="4"/>
      <c r="S765" s="4"/>
      <c r="T765" s="4"/>
      <c r="U765" s="4"/>
      <c r="V765" s="4"/>
      <c r="W765" s="4">
        <v>1000.48</v>
      </c>
      <c r="X765" s="4">
        <v>1</v>
      </c>
      <c r="Y765" s="4">
        <v>1000.48</v>
      </c>
      <c r="Z765" s="4"/>
      <c r="AA765" s="4"/>
      <c r="AB765" s="4"/>
    </row>
    <row r="766" spans="1:28" x14ac:dyDescent="0.2">
      <c r="A766" s="4">
        <v>50</v>
      </c>
      <c r="B766" s="4">
        <v>0</v>
      </c>
      <c r="C766" s="4">
        <v>0</v>
      </c>
      <c r="D766" s="4">
        <v>1</v>
      </c>
      <c r="E766" s="4">
        <v>205</v>
      </c>
      <c r="F766" s="4">
        <f>ROUND(Source!S751,O766)</f>
        <v>103809.47</v>
      </c>
      <c r="G766" s="4" t="s">
        <v>81</v>
      </c>
      <c r="H766" s="4" t="s">
        <v>82</v>
      </c>
      <c r="I766" s="4"/>
      <c r="J766" s="4"/>
      <c r="K766" s="4">
        <v>205</v>
      </c>
      <c r="L766" s="4">
        <v>14</v>
      </c>
      <c r="M766" s="4">
        <v>3</v>
      </c>
      <c r="N766" s="4" t="s">
        <v>3</v>
      </c>
      <c r="O766" s="4">
        <v>2</v>
      </c>
      <c r="P766" s="4"/>
      <c r="Q766" s="4"/>
      <c r="R766" s="4"/>
      <c r="S766" s="4"/>
      <c r="T766" s="4"/>
      <c r="U766" s="4"/>
      <c r="V766" s="4"/>
      <c r="W766" s="4">
        <v>103809.47</v>
      </c>
      <c r="X766" s="4">
        <v>1</v>
      </c>
      <c r="Y766" s="4">
        <v>103809.47</v>
      </c>
      <c r="Z766" s="4"/>
      <c r="AA766" s="4"/>
      <c r="AB766" s="4"/>
    </row>
    <row r="767" spans="1:28" x14ac:dyDescent="0.2">
      <c r="A767" s="4">
        <v>50</v>
      </c>
      <c r="B767" s="4">
        <v>0</v>
      </c>
      <c r="C767" s="4">
        <v>0</v>
      </c>
      <c r="D767" s="4">
        <v>1</v>
      </c>
      <c r="E767" s="4">
        <v>232</v>
      </c>
      <c r="F767" s="4">
        <f>ROUND(Source!BC751,O767)</f>
        <v>0</v>
      </c>
      <c r="G767" s="4" t="s">
        <v>83</v>
      </c>
      <c r="H767" s="4" t="s">
        <v>84</v>
      </c>
      <c r="I767" s="4"/>
      <c r="J767" s="4"/>
      <c r="K767" s="4">
        <v>232</v>
      </c>
      <c r="L767" s="4">
        <v>15</v>
      </c>
      <c r="M767" s="4">
        <v>3</v>
      </c>
      <c r="N767" s="4" t="s">
        <v>3</v>
      </c>
      <c r="O767" s="4">
        <v>2</v>
      </c>
      <c r="P767" s="4"/>
      <c r="Q767" s="4"/>
      <c r="R767" s="4"/>
      <c r="S767" s="4"/>
      <c r="T767" s="4"/>
      <c r="U767" s="4"/>
      <c r="V767" s="4"/>
      <c r="W767" s="4">
        <v>0</v>
      </c>
      <c r="X767" s="4">
        <v>1</v>
      </c>
      <c r="Y767" s="4">
        <v>0</v>
      </c>
      <c r="Z767" s="4"/>
      <c r="AA767" s="4"/>
      <c r="AB767" s="4"/>
    </row>
    <row r="768" spans="1:28" x14ac:dyDescent="0.2">
      <c r="A768" s="4">
        <v>50</v>
      </c>
      <c r="B768" s="4">
        <v>0</v>
      </c>
      <c r="C768" s="4">
        <v>0</v>
      </c>
      <c r="D768" s="4">
        <v>1</v>
      </c>
      <c r="E768" s="4">
        <v>214</v>
      </c>
      <c r="F768" s="4">
        <f>ROUND(Source!AS751,O768)</f>
        <v>99910.53</v>
      </c>
      <c r="G768" s="4" t="s">
        <v>85</v>
      </c>
      <c r="H768" s="4" t="s">
        <v>86</v>
      </c>
      <c r="I768" s="4"/>
      <c r="J768" s="4"/>
      <c r="K768" s="4">
        <v>214</v>
      </c>
      <c r="L768" s="4">
        <v>16</v>
      </c>
      <c r="M768" s="4">
        <v>3</v>
      </c>
      <c r="N768" s="4" t="s">
        <v>3</v>
      </c>
      <c r="O768" s="4">
        <v>2</v>
      </c>
      <c r="P768" s="4"/>
      <c r="Q768" s="4"/>
      <c r="R768" s="4"/>
      <c r="S768" s="4"/>
      <c r="T768" s="4"/>
      <c r="U768" s="4"/>
      <c r="V768" s="4"/>
      <c r="W768" s="4">
        <v>99910.53</v>
      </c>
      <c r="X768" s="4">
        <v>1</v>
      </c>
      <c r="Y768" s="4">
        <v>99910.53</v>
      </c>
      <c r="Z768" s="4"/>
      <c r="AA768" s="4"/>
      <c r="AB768" s="4"/>
    </row>
    <row r="769" spans="1:28" x14ac:dyDescent="0.2">
      <c r="A769" s="4">
        <v>50</v>
      </c>
      <c r="B769" s="4">
        <v>0</v>
      </c>
      <c r="C769" s="4">
        <v>0</v>
      </c>
      <c r="D769" s="4">
        <v>1</v>
      </c>
      <c r="E769" s="4">
        <v>215</v>
      </c>
      <c r="F769" s="4">
        <f>ROUND(Source!AT751,O769)</f>
        <v>375665.17</v>
      </c>
      <c r="G769" s="4" t="s">
        <v>87</v>
      </c>
      <c r="H769" s="4" t="s">
        <v>88</v>
      </c>
      <c r="I769" s="4"/>
      <c r="J769" s="4"/>
      <c r="K769" s="4">
        <v>215</v>
      </c>
      <c r="L769" s="4">
        <v>17</v>
      </c>
      <c r="M769" s="4">
        <v>3</v>
      </c>
      <c r="N769" s="4" t="s">
        <v>3</v>
      </c>
      <c r="O769" s="4">
        <v>2</v>
      </c>
      <c r="P769" s="4"/>
      <c r="Q769" s="4"/>
      <c r="R769" s="4"/>
      <c r="S769" s="4"/>
      <c r="T769" s="4"/>
      <c r="U769" s="4"/>
      <c r="V769" s="4"/>
      <c r="W769" s="4">
        <v>375665.17</v>
      </c>
      <c r="X769" s="4">
        <v>1</v>
      </c>
      <c r="Y769" s="4">
        <v>375665.17</v>
      </c>
      <c r="Z769" s="4"/>
      <c r="AA769" s="4"/>
      <c r="AB769" s="4"/>
    </row>
    <row r="770" spans="1:28" x14ac:dyDescent="0.2">
      <c r="A770" s="4">
        <v>50</v>
      </c>
      <c r="B770" s="4">
        <v>0</v>
      </c>
      <c r="C770" s="4">
        <v>0</v>
      </c>
      <c r="D770" s="4">
        <v>1</v>
      </c>
      <c r="E770" s="4">
        <v>217</v>
      </c>
      <c r="F770" s="4">
        <f>ROUND(Source!AU751,O770)</f>
        <v>0</v>
      </c>
      <c r="G770" s="4" t="s">
        <v>89</v>
      </c>
      <c r="H770" s="4" t="s">
        <v>90</v>
      </c>
      <c r="I770" s="4"/>
      <c r="J770" s="4"/>
      <c r="K770" s="4">
        <v>217</v>
      </c>
      <c r="L770" s="4">
        <v>18</v>
      </c>
      <c r="M770" s="4">
        <v>3</v>
      </c>
      <c r="N770" s="4" t="s">
        <v>3</v>
      </c>
      <c r="O770" s="4">
        <v>2</v>
      </c>
      <c r="P770" s="4"/>
      <c r="Q770" s="4"/>
      <c r="R770" s="4"/>
      <c r="S770" s="4"/>
      <c r="T770" s="4"/>
      <c r="U770" s="4"/>
      <c r="V770" s="4"/>
      <c r="W770" s="4">
        <v>0</v>
      </c>
      <c r="X770" s="4">
        <v>1</v>
      </c>
      <c r="Y770" s="4">
        <v>0</v>
      </c>
      <c r="Z770" s="4"/>
      <c r="AA770" s="4"/>
      <c r="AB770" s="4"/>
    </row>
    <row r="771" spans="1:28" x14ac:dyDescent="0.2">
      <c r="A771" s="4">
        <v>50</v>
      </c>
      <c r="B771" s="4">
        <v>0</v>
      </c>
      <c r="C771" s="4">
        <v>0</v>
      </c>
      <c r="D771" s="4">
        <v>1</v>
      </c>
      <c r="E771" s="4">
        <v>230</v>
      </c>
      <c r="F771" s="4">
        <f>ROUND(Source!BA751,O771)</f>
        <v>0</v>
      </c>
      <c r="G771" s="4" t="s">
        <v>91</v>
      </c>
      <c r="H771" s="4" t="s">
        <v>92</v>
      </c>
      <c r="I771" s="4"/>
      <c r="J771" s="4"/>
      <c r="K771" s="4">
        <v>230</v>
      </c>
      <c r="L771" s="4">
        <v>19</v>
      </c>
      <c r="M771" s="4">
        <v>3</v>
      </c>
      <c r="N771" s="4" t="s">
        <v>3</v>
      </c>
      <c r="O771" s="4">
        <v>2</v>
      </c>
      <c r="P771" s="4"/>
      <c r="Q771" s="4"/>
      <c r="R771" s="4"/>
      <c r="S771" s="4"/>
      <c r="T771" s="4"/>
      <c r="U771" s="4"/>
      <c r="V771" s="4"/>
      <c r="W771" s="4">
        <v>0</v>
      </c>
      <c r="X771" s="4">
        <v>1</v>
      </c>
      <c r="Y771" s="4">
        <v>0</v>
      </c>
      <c r="Z771" s="4"/>
      <c r="AA771" s="4"/>
      <c r="AB771" s="4"/>
    </row>
    <row r="772" spans="1:28" x14ac:dyDescent="0.2">
      <c r="A772" s="4">
        <v>50</v>
      </c>
      <c r="B772" s="4">
        <v>0</v>
      </c>
      <c r="C772" s="4">
        <v>0</v>
      </c>
      <c r="D772" s="4">
        <v>1</v>
      </c>
      <c r="E772" s="4">
        <v>206</v>
      </c>
      <c r="F772" s="4">
        <f>ROUND(Source!T751,O772)</f>
        <v>0</v>
      </c>
      <c r="G772" s="4" t="s">
        <v>93</v>
      </c>
      <c r="H772" s="4" t="s">
        <v>94</v>
      </c>
      <c r="I772" s="4"/>
      <c r="J772" s="4"/>
      <c r="K772" s="4">
        <v>206</v>
      </c>
      <c r="L772" s="4">
        <v>20</v>
      </c>
      <c r="M772" s="4">
        <v>3</v>
      </c>
      <c r="N772" s="4" t="s">
        <v>3</v>
      </c>
      <c r="O772" s="4">
        <v>2</v>
      </c>
      <c r="P772" s="4"/>
      <c r="Q772" s="4"/>
      <c r="R772" s="4"/>
      <c r="S772" s="4"/>
      <c r="T772" s="4"/>
      <c r="U772" s="4"/>
      <c r="V772" s="4"/>
      <c r="W772" s="4">
        <v>0</v>
      </c>
      <c r="X772" s="4">
        <v>1</v>
      </c>
      <c r="Y772" s="4">
        <v>0</v>
      </c>
      <c r="Z772" s="4"/>
      <c r="AA772" s="4"/>
      <c r="AB772" s="4"/>
    </row>
    <row r="773" spans="1:28" x14ac:dyDescent="0.2">
      <c r="A773" s="4">
        <v>50</v>
      </c>
      <c r="B773" s="4">
        <v>0</v>
      </c>
      <c r="C773" s="4">
        <v>0</v>
      </c>
      <c r="D773" s="4">
        <v>1</v>
      </c>
      <c r="E773" s="4">
        <v>207</v>
      </c>
      <c r="F773" s="4">
        <f>ROUND(Source!U751,O773)</f>
        <v>149.6311</v>
      </c>
      <c r="G773" s="4" t="s">
        <v>95</v>
      </c>
      <c r="H773" s="4" t="s">
        <v>96</v>
      </c>
      <c r="I773" s="4"/>
      <c r="J773" s="4"/>
      <c r="K773" s="4">
        <v>207</v>
      </c>
      <c r="L773" s="4">
        <v>21</v>
      </c>
      <c r="M773" s="4">
        <v>3</v>
      </c>
      <c r="N773" s="4" t="s">
        <v>3</v>
      </c>
      <c r="O773" s="4">
        <v>7</v>
      </c>
      <c r="P773" s="4"/>
      <c r="Q773" s="4"/>
      <c r="R773" s="4"/>
      <c r="S773" s="4"/>
      <c r="T773" s="4"/>
      <c r="U773" s="4"/>
      <c r="V773" s="4"/>
      <c r="W773" s="4">
        <v>149.6311</v>
      </c>
      <c r="X773" s="4">
        <v>1</v>
      </c>
      <c r="Y773" s="4">
        <v>149.6311</v>
      </c>
      <c r="Z773" s="4"/>
      <c r="AA773" s="4"/>
      <c r="AB773" s="4"/>
    </row>
    <row r="774" spans="1:28" x14ac:dyDescent="0.2">
      <c r="A774" s="4">
        <v>50</v>
      </c>
      <c r="B774" s="4">
        <v>0</v>
      </c>
      <c r="C774" s="4">
        <v>0</v>
      </c>
      <c r="D774" s="4">
        <v>1</v>
      </c>
      <c r="E774" s="4">
        <v>208</v>
      </c>
      <c r="F774" s="4">
        <f>ROUND(Source!V751,O774)</f>
        <v>1.1867000000000001</v>
      </c>
      <c r="G774" s="4" t="s">
        <v>97</v>
      </c>
      <c r="H774" s="4" t="s">
        <v>98</v>
      </c>
      <c r="I774" s="4"/>
      <c r="J774" s="4"/>
      <c r="K774" s="4">
        <v>208</v>
      </c>
      <c r="L774" s="4">
        <v>22</v>
      </c>
      <c r="M774" s="4">
        <v>3</v>
      </c>
      <c r="N774" s="4" t="s">
        <v>3</v>
      </c>
      <c r="O774" s="4">
        <v>7</v>
      </c>
      <c r="P774" s="4"/>
      <c r="Q774" s="4"/>
      <c r="R774" s="4"/>
      <c r="S774" s="4"/>
      <c r="T774" s="4"/>
      <c r="U774" s="4"/>
      <c r="V774" s="4"/>
      <c r="W774" s="4">
        <v>1.1867000000000001</v>
      </c>
      <c r="X774" s="4">
        <v>1</v>
      </c>
      <c r="Y774" s="4">
        <v>1.1867000000000001</v>
      </c>
      <c r="Z774" s="4"/>
      <c r="AA774" s="4"/>
      <c r="AB774" s="4"/>
    </row>
    <row r="775" spans="1:28" x14ac:dyDescent="0.2">
      <c r="A775" s="4">
        <v>50</v>
      </c>
      <c r="B775" s="4">
        <v>0</v>
      </c>
      <c r="C775" s="4">
        <v>0</v>
      </c>
      <c r="D775" s="4">
        <v>1</v>
      </c>
      <c r="E775" s="4">
        <v>209</v>
      </c>
      <c r="F775" s="4">
        <f>ROUND(Source!W751,O775)</f>
        <v>0</v>
      </c>
      <c r="G775" s="4" t="s">
        <v>99</v>
      </c>
      <c r="H775" s="4" t="s">
        <v>100</v>
      </c>
      <c r="I775" s="4"/>
      <c r="J775" s="4"/>
      <c r="K775" s="4">
        <v>209</v>
      </c>
      <c r="L775" s="4">
        <v>23</v>
      </c>
      <c r="M775" s="4">
        <v>3</v>
      </c>
      <c r="N775" s="4" t="s">
        <v>3</v>
      </c>
      <c r="O775" s="4">
        <v>2</v>
      </c>
      <c r="P775" s="4"/>
      <c r="Q775" s="4"/>
      <c r="R775" s="4"/>
      <c r="S775" s="4"/>
      <c r="T775" s="4"/>
      <c r="U775" s="4"/>
      <c r="V775" s="4"/>
      <c r="W775" s="4">
        <v>0</v>
      </c>
      <c r="X775" s="4">
        <v>1</v>
      </c>
      <c r="Y775" s="4">
        <v>0</v>
      </c>
      <c r="Z775" s="4"/>
      <c r="AA775" s="4"/>
      <c r="AB775" s="4"/>
    </row>
    <row r="776" spans="1:28" x14ac:dyDescent="0.2">
      <c r="A776" s="4">
        <v>50</v>
      </c>
      <c r="B776" s="4">
        <v>0</v>
      </c>
      <c r="C776" s="4">
        <v>0</v>
      </c>
      <c r="D776" s="4">
        <v>1</v>
      </c>
      <c r="E776" s="4">
        <v>233</v>
      </c>
      <c r="F776" s="4">
        <f>ROUND(Source!BD751,O776)</f>
        <v>0</v>
      </c>
      <c r="G776" s="4" t="s">
        <v>101</v>
      </c>
      <c r="H776" s="4" t="s">
        <v>102</v>
      </c>
      <c r="I776" s="4"/>
      <c r="J776" s="4"/>
      <c r="K776" s="4">
        <v>233</v>
      </c>
      <c r="L776" s="4">
        <v>24</v>
      </c>
      <c r="M776" s="4">
        <v>3</v>
      </c>
      <c r="N776" s="4" t="s">
        <v>3</v>
      </c>
      <c r="O776" s="4">
        <v>2</v>
      </c>
      <c r="P776" s="4"/>
      <c r="Q776" s="4"/>
      <c r="R776" s="4"/>
      <c r="S776" s="4"/>
      <c r="T776" s="4"/>
      <c r="U776" s="4"/>
      <c r="V776" s="4"/>
      <c r="W776" s="4">
        <v>0</v>
      </c>
      <c r="X776" s="4">
        <v>1</v>
      </c>
      <c r="Y776" s="4">
        <v>0</v>
      </c>
      <c r="Z776" s="4"/>
      <c r="AA776" s="4"/>
      <c r="AB776" s="4"/>
    </row>
    <row r="777" spans="1:28" x14ac:dyDescent="0.2">
      <c r="A777" s="4">
        <v>50</v>
      </c>
      <c r="B777" s="4">
        <v>0</v>
      </c>
      <c r="C777" s="4">
        <v>0</v>
      </c>
      <c r="D777" s="4">
        <v>1</v>
      </c>
      <c r="E777" s="4">
        <v>210</v>
      </c>
      <c r="F777" s="4">
        <f>ROUND(Source!X751,O777)</f>
        <v>100150.69</v>
      </c>
      <c r="G777" s="4" t="s">
        <v>103</v>
      </c>
      <c r="H777" s="4" t="s">
        <v>104</v>
      </c>
      <c r="I777" s="4"/>
      <c r="J777" s="4"/>
      <c r="K777" s="4">
        <v>210</v>
      </c>
      <c r="L777" s="4">
        <v>25</v>
      </c>
      <c r="M777" s="4">
        <v>3</v>
      </c>
      <c r="N777" s="4" t="s">
        <v>3</v>
      </c>
      <c r="O777" s="4">
        <v>2</v>
      </c>
      <c r="P777" s="4"/>
      <c r="Q777" s="4"/>
      <c r="R777" s="4"/>
      <c r="S777" s="4"/>
      <c r="T777" s="4"/>
      <c r="U777" s="4"/>
      <c r="V777" s="4"/>
      <c r="W777" s="4">
        <v>100150.69</v>
      </c>
      <c r="X777" s="4">
        <v>1</v>
      </c>
      <c r="Y777" s="4">
        <v>100150.69</v>
      </c>
      <c r="Z777" s="4"/>
      <c r="AA777" s="4"/>
      <c r="AB777" s="4"/>
    </row>
    <row r="778" spans="1:28" x14ac:dyDescent="0.2">
      <c r="A778" s="4">
        <v>50</v>
      </c>
      <c r="B778" s="4">
        <v>0</v>
      </c>
      <c r="C778" s="4">
        <v>0</v>
      </c>
      <c r="D778" s="4">
        <v>1</v>
      </c>
      <c r="E778" s="4">
        <v>211</v>
      </c>
      <c r="F778" s="4">
        <f>ROUND(Source!Y751,O778)</f>
        <v>52695.59</v>
      </c>
      <c r="G778" s="4" t="s">
        <v>105</v>
      </c>
      <c r="H778" s="4" t="s">
        <v>106</v>
      </c>
      <c r="I778" s="4"/>
      <c r="J778" s="4"/>
      <c r="K778" s="4">
        <v>211</v>
      </c>
      <c r="L778" s="4">
        <v>26</v>
      </c>
      <c r="M778" s="4">
        <v>3</v>
      </c>
      <c r="N778" s="4" t="s">
        <v>3</v>
      </c>
      <c r="O778" s="4">
        <v>2</v>
      </c>
      <c r="P778" s="4"/>
      <c r="Q778" s="4"/>
      <c r="R778" s="4"/>
      <c r="S778" s="4"/>
      <c r="T778" s="4"/>
      <c r="U778" s="4"/>
      <c r="V778" s="4"/>
      <c r="W778" s="4">
        <v>52695.59</v>
      </c>
      <c r="X778" s="4">
        <v>1</v>
      </c>
      <c r="Y778" s="4">
        <v>52695.59</v>
      </c>
      <c r="Z778" s="4"/>
      <c r="AA778" s="4"/>
      <c r="AB778" s="4"/>
    </row>
    <row r="779" spans="1:28" x14ac:dyDescent="0.2">
      <c r="A779" s="4">
        <v>50</v>
      </c>
      <c r="B779" s="4">
        <v>0</v>
      </c>
      <c r="C779" s="4">
        <v>0</v>
      </c>
      <c r="D779" s="4">
        <v>1</v>
      </c>
      <c r="E779" s="4">
        <v>224</v>
      </c>
      <c r="F779" s="4">
        <f>ROUND(Source!AR751,O779)</f>
        <v>484528.38</v>
      </c>
      <c r="G779" s="4" t="s">
        <v>107</v>
      </c>
      <c r="H779" s="4" t="s">
        <v>108</v>
      </c>
      <c r="I779" s="4"/>
      <c r="J779" s="4"/>
      <c r="K779" s="4">
        <v>224</v>
      </c>
      <c r="L779" s="4">
        <v>27</v>
      </c>
      <c r="M779" s="4">
        <v>3</v>
      </c>
      <c r="N779" s="4" t="s">
        <v>3</v>
      </c>
      <c r="O779" s="4">
        <v>2</v>
      </c>
      <c r="P779" s="4"/>
      <c r="Q779" s="4"/>
      <c r="R779" s="4"/>
      <c r="S779" s="4"/>
      <c r="T779" s="4"/>
      <c r="U779" s="4"/>
      <c r="V779" s="4"/>
      <c r="W779" s="4">
        <v>484528.37999999995</v>
      </c>
      <c r="X779" s="4">
        <v>1</v>
      </c>
      <c r="Y779" s="4">
        <v>484528.37999999995</v>
      </c>
      <c r="Z779" s="4"/>
      <c r="AA779" s="4"/>
      <c r="AB779" s="4"/>
    </row>
    <row r="780" spans="1:28" x14ac:dyDescent="0.2">
      <c r="A780" s="4">
        <v>50</v>
      </c>
      <c r="B780" s="4">
        <v>1</v>
      </c>
      <c r="C780" s="4">
        <v>0</v>
      </c>
      <c r="D780" s="4">
        <v>2</v>
      </c>
      <c r="E780" s="4">
        <v>0</v>
      </c>
      <c r="F780" s="4">
        <f>ROUND(F779,O780)</f>
        <v>484528.38</v>
      </c>
      <c r="G780" s="4" t="s">
        <v>14</v>
      </c>
      <c r="H780" s="4" t="s">
        <v>332</v>
      </c>
      <c r="I780" s="4"/>
      <c r="J780" s="4"/>
      <c r="K780" s="4">
        <v>212</v>
      </c>
      <c r="L780" s="4">
        <v>28</v>
      </c>
      <c r="M780" s="4">
        <v>0</v>
      </c>
      <c r="N780" s="4" t="s">
        <v>3</v>
      </c>
      <c r="O780" s="4">
        <v>2</v>
      </c>
      <c r="P780" s="4"/>
      <c r="Q780" s="4"/>
      <c r="R780" s="4"/>
      <c r="S780" s="4"/>
      <c r="T780" s="4"/>
      <c r="U780" s="4"/>
      <c r="V780" s="4"/>
      <c r="W780" s="4">
        <v>484528.38</v>
      </c>
      <c r="X780" s="4">
        <v>1</v>
      </c>
      <c r="Y780" s="4">
        <v>484528.38</v>
      </c>
      <c r="Z780" s="4"/>
      <c r="AA780" s="4"/>
      <c r="AB780" s="4"/>
    </row>
    <row r="781" spans="1:28" x14ac:dyDescent="0.2">
      <c r="A781" s="4">
        <v>50</v>
      </c>
      <c r="B781" s="4">
        <v>1</v>
      </c>
      <c r="C781" s="4">
        <v>0</v>
      </c>
      <c r="D781" s="4">
        <v>2</v>
      </c>
      <c r="E781" s="4">
        <v>0</v>
      </c>
      <c r="F781" s="4">
        <f>ROUND(F780*0.22,O781)</f>
        <v>106596.24</v>
      </c>
      <c r="G781" s="4" t="s">
        <v>29</v>
      </c>
      <c r="H781" s="4" t="s">
        <v>333</v>
      </c>
      <c r="I781" s="4"/>
      <c r="J781" s="4"/>
      <c r="K781" s="4">
        <v>212</v>
      </c>
      <c r="L781" s="4">
        <v>29</v>
      </c>
      <c r="M781" s="4">
        <v>0</v>
      </c>
      <c r="N781" s="4" t="s">
        <v>3</v>
      </c>
      <c r="O781" s="4">
        <v>2</v>
      </c>
      <c r="P781" s="4"/>
      <c r="Q781" s="4"/>
      <c r="R781" s="4"/>
      <c r="S781" s="4"/>
      <c r="T781" s="4"/>
      <c r="U781" s="4"/>
      <c r="V781" s="4"/>
      <c r="W781" s="4">
        <v>106596.24</v>
      </c>
      <c r="X781" s="4">
        <v>1</v>
      </c>
      <c r="Y781" s="4">
        <v>106596.24</v>
      </c>
      <c r="Z781" s="4"/>
      <c r="AA781" s="4"/>
      <c r="AB781" s="4"/>
    </row>
    <row r="782" spans="1:28" x14ac:dyDescent="0.2">
      <c r="A782" s="4">
        <v>50</v>
      </c>
      <c r="B782" s="4">
        <v>1</v>
      </c>
      <c r="C782" s="4">
        <v>0</v>
      </c>
      <c r="D782" s="4">
        <v>2</v>
      </c>
      <c r="E782" s="4">
        <v>0</v>
      </c>
      <c r="F782" s="4">
        <f>ROUND(F780+F781,O782)</f>
        <v>591124.62</v>
      </c>
      <c r="G782" s="4" t="s">
        <v>38</v>
      </c>
      <c r="H782" s="4" t="s">
        <v>334</v>
      </c>
      <c r="I782" s="4"/>
      <c r="J782" s="4"/>
      <c r="K782" s="4">
        <v>212</v>
      </c>
      <c r="L782" s="4">
        <v>30</v>
      </c>
      <c r="M782" s="4">
        <v>0</v>
      </c>
      <c r="N782" s="4" t="s">
        <v>3</v>
      </c>
      <c r="O782" s="4">
        <v>2</v>
      </c>
      <c r="P782" s="4"/>
      <c r="Q782" s="4"/>
      <c r="R782" s="4"/>
      <c r="S782" s="4"/>
      <c r="T782" s="4"/>
      <c r="U782" s="4"/>
      <c r="V782" s="4"/>
      <c r="W782" s="4">
        <v>591124.62</v>
      </c>
      <c r="X782" s="4">
        <v>1</v>
      </c>
      <c r="Y782" s="4">
        <v>591124.62</v>
      </c>
      <c r="Z782" s="4"/>
      <c r="AA782" s="4"/>
      <c r="AB782" s="4"/>
    </row>
    <row r="785" spans="1:16" x14ac:dyDescent="0.2">
      <c r="A785">
        <v>70</v>
      </c>
      <c r="B785">
        <v>1</v>
      </c>
      <c r="D785">
        <v>1</v>
      </c>
      <c r="E785" t="s">
        <v>335</v>
      </c>
      <c r="F785" t="s">
        <v>336</v>
      </c>
      <c r="G785">
        <v>0</v>
      </c>
      <c r="H785">
        <v>0</v>
      </c>
      <c r="I785" t="s">
        <v>3</v>
      </c>
      <c r="J785">
        <v>1</v>
      </c>
      <c r="K785">
        <v>0</v>
      </c>
      <c r="L785" t="s">
        <v>3</v>
      </c>
      <c r="M785" t="s">
        <v>3</v>
      </c>
      <c r="N785">
        <v>0</v>
      </c>
      <c r="P785" t="s">
        <v>337</v>
      </c>
    </row>
    <row r="786" spans="1:16" x14ac:dyDescent="0.2">
      <c r="A786">
        <v>70</v>
      </c>
      <c r="B786">
        <v>1</v>
      </c>
      <c r="D786">
        <v>2</v>
      </c>
      <c r="E786" t="s">
        <v>338</v>
      </c>
      <c r="F786" t="s">
        <v>339</v>
      </c>
      <c r="G786">
        <v>1</v>
      </c>
      <c r="H786">
        <v>0</v>
      </c>
      <c r="I786" t="s">
        <v>3</v>
      </c>
      <c r="J786">
        <v>1</v>
      </c>
      <c r="K786">
        <v>0</v>
      </c>
      <c r="L786" t="s">
        <v>3</v>
      </c>
      <c r="M786" t="s">
        <v>3</v>
      </c>
      <c r="N786">
        <v>0</v>
      </c>
      <c r="P786" t="s">
        <v>340</v>
      </c>
    </row>
    <row r="787" spans="1:16" x14ac:dyDescent="0.2">
      <c r="A787">
        <v>70</v>
      </c>
      <c r="B787">
        <v>1</v>
      </c>
      <c r="D787">
        <v>3</v>
      </c>
      <c r="E787" t="s">
        <v>341</v>
      </c>
      <c r="F787" t="s">
        <v>342</v>
      </c>
      <c r="G787">
        <v>0</v>
      </c>
      <c r="H787">
        <v>0</v>
      </c>
      <c r="I787" t="s">
        <v>3</v>
      </c>
      <c r="J787">
        <v>1</v>
      </c>
      <c r="K787">
        <v>0</v>
      </c>
      <c r="L787" t="s">
        <v>3</v>
      </c>
      <c r="M787" t="s">
        <v>3</v>
      </c>
      <c r="N787">
        <v>0</v>
      </c>
      <c r="P787" t="s">
        <v>343</v>
      </c>
    </row>
    <row r="788" spans="1:16" x14ac:dyDescent="0.2">
      <c r="A788">
        <v>70</v>
      </c>
      <c r="B788">
        <v>1</v>
      </c>
      <c r="D788">
        <v>4</v>
      </c>
      <c r="E788" t="s">
        <v>344</v>
      </c>
      <c r="F788" t="s">
        <v>345</v>
      </c>
      <c r="G788">
        <v>1</v>
      </c>
      <c r="H788">
        <v>0</v>
      </c>
      <c r="I788" t="s">
        <v>3</v>
      </c>
      <c r="J788">
        <v>2</v>
      </c>
      <c r="K788">
        <v>0</v>
      </c>
      <c r="L788" t="s">
        <v>3</v>
      </c>
      <c r="M788" t="s">
        <v>3</v>
      </c>
      <c r="N788">
        <v>0</v>
      </c>
      <c r="P788" t="s">
        <v>3</v>
      </c>
    </row>
    <row r="789" spans="1:16" x14ac:dyDescent="0.2">
      <c r="A789">
        <v>70</v>
      </c>
      <c r="B789">
        <v>1</v>
      </c>
      <c r="D789">
        <v>5</v>
      </c>
      <c r="E789" t="s">
        <v>346</v>
      </c>
      <c r="F789" t="s">
        <v>347</v>
      </c>
      <c r="G789">
        <v>0</v>
      </c>
      <c r="H789">
        <v>0</v>
      </c>
      <c r="I789" t="s">
        <v>3</v>
      </c>
      <c r="J789">
        <v>2</v>
      </c>
      <c r="K789">
        <v>0</v>
      </c>
      <c r="L789" t="s">
        <v>3</v>
      </c>
      <c r="M789" t="s">
        <v>3</v>
      </c>
      <c r="N789">
        <v>0</v>
      </c>
      <c r="P789" t="s">
        <v>3</v>
      </c>
    </row>
    <row r="790" spans="1:16" x14ac:dyDescent="0.2">
      <c r="A790">
        <v>70</v>
      </c>
      <c r="B790">
        <v>1</v>
      </c>
      <c r="D790">
        <v>6</v>
      </c>
      <c r="E790" t="s">
        <v>348</v>
      </c>
      <c r="F790" t="s">
        <v>349</v>
      </c>
      <c r="G790">
        <v>0</v>
      </c>
      <c r="H790">
        <v>0</v>
      </c>
      <c r="I790" t="s">
        <v>3</v>
      </c>
      <c r="J790">
        <v>2</v>
      </c>
      <c r="K790">
        <v>0</v>
      </c>
      <c r="L790" t="s">
        <v>3</v>
      </c>
      <c r="M790" t="s">
        <v>3</v>
      </c>
      <c r="N790">
        <v>0</v>
      </c>
      <c r="P790" t="s">
        <v>3</v>
      </c>
    </row>
    <row r="791" spans="1:16" x14ac:dyDescent="0.2">
      <c r="A791">
        <v>70</v>
      </c>
      <c r="B791">
        <v>1</v>
      </c>
      <c r="D791">
        <v>7</v>
      </c>
      <c r="E791" t="s">
        <v>350</v>
      </c>
      <c r="F791" t="s">
        <v>351</v>
      </c>
      <c r="G791">
        <v>0</v>
      </c>
      <c r="H791">
        <v>0</v>
      </c>
      <c r="I791" t="s">
        <v>352</v>
      </c>
      <c r="J791">
        <v>0</v>
      </c>
      <c r="K791">
        <v>0</v>
      </c>
      <c r="L791" t="s">
        <v>3</v>
      </c>
      <c r="M791" t="s">
        <v>3</v>
      </c>
      <c r="N791">
        <v>0</v>
      </c>
      <c r="P791" t="s">
        <v>353</v>
      </c>
    </row>
    <row r="792" spans="1:16" x14ac:dyDescent="0.2">
      <c r="A792">
        <v>70</v>
      </c>
      <c r="B792">
        <v>1</v>
      </c>
      <c r="D792">
        <v>8</v>
      </c>
      <c r="E792" t="s">
        <v>354</v>
      </c>
      <c r="F792" t="s">
        <v>355</v>
      </c>
      <c r="G792">
        <v>1</v>
      </c>
      <c r="H792">
        <v>0</v>
      </c>
      <c r="I792" t="s">
        <v>3</v>
      </c>
      <c r="J792">
        <v>5</v>
      </c>
      <c r="K792">
        <v>0</v>
      </c>
      <c r="L792" t="s">
        <v>3</v>
      </c>
      <c r="M792" t="s">
        <v>3</v>
      </c>
      <c r="N792">
        <v>0</v>
      </c>
      <c r="P792" t="s">
        <v>3</v>
      </c>
    </row>
    <row r="793" spans="1:16" x14ac:dyDescent="0.2">
      <c r="A793">
        <v>70</v>
      </c>
      <c r="B793">
        <v>1</v>
      </c>
      <c r="D793">
        <v>9</v>
      </c>
      <c r="E793" t="s">
        <v>356</v>
      </c>
      <c r="F793" t="s">
        <v>357</v>
      </c>
      <c r="G793">
        <v>0</v>
      </c>
      <c r="H793">
        <v>0</v>
      </c>
      <c r="I793" t="s">
        <v>3</v>
      </c>
      <c r="J793">
        <v>5</v>
      </c>
      <c r="K793">
        <v>0</v>
      </c>
      <c r="L793" t="s">
        <v>3</v>
      </c>
      <c r="M793" t="s">
        <v>3</v>
      </c>
      <c r="N793">
        <v>0</v>
      </c>
      <c r="P793" t="s">
        <v>358</v>
      </c>
    </row>
    <row r="794" spans="1:16" x14ac:dyDescent="0.2">
      <c r="A794">
        <v>70</v>
      </c>
      <c r="B794">
        <v>1</v>
      </c>
      <c r="D794">
        <v>10</v>
      </c>
      <c r="E794" t="s">
        <v>359</v>
      </c>
      <c r="F794" t="s">
        <v>360</v>
      </c>
      <c r="G794">
        <v>0</v>
      </c>
      <c r="H794">
        <v>0</v>
      </c>
      <c r="I794" t="s">
        <v>361</v>
      </c>
      <c r="J794">
        <v>5</v>
      </c>
      <c r="K794">
        <v>0</v>
      </c>
      <c r="L794" t="s">
        <v>3</v>
      </c>
      <c r="M794" t="s">
        <v>3</v>
      </c>
      <c r="N794">
        <v>0</v>
      </c>
      <c r="P794" t="s">
        <v>362</v>
      </c>
    </row>
    <row r="795" spans="1:16" x14ac:dyDescent="0.2">
      <c r="A795">
        <v>70</v>
      </c>
      <c r="B795">
        <v>1</v>
      </c>
      <c r="D795">
        <v>11</v>
      </c>
      <c r="E795" t="s">
        <v>363</v>
      </c>
      <c r="F795" t="s">
        <v>364</v>
      </c>
      <c r="G795">
        <v>0</v>
      </c>
      <c r="H795">
        <v>0</v>
      </c>
      <c r="I795" t="s">
        <v>365</v>
      </c>
      <c r="J795">
        <v>0</v>
      </c>
      <c r="K795">
        <v>0</v>
      </c>
      <c r="L795" t="s">
        <v>3</v>
      </c>
      <c r="M795" t="s">
        <v>3</v>
      </c>
      <c r="N795">
        <v>0</v>
      </c>
      <c r="P795" t="s">
        <v>366</v>
      </c>
    </row>
    <row r="796" spans="1:16" x14ac:dyDescent="0.2">
      <c r="A796">
        <v>70</v>
      </c>
      <c r="B796">
        <v>1</v>
      </c>
      <c r="D796">
        <v>12</v>
      </c>
      <c r="E796" t="s">
        <v>367</v>
      </c>
      <c r="F796" t="s">
        <v>368</v>
      </c>
      <c r="G796">
        <v>0</v>
      </c>
      <c r="H796">
        <v>0</v>
      </c>
      <c r="I796" t="s">
        <v>369</v>
      </c>
      <c r="J796">
        <v>0</v>
      </c>
      <c r="K796">
        <v>0</v>
      </c>
      <c r="L796" t="s">
        <v>3</v>
      </c>
      <c r="M796" t="s">
        <v>3</v>
      </c>
      <c r="N796">
        <v>0</v>
      </c>
      <c r="P796" t="s">
        <v>370</v>
      </c>
    </row>
    <row r="797" spans="1:16" x14ac:dyDescent="0.2">
      <c r="A797">
        <v>70</v>
      </c>
      <c r="B797">
        <v>1</v>
      </c>
      <c r="D797">
        <v>13</v>
      </c>
      <c r="E797" t="s">
        <v>371</v>
      </c>
      <c r="F797" t="s">
        <v>372</v>
      </c>
      <c r="G797">
        <v>0</v>
      </c>
      <c r="H797">
        <v>0</v>
      </c>
      <c r="I797" t="s">
        <v>373</v>
      </c>
      <c r="J797">
        <v>0</v>
      </c>
      <c r="K797">
        <v>0</v>
      </c>
      <c r="L797" t="s">
        <v>3</v>
      </c>
      <c r="M797" t="s">
        <v>3</v>
      </c>
      <c r="N797">
        <v>0</v>
      </c>
      <c r="P797" t="s">
        <v>374</v>
      </c>
    </row>
    <row r="798" spans="1:16" x14ac:dyDescent="0.2">
      <c r="A798">
        <v>70</v>
      </c>
      <c r="B798">
        <v>1</v>
      </c>
      <c r="D798">
        <v>14</v>
      </c>
      <c r="E798" t="s">
        <v>375</v>
      </c>
      <c r="F798" t="s">
        <v>376</v>
      </c>
      <c r="G798">
        <v>0</v>
      </c>
      <c r="H798">
        <v>0</v>
      </c>
      <c r="I798" t="s">
        <v>3</v>
      </c>
      <c r="J798">
        <v>0</v>
      </c>
      <c r="K798">
        <v>0</v>
      </c>
      <c r="L798" t="s">
        <v>3</v>
      </c>
      <c r="M798" t="s">
        <v>3</v>
      </c>
      <c r="N798">
        <v>0</v>
      </c>
      <c r="P798" t="s">
        <v>3</v>
      </c>
    </row>
    <row r="799" spans="1:16" x14ac:dyDescent="0.2">
      <c r="A799">
        <v>70</v>
      </c>
      <c r="B799">
        <v>1</v>
      </c>
      <c r="D799">
        <v>15</v>
      </c>
      <c r="E799" t="s">
        <v>377</v>
      </c>
      <c r="F799" t="s">
        <v>378</v>
      </c>
      <c r="G799">
        <v>0</v>
      </c>
      <c r="H799">
        <v>0</v>
      </c>
      <c r="I799" t="s">
        <v>3</v>
      </c>
      <c r="J799">
        <v>0</v>
      </c>
      <c r="K799">
        <v>0</v>
      </c>
      <c r="L799" t="s">
        <v>3</v>
      </c>
      <c r="M799" t="s">
        <v>3</v>
      </c>
      <c r="N799">
        <v>0</v>
      </c>
      <c r="P799" t="s">
        <v>379</v>
      </c>
    </row>
    <row r="800" spans="1:16" x14ac:dyDescent="0.2">
      <c r="A800">
        <v>70</v>
      </c>
      <c r="B800">
        <v>1</v>
      </c>
      <c r="D800">
        <v>16</v>
      </c>
      <c r="E800" t="s">
        <v>380</v>
      </c>
      <c r="F800" t="s">
        <v>381</v>
      </c>
      <c r="G800">
        <v>0</v>
      </c>
      <c r="H800">
        <v>0</v>
      </c>
      <c r="I800" t="s">
        <v>3</v>
      </c>
      <c r="J800">
        <v>3</v>
      </c>
      <c r="K800">
        <v>0</v>
      </c>
      <c r="L800" t="s">
        <v>3</v>
      </c>
      <c r="M800" t="s">
        <v>3</v>
      </c>
      <c r="N800">
        <v>0</v>
      </c>
      <c r="P800" t="s">
        <v>3</v>
      </c>
    </row>
    <row r="801" spans="1:50" x14ac:dyDescent="0.2">
      <c r="A801">
        <v>70</v>
      </c>
      <c r="B801">
        <v>1</v>
      </c>
      <c r="D801">
        <v>17</v>
      </c>
      <c r="E801" t="s">
        <v>382</v>
      </c>
      <c r="F801" t="s">
        <v>383</v>
      </c>
      <c r="G801">
        <v>1</v>
      </c>
      <c r="H801">
        <v>0</v>
      </c>
      <c r="I801" t="s">
        <v>3</v>
      </c>
      <c r="J801">
        <v>3</v>
      </c>
      <c r="K801">
        <v>0</v>
      </c>
      <c r="L801" t="s">
        <v>3</v>
      </c>
      <c r="M801" t="s">
        <v>3</v>
      </c>
      <c r="N801">
        <v>0</v>
      </c>
      <c r="P801" t="s">
        <v>3</v>
      </c>
    </row>
    <row r="802" spans="1:50" x14ac:dyDescent="0.2">
      <c r="A802">
        <v>70</v>
      </c>
      <c r="B802">
        <v>1</v>
      </c>
      <c r="D802">
        <v>1</v>
      </c>
      <c r="E802" t="s">
        <v>384</v>
      </c>
      <c r="F802" t="s">
        <v>385</v>
      </c>
      <c r="G802">
        <v>0.9</v>
      </c>
      <c r="H802">
        <v>1</v>
      </c>
      <c r="I802" t="s">
        <v>386</v>
      </c>
      <c r="J802">
        <v>0</v>
      </c>
      <c r="K802">
        <v>0</v>
      </c>
      <c r="L802" t="s">
        <v>3</v>
      </c>
      <c r="M802" t="s">
        <v>3</v>
      </c>
      <c r="N802">
        <v>0</v>
      </c>
      <c r="P802" t="s">
        <v>387</v>
      </c>
    </row>
    <row r="803" spans="1:50" x14ac:dyDescent="0.2">
      <c r="A803">
        <v>70</v>
      </c>
      <c r="B803">
        <v>1</v>
      </c>
      <c r="D803">
        <v>2</v>
      </c>
      <c r="E803" t="s">
        <v>388</v>
      </c>
      <c r="F803" t="s">
        <v>389</v>
      </c>
      <c r="G803">
        <v>0.85</v>
      </c>
      <c r="H803">
        <v>1</v>
      </c>
      <c r="I803" t="s">
        <v>390</v>
      </c>
      <c r="J803">
        <v>0</v>
      </c>
      <c r="K803">
        <v>0</v>
      </c>
      <c r="L803" t="s">
        <v>3</v>
      </c>
      <c r="M803" t="s">
        <v>3</v>
      </c>
      <c r="N803">
        <v>0</v>
      </c>
      <c r="P803" t="s">
        <v>391</v>
      </c>
    </row>
    <row r="804" spans="1:50" x14ac:dyDescent="0.2">
      <c r="A804">
        <v>70</v>
      </c>
      <c r="B804">
        <v>1</v>
      </c>
      <c r="D804">
        <v>3</v>
      </c>
      <c r="E804" t="s">
        <v>392</v>
      </c>
      <c r="F804" t="s">
        <v>393</v>
      </c>
      <c r="G804">
        <v>1.03</v>
      </c>
      <c r="H804">
        <v>0</v>
      </c>
      <c r="I804" t="s">
        <v>3</v>
      </c>
      <c r="J804">
        <v>0</v>
      </c>
      <c r="K804">
        <v>0</v>
      </c>
      <c r="L804" t="s">
        <v>3</v>
      </c>
      <c r="M804" t="s">
        <v>3</v>
      </c>
      <c r="N804">
        <v>0</v>
      </c>
      <c r="P804" t="s">
        <v>394</v>
      </c>
    </row>
    <row r="805" spans="1:50" x14ac:dyDescent="0.2">
      <c r="A805">
        <v>70</v>
      </c>
      <c r="B805">
        <v>1</v>
      </c>
      <c r="D805">
        <v>4</v>
      </c>
      <c r="E805" t="s">
        <v>395</v>
      </c>
      <c r="F805" t="s">
        <v>396</v>
      </c>
      <c r="G805">
        <v>1.1499999999999999</v>
      </c>
      <c r="H805">
        <v>0</v>
      </c>
      <c r="I805" t="s">
        <v>3</v>
      </c>
      <c r="J805">
        <v>0</v>
      </c>
      <c r="K805">
        <v>0</v>
      </c>
      <c r="L805" t="s">
        <v>3</v>
      </c>
      <c r="M805" t="s">
        <v>3</v>
      </c>
      <c r="N805">
        <v>0</v>
      </c>
      <c r="P805" t="s">
        <v>397</v>
      </c>
    </row>
    <row r="806" spans="1:50" x14ac:dyDescent="0.2">
      <c r="A806">
        <v>70</v>
      </c>
      <c r="B806">
        <v>1</v>
      </c>
      <c r="D806">
        <v>5</v>
      </c>
      <c r="E806" t="s">
        <v>398</v>
      </c>
      <c r="F806" t="s">
        <v>399</v>
      </c>
      <c r="G806">
        <v>7</v>
      </c>
      <c r="H806">
        <v>0</v>
      </c>
      <c r="I806" t="s">
        <v>3</v>
      </c>
      <c r="J806">
        <v>0</v>
      </c>
      <c r="K806">
        <v>0</v>
      </c>
      <c r="L806" t="s">
        <v>3</v>
      </c>
      <c r="M806" t="s">
        <v>3</v>
      </c>
      <c r="N806">
        <v>0</v>
      </c>
      <c r="P806" t="s">
        <v>3</v>
      </c>
    </row>
    <row r="807" spans="1:50" x14ac:dyDescent="0.2">
      <c r="A807">
        <v>70</v>
      </c>
      <c r="B807">
        <v>1</v>
      </c>
      <c r="D807">
        <v>6</v>
      </c>
      <c r="E807" t="s">
        <v>400</v>
      </c>
      <c r="F807" t="s">
        <v>3</v>
      </c>
      <c r="G807">
        <v>2</v>
      </c>
      <c r="H807">
        <v>0</v>
      </c>
      <c r="I807" t="s">
        <v>3</v>
      </c>
      <c r="J807">
        <v>0</v>
      </c>
      <c r="K807">
        <v>0</v>
      </c>
      <c r="L807" t="s">
        <v>3</v>
      </c>
      <c r="M807" t="s">
        <v>3</v>
      </c>
      <c r="N807">
        <v>0</v>
      </c>
      <c r="P807" t="s">
        <v>3</v>
      </c>
    </row>
    <row r="809" spans="1:50" x14ac:dyDescent="0.2">
      <c r="A809">
        <v>-1</v>
      </c>
    </row>
    <row r="811" spans="1:50" x14ac:dyDescent="0.2">
      <c r="A811" s="3">
        <v>75</v>
      </c>
      <c r="B811" s="3" t="s">
        <v>401</v>
      </c>
      <c r="C811" s="3">
        <v>2026</v>
      </c>
      <c r="D811" s="3">
        <v>0</v>
      </c>
      <c r="E811" s="3">
        <v>3</v>
      </c>
      <c r="F811" s="3">
        <v>1</v>
      </c>
      <c r="G811" s="3">
        <v>0</v>
      </c>
      <c r="H811" s="3">
        <v>1</v>
      </c>
      <c r="I811" s="3">
        <v>0</v>
      </c>
      <c r="J811" s="3">
        <v>3</v>
      </c>
      <c r="K811" s="3">
        <v>0</v>
      </c>
      <c r="L811" s="3">
        <v>0</v>
      </c>
      <c r="M811" s="3">
        <v>0</v>
      </c>
      <c r="N811" s="3">
        <v>61549534</v>
      </c>
      <c r="O811" s="3">
        <v>1</v>
      </c>
    </row>
    <row r="812" spans="1:50" x14ac:dyDescent="0.2">
      <c r="A812" s="5">
        <v>2</v>
      </c>
      <c r="B812" s="5" t="s">
        <v>402</v>
      </c>
      <c r="C812" s="5" t="s">
        <v>403</v>
      </c>
      <c r="D812" s="5">
        <v>0</v>
      </c>
      <c r="E812" s="5">
        <v>0</v>
      </c>
      <c r="F812" s="5">
        <v>0</v>
      </c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>
        <v>61549535</v>
      </c>
    </row>
    <row r="813" spans="1:50" x14ac:dyDescent="0.2">
      <c r="A813" s="5">
        <v>1</v>
      </c>
      <c r="B813" s="5" t="s">
        <v>404</v>
      </c>
      <c r="C813" s="5" t="s">
        <v>405</v>
      </c>
      <c r="D813" s="5">
        <v>2026</v>
      </c>
      <c r="E813" s="5">
        <v>3</v>
      </c>
      <c r="F813" s="5">
        <v>1</v>
      </c>
      <c r="G813" s="5">
        <v>1</v>
      </c>
      <c r="H813" s="5">
        <v>0</v>
      </c>
      <c r="I813" s="5">
        <v>2</v>
      </c>
      <c r="J813" s="5">
        <v>1</v>
      </c>
      <c r="K813" s="5">
        <v>1</v>
      </c>
      <c r="L813" s="5">
        <v>1</v>
      </c>
      <c r="M813" s="5">
        <v>1</v>
      </c>
      <c r="N813" s="5">
        <v>1</v>
      </c>
      <c r="O813" s="5">
        <v>1</v>
      </c>
      <c r="P813" s="5">
        <v>1</v>
      </c>
      <c r="Q813" s="5">
        <v>1</v>
      </c>
      <c r="R813" s="5" t="s">
        <v>3</v>
      </c>
      <c r="S813" s="5" t="s">
        <v>3</v>
      </c>
      <c r="T813" s="5" t="s">
        <v>3</v>
      </c>
      <c r="U813" s="5" t="s">
        <v>3</v>
      </c>
      <c r="V813" s="5" t="s">
        <v>3</v>
      </c>
      <c r="W813" s="5" t="s">
        <v>3</v>
      </c>
      <c r="X813" s="5" t="s">
        <v>3</v>
      </c>
      <c r="Y813" s="5" t="s">
        <v>3</v>
      </c>
      <c r="Z813" s="5" t="s">
        <v>3</v>
      </c>
      <c r="AA813" s="5" t="s">
        <v>3</v>
      </c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>
        <v>61549536</v>
      </c>
      <c r="AO813" s="5" t="s">
        <v>406</v>
      </c>
      <c r="AP813" s="5" t="s">
        <v>407</v>
      </c>
      <c r="AQ813" s="5">
        <v>46078</v>
      </c>
      <c r="AR813" s="5">
        <v>409</v>
      </c>
      <c r="AS813" s="5" t="s">
        <v>408</v>
      </c>
      <c r="AT813" s="5" t="s">
        <v>3</v>
      </c>
      <c r="AU813" s="5" t="s">
        <v>407</v>
      </c>
      <c r="AV813" s="5">
        <v>45957</v>
      </c>
      <c r="AW813" s="5">
        <v>23615</v>
      </c>
      <c r="AX813" s="5" t="s">
        <v>409</v>
      </c>
    </row>
    <row r="817" spans="1:5" x14ac:dyDescent="0.2">
      <c r="A817">
        <v>65</v>
      </c>
      <c r="C817">
        <v>1</v>
      </c>
      <c r="D817">
        <v>0</v>
      </c>
      <c r="E817">
        <v>245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56"/>
  <sheetViews>
    <sheetView workbookViewId="0">
      <selection activeCell="A813" sqref="A813:AX813"/>
    </sheetView>
  </sheetViews>
  <sheetFormatPr defaultColWidth="9.140625" defaultRowHeight="12.75" x14ac:dyDescent="0.2"/>
  <cols>
    <col min="1" max="256" width="9.140625" customWidth="1"/>
  </cols>
  <sheetData>
    <row r="1" spans="1:133" x14ac:dyDescent="0.2">
      <c r="A1">
        <v>0</v>
      </c>
      <c r="B1" t="s">
        <v>0</v>
      </c>
      <c r="D1" t="s">
        <v>410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68384</v>
      </c>
      <c r="M1">
        <v>10</v>
      </c>
      <c r="N1">
        <v>12</v>
      </c>
      <c r="O1">
        <v>0</v>
      </c>
      <c r="P1">
        <v>0</v>
      </c>
      <c r="Q1">
        <v>3</v>
      </c>
    </row>
    <row r="12" spans="1:133" x14ac:dyDescent="0.2">
      <c r="A12" s="1">
        <v>1</v>
      </c>
      <c r="B12" s="1">
        <v>54</v>
      </c>
      <c r="C12" s="1">
        <v>0</v>
      </c>
      <c r="D12" s="1"/>
      <c r="E12" s="1">
        <v>0</v>
      </c>
      <c r="F12" s="1" t="s">
        <v>3</v>
      </c>
      <c r="G12" s="1" t="s">
        <v>4</v>
      </c>
      <c r="H12" s="1" t="s">
        <v>3</v>
      </c>
      <c r="I12" s="1">
        <v>0</v>
      </c>
      <c r="J12" s="1" t="s">
        <v>3</v>
      </c>
      <c r="K12" s="1">
        <v>0</v>
      </c>
      <c r="L12" s="1">
        <v>0</v>
      </c>
      <c r="M12" s="1">
        <v>523</v>
      </c>
      <c r="N12" s="1"/>
      <c r="O12" s="1">
        <v>0</v>
      </c>
      <c r="P12" s="1">
        <v>0</v>
      </c>
      <c r="Q12" s="1">
        <v>7</v>
      </c>
      <c r="R12" s="1">
        <v>0</v>
      </c>
      <c r="S12" s="1"/>
      <c r="T12" s="1">
        <v>4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5</v>
      </c>
      <c r="BI12" s="1" t="s">
        <v>6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7</v>
      </c>
      <c r="BZ12" s="1" t="s">
        <v>8</v>
      </c>
      <c r="CA12" s="1" t="s">
        <v>9</v>
      </c>
      <c r="CB12" s="1" t="s">
        <v>9</v>
      </c>
      <c r="CC12" s="1" t="s">
        <v>9</v>
      </c>
      <c r="CD12" s="1" t="s">
        <v>9</v>
      </c>
      <c r="CE12" s="1" t="s">
        <v>10</v>
      </c>
      <c r="CF12" s="1">
        <v>0</v>
      </c>
      <c r="CG12" s="1">
        <v>0</v>
      </c>
      <c r="CH12" s="1">
        <v>487096328</v>
      </c>
      <c r="CI12" s="1" t="s">
        <v>3</v>
      </c>
      <c r="CJ12" s="1" t="s">
        <v>3</v>
      </c>
      <c r="CK12" s="1">
        <v>17</v>
      </c>
      <c r="CL12" s="1"/>
      <c r="CM12" s="1"/>
      <c r="CN12" s="1"/>
      <c r="CO12" s="1"/>
      <c r="CP12" s="1"/>
      <c r="CQ12" s="1" t="s">
        <v>11</v>
      </c>
      <c r="CR12" s="1" t="s">
        <v>12</v>
      </c>
      <c r="CS12" s="1">
        <v>46073</v>
      </c>
      <c r="CT12" s="1">
        <v>540</v>
      </c>
      <c r="CU12" s="1">
        <v>17</v>
      </c>
      <c r="CV12" s="1" t="s">
        <v>501</v>
      </c>
      <c r="CW12" s="1"/>
      <c r="CX12" s="1"/>
      <c r="CY12" s="1">
        <v>0</v>
      </c>
      <c r="CZ12" s="1" t="s">
        <v>3</v>
      </c>
      <c r="DA12" s="1" t="s">
        <v>3</v>
      </c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4" spans="1:133" x14ac:dyDescent="0.2">
      <c r="A14" s="1">
        <v>22</v>
      </c>
      <c r="B14" s="1">
        <v>1</v>
      </c>
      <c r="C14" s="1">
        <v>0</v>
      </c>
      <c r="D14" s="1">
        <v>61549534</v>
      </c>
      <c r="E14" s="1">
        <v>0</v>
      </c>
      <c r="F14" s="1">
        <v>2</v>
      </c>
      <c r="G14" s="1">
        <v>1</v>
      </c>
      <c r="H14" s="1"/>
      <c r="I14" s="1"/>
      <c r="J14" s="1"/>
      <c r="K14" s="1"/>
      <c r="L14" s="1"/>
      <c r="M14" s="1"/>
      <c r="N14" s="1"/>
      <c r="O14" s="1"/>
    </row>
    <row r="16" spans="1:133" x14ac:dyDescent="0.2">
      <c r="A16" s="6">
        <v>3</v>
      </c>
      <c r="B16" s="6">
        <v>1</v>
      </c>
      <c r="C16" s="6" t="s">
        <v>3</v>
      </c>
      <c r="D16" s="6" t="s">
        <v>3</v>
      </c>
      <c r="E16" s="7">
        <f>ROUND((Source!F735)/1000,2)</f>
        <v>99.91</v>
      </c>
      <c r="F16" s="7">
        <f>ROUND((Source!F736)/1000,2)</f>
        <v>375.67</v>
      </c>
      <c r="G16" s="7">
        <f>ROUND((Source!F727)/1000,2)</f>
        <v>8.9499999999999993</v>
      </c>
      <c r="H16" s="7">
        <f>ROUND((Source!F737)/1000+(Source!F738)/1000,2)</f>
        <v>0</v>
      </c>
      <c r="I16" s="7">
        <f>E16+F16+G16+H16</f>
        <v>484.53000000000003</v>
      </c>
      <c r="J16" s="7">
        <f>ROUND((Source!F733+Source!F732)/1000,2)</f>
        <v>104.81</v>
      </c>
      <c r="K16" s="7">
        <v>556.82000000000005</v>
      </c>
      <c r="L16" s="7">
        <v>0</v>
      </c>
      <c r="M16" s="7">
        <v>0</v>
      </c>
      <c r="N16" s="7">
        <f>I16+L16+M16</f>
        <v>484.53000000000003</v>
      </c>
      <c r="AI16" s="6">
        <v>0</v>
      </c>
      <c r="AJ16" s="6">
        <v>-1</v>
      </c>
      <c r="AK16" s="6" t="s">
        <v>3</v>
      </c>
      <c r="AL16" s="6" t="s">
        <v>3</v>
      </c>
      <c r="AM16" s="6" t="s">
        <v>3</v>
      </c>
      <c r="AN16" s="6">
        <v>0</v>
      </c>
      <c r="AO16" s="6" t="s">
        <v>3</v>
      </c>
      <c r="AP16" s="6" t="s">
        <v>3</v>
      </c>
      <c r="AT16" s="7">
        <v>322729.42</v>
      </c>
      <c r="AU16" s="7">
        <v>225133.56</v>
      </c>
      <c r="AV16" s="7">
        <v>0</v>
      </c>
      <c r="AW16" s="7">
        <v>8952.68</v>
      </c>
      <c r="AX16" s="7">
        <v>0</v>
      </c>
      <c r="AY16" s="7">
        <v>1738.59</v>
      </c>
      <c r="AZ16" s="7">
        <v>1000.4799999999999</v>
      </c>
      <c r="BA16" s="7">
        <v>103809.47</v>
      </c>
      <c r="BB16" s="7">
        <v>99910.53</v>
      </c>
      <c r="BC16" s="7">
        <v>375665.17</v>
      </c>
      <c r="BD16" s="7">
        <v>0</v>
      </c>
      <c r="BE16" s="7">
        <v>0</v>
      </c>
      <c r="BF16" s="7">
        <v>149.6311</v>
      </c>
      <c r="BG16" s="7">
        <v>1.1867000000000001</v>
      </c>
      <c r="BH16" s="7">
        <v>0</v>
      </c>
      <c r="BI16" s="7">
        <v>100150.69</v>
      </c>
      <c r="BJ16" s="7">
        <v>52695.59</v>
      </c>
      <c r="BK16" s="7">
        <v>484528.37999999995</v>
      </c>
    </row>
    <row r="18" spans="1:16" x14ac:dyDescent="0.2">
      <c r="A18">
        <v>51</v>
      </c>
      <c r="E18">
        <v>99.91</v>
      </c>
      <c r="F18">
        <v>375.67</v>
      </c>
      <c r="G18">
        <v>8.9499999999999993</v>
      </c>
      <c r="H18">
        <v>0</v>
      </c>
      <c r="I18">
        <v>484.53</v>
      </c>
      <c r="J18">
        <v>104.81</v>
      </c>
      <c r="K18">
        <v>556.82000000000005</v>
      </c>
      <c r="L18">
        <v>0</v>
      </c>
      <c r="M18">
        <v>0</v>
      </c>
      <c r="N18">
        <v>484.53</v>
      </c>
    </row>
    <row r="20" spans="1:16" x14ac:dyDescent="0.2">
      <c r="A20" s="4">
        <v>50</v>
      </c>
      <c r="B20" s="4">
        <v>0</v>
      </c>
      <c r="C20" s="4">
        <v>0</v>
      </c>
      <c r="D20" s="4">
        <v>1</v>
      </c>
      <c r="E20" s="4">
        <v>201</v>
      </c>
      <c r="F20" s="4">
        <v>322729.42</v>
      </c>
      <c r="G20" s="4" t="s">
        <v>55</v>
      </c>
      <c r="H20" s="4" t="s">
        <v>56</v>
      </c>
      <c r="I20" s="4"/>
      <c r="J20" s="4"/>
      <c r="K20" s="4">
        <v>201</v>
      </c>
      <c r="L20" s="4">
        <v>1</v>
      </c>
      <c r="M20" s="4">
        <v>3</v>
      </c>
      <c r="N20" s="4" t="s">
        <v>3</v>
      </c>
      <c r="O20" s="4">
        <v>2</v>
      </c>
      <c r="P20" s="4"/>
    </row>
    <row r="21" spans="1:16" x14ac:dyDescent="0.2">
      <c r="A21" s="4">
        <v>50</v>
      </c>
      <c r="B21" s="4">
        <v>0</v>
      </c>
      <c r="C21" s="4">
        <v>0</v>
      </c>
      <c r="D21" s="4">
        <v>1</v>
      </c>
      <c r="E21" s="4">
        <v>202</v>
      </c>
      <c r="F21" s="4">
        <v>225133.56</v>
      </c>
      <c r="G21" s="4" t="s">
        <v>57</v>
      </c>
      <c r="H21" s="4" t="s">
        <v>58</v>
      </c>
      <c r="I21" s="4"/>
      <c r="J21" s="4"/>
      <c r="K21" s="4">
        <v>202</v>
      </c>
      <c r="L21" s="4">
        <v>2</v>
      </c>
      <c r="M21" s="4">
        <v>3</v>
      </c>
      <c r="N21" s="4" t="s">
        <v>3</v>
      </c>
      <c r="O21" s="4">
        <v>2</v>
      </c>
      <c r="P21" s="4"/>
    </row>
    <row r="22" spans="1:16" x14ac:dyDescent="0.2">
      <c r="A22" s="4">
        <v>50</v>
      </c>
      <c r="B22" s="4">
        <v>0</v>
      </c>
      <c r="C22" s="4">
        <v>0</v>
      </c>
      <c r="D22" s="4">
        <v>1</v>
      </c>
      <c r="E22" s="4">
        <v>222</v>
      </c>
      <c r="F22" s="4">
        <v>0</v>
      </c>
      <c r="G22" s="4" t="s">
        <v>59</v>
      </c>
      <c r="H22" s="4" t="s">
        <v>60</v>
      </c>
      <c r="I22" s="4"/>
      <c r="J22" s="4"/>
      <c r="K22" s="4">
        <v>222</v>
      </c>
      <c r="L22" s="4">
        <v>3</v>
      </c>
      <c r="M22" s="4">
        <v>3</v>
      </c>
      <c r="N22" s="4" t="s">
        <v>3</v>
      </c>
      <c r="O22" s="4">
        <v>2</v>
      </c>
      <c r="P22" s="4"/>
    </row>
    <row r="23" spans="1:16" x14ac:dyDescent="0.2">
      <c r="A23" s="4">
        <v>50</v>
      </c>
      <c r="B23" s="4">
        <v>0</v>
      </c>
      <c r="C23" s="4">
        <v>0</v>
      </c>
      <c r="D23" s="4">
        <v>1</v>
      </c>
      <c r="E23" s="4">
        <v>225</v>
      </c>
      <c r="F23" s="4">
        <v>225133.56</v>
      </c>
      <c r="G23" s="4" t="s">
        <v>61</v>
      </c>
      <c r="H23" s="4" t="s">
        <v>62</v>
      </c>
      <c r="I23" s="4"/>
      <c r="J23" s="4"/>
      <c r="K23" s="4">
        <v>225</v>
      </c>
      <c r="L23" s="4">
        <v>4</v>
      </c>
      <c r="M23" s="4">
        <v>3</v>
      </c>
      <c r="N23" s="4" t="s">
        <v>3</v>
      </c>
      <c r="O23" s="4">
        <v>2</v>
      </c>
      <c r="P23" s="4"/>
    </row>
    <row r="24" spans="1:16" x14ac:dyDescent="0.2">
      <c r="A24" s="4">
        <v>50</v>
      </c>
      <c r="B24" s="4">
        <v>0</v>
      </c>
      <c r="C24" s="4">
        <v>0</v>
      </c>
      <c r="D24" s="4">
        <v>1</v>
      </c>
      <c r="E24" s="4">
        <v>226</v>
      </c>
      <c r="F24" s="4">
        <v>216180.88</v>
      </c>
      <c r="G24" s="4" t="s">
        <v>63</v>
      </c>
      <c r="H24" s="4" t="s">
        <v>64</v>
      </c>
      <c r="I24" s="4"/>
      <c r="J24" s="4"/>
      <c r="K24" s="4">
        <v>226</v>
      </c>
      <c r="L24" s="4">
        <v>5</v>
      </c>
      <c r="M24" s="4">
        <v>3</v>
      </c>
      <c r="N24" s="4" t="s">
        <v>3</v>
      </c>
      <c r="O24" s="4">
        <v>2</v>
      </c>
      <c r="P24" s="4"/>
    </row>
    <row r="25" spans="1:16" x14ac:dyDescent="0.2">
      <c r="A25" s="4">
        <v>50</v>
      </c>
      <c r="B25" s="4">
        <v>0</v>
      </c>
      <c r="C25" s="4">
        <v>0</v>
      </c>
      <c r="D25" s="4">
        <v>1</v>
      </c>
      <c r="E25" s="4">
        <v>227</v>
      </c>
      <c r="F25" s="4">
        <v>0</v>
      </c>
      <c r="G25" s="4" t="s">
        <v>65</v>
      </c>
      <c r="H25" s="4" t="s">
        <v>66</v>
      </c>
      <c r="I25" s="4"/>
      <c r="J25" s="4"/>
      <c r="K25" s="4">
        <v>227</v>
      </c>
      <c r="L25" s="4">
        <v>6</v>
      </c>
      <c r="M25" s="4">
        <v>3</v>
      </c>
      <c r="N25" s="4" t="s">
        <v>3</v>
      </c>
      <c r="O25" s="4">
        <v>2</v>
      </c>
      <c r="P25" s="4"/>
    </row>
    <row r="26" spans="1:16" x14ac:dyDescent="0.2">
      <c r="A26" s="4">
        <v>50</v>
      </c>
      <c r="B26" s="4">
        <v>0</v>
      </c>
      <c r="C26" s="4">
        <v>0</v>
      </c>
      <c r="D26" s="4">
        <v>1</v>
      </c>
      <c r="E26" s="4">
        <v>228</v>
      </c>
      <c r="F26" s="4">
        <v>216180.88</v>
      </c>
      <c r="G26" s="4" t="s">
        <v>67</v>
      </c>
      <c r="H26" s="4" t="s">
        <v>68</v>
      </c>
      <c r="I26" s="4"/>
      <c r="J26" s="4"/>
      <c r="K26" s="4">
        <v>228</v>
      </c>
      <c r="L26" s="4">
        <v>7</v>
      </c>
      <c r="M26" s="4">
        <v>3</v>
      </c>
      <c r="N26" s="4" t="s">
        <v>3</v>
      </c>
      <c r="O26" s="4">
        <v>2</v>
      </c>
      <c r="P26" s="4"/>
    </row>
    <row r="27" spans="1:16" x14ac:dyDescent="0.2">
      <c r="A27" s="4">
        <v>50</v>
      </c>
      <c r="B27" s="4">
        <v>0</v>
      </c>
      <c r="C27" s="4">
        <v>0</v>
      </c>
      <c r="D27" s="4">
        <v>1</v>
      </c>
      <c r="E27" s="4">
        <v>216</v>
      </c>
      <c r="F27" s="4">
        <v>8952.68</v>
      </c>
      <c r="G27" s="4" t="s">
        <v>69</v>
      </c>
      <c r="H27" s="4" t="s">
        <v>70</v>
      </c>
      <c r="I27" s="4"/>
      <c r="J27" s="4"/>
      <c r="K27" s="4">
        <v>216</v>
      </c>
      <c r="L27" s="4">
        <v>8</v>
      </c>
      <c r="M27" s="4">
        <v>3</v>
      </c>
      <c r="N27" s="4" t="s">
        <v>3</v>
      </c>
      <c r="O27" s="4">
        <v>2</v>
      </c>
      <c r="P27" s="4"/>
    </row>
    <row r="28" spans="1:16" x14ac:dyDescent="0.2">
      <c r="A28" s="4">
        <v>50</v>
      </c>
      <c r="B28" s="4">
        <v>0</v>
      </c>
      <c r="C28" s="4">
        <v>0</v>
      </c>
      <c r="D28" s="4">
        <v>1</v>
      </c>
      <c r="E28" s="4">
        <v>223</v>
      </c>
      <c r="F28" s="4">
        <v>0</v>
      </c>
      <c r="G28" s="4" t="s">
        <v>71</v>
      </c>
      <c r="H28" s="4" t="s">
        <v>72</v>
      </c>
      <c r="I28" s="4"/>
      <c r="J28" s="4"/>
      <c r="K28" s="4">
        <v>223</v>
      </c>
      <c r="L28" s="4">
        <v>9</v>
      </c>
      <c r="M28" s="4">
        <v>3</v>
      </c>
      <c r="N28" s="4" t="s">
        <v>3</v>
      </c>
      <c r="O28" s="4">
        <v>2</v>
      </c>
      <c r="P28" s="4"/>
    </row>
    <row r="29" spans="1:16" x14ac:dyDescent="0.2">
      <c r="A29" s="4">
        <v>50</v>
      </c>
      <c r="B29" s="4">
        <v>0</v>
      </c>
      <c r="C29" s="4">
        <v>0</v>
      </c>
      <c r="D29" s="4">
        <v>1</v>
      </c>
      <c r="E29" s="4">
        <v>229</v>
      </c>
      <c r="F29" s="4">
        <v>8952.68</v>
      </c>
      <c r="G29" s="4" t="s">
        <v>73</v>
      </c>
      <c r="H29" s="4" t="s">
        <v>74</v>
      </c>
      <c r="I29" s="4"/>
      <c r="J29" s="4"/>
      <c r="K29" s="4">
        <v>229</v>
      </c>
      <c r="L29" s="4">
        <v>10</v>
      </c>
      <c r="M29" s="4">
        <v>3</v>
      </c>
      <c r="N29" s="4" t="s">
        <v>3</v>
      </c>
      <c r="O29" s="4">
        <v>2</v>
      </c>
      <c r="P29" s="4"/>
    </row>
    <row r="30" spans="1:16" x14ac:dyDescent="0.2">
      <c r="A30" s="4">
        <v>50</v>
      </c>
      <c r="B30" s="4">
        <v>0</v>
      </c>
      <c r="C30" s="4">
        <v>0</v>
      </c>
      <c r="D30" s="4">
        <v>1</v>
      </c>
      <c r="E30" s="4">
        <v>203</v>
      </c>
      <c r="F30" s="4">
        <v>1738.59</v>
      </c>
      <c r="G30" s="4" t="s">
        <v>75</v>
      </c>
      <c r="H30" s="4" t="s">
        <v>76</v>
      </c>
      <c r="I30" s="4"/>
      <c r="J30" s="4"/>
      <c r="K30" s="4">
        <v>203</v>
      </c>
      <c r="L30" s="4">
        <v>11</v>
      </c>
      <c r="M30" s="4">
        <v>3</v>
      </c>
      <c r="N30" s="4" t="s">
        <v>3</v>
      </c>
      <c r="O30" s="4">
        <v>2</v>
      </c>
      <c r="P30" s="4"/>
    </row>
    <row r="31" spans="1:16" x14ac:dyDescent="0.2">
      <c r="A31" s="4">
        <v>50</v>
      </c>
      <c r="B31" s="4">
        <v>0</v>
      </c>
      <c r="C31" s="4">
        <v>0</v>
      </c>
      <c r="D31" s="4">
        <v>1</v>
      </c>
      <c r="E31" s="4">
        <v>231</v>
      </c>
      <c r="F31" s="4">
        <v>0</v>
      </c>
      <c r="G31" s="4" t="s">
        <v>77</v>
      </c>
      <c r="H31" s="4" t="s">
        <v>78</v>
      </c>
      <c r="I31" s="4"/>
      <c r="J31" s="4"/>
      <c r="K31" s="4">
        <v>231</v>
      </c>
      <c r="L31" s="4">
        <v>12</v>
      </c>
      <c r="M31" s="4">
        <v>3</v>
      </c>
      <c r="N31" s="4" t="s">
        <v>3</v>
      </c>
      <c r="O31" s="4">
        <v>2</v>
      </c>
      <c r="P31" s="4"/>
    </row>
    <row r="32" spans="1:16" x14ac:dyDescent="0.2">
      <c r="A32" s="4">
        <v>50</v>
      </c>
      <c r="B32" s="4">
        <v>0</v>
      </c>
      <c r="C32" s="4">
        <v>0</v>
      </c>
      <c r="D32" s="4">
        <v>1</v>
      </c>
      <c r="E32" s="4">
        <v>204</v>
      </c>
      <c r="F32" s="4">
        <v>1000.48</v>
      </c>
      <c r="G32" s="4" t="s">
        <v>79</v>
      </c>
      <c r="H32" s="4" t="s">
        <v>80</v>
      </c>
      <c r="I32" s="4"/>
      <c r="J32" s="4"/>
      <c r="K32" s="4">
        <v>204</v>
      </c>
      <c r="L32" s="4">
        <v>13</v>
      </c>
      <c r="M32" s="4">
        <v>3</v>
      </c>
      <c r="N32" s="4" t="s">
        <v>3</v>
      </c>
      <c r="O32" s="4">
        <v>2</v>
      </c>
      <c r="P32" s="4"/>
    </row>
    <row r="33" spans="1:16" x14ac:dyDescent="0.2">
      <c r="A33" s="4">
        <v>50</v>
      </c>
      <c r="B33" s="4">
        <v>0</v>
      </c>
      <c r="C33" s="4">
        <v>0</v>
      </c>
      <c r="D33" s="4">
        <v>1</v>
      </c>
      <c r="E33" s="4">
        <v>205</v>
      </c>
      <c r="F33" s="4">
        <v>103809.47</v>
      </c>
      <c r="G33" s="4" t="s">
        <v>81</v>
      </c>
      <c r="H33" s="4" t="s">
        <v>82</v>
      </c>
      <c r="I33" s="4"/>
      <c r="J33" s="4"/>
      <c r="K33" s="4">
        <v>205</v>
      </c>
      <c r="L33" s="4">
        <v>14</v>
      </c>
      <c r="M33" s="4">
        <v>3</v>
      </c>
      <c r="N33" s="4" t="s">
        <v>3</v>
      </c>
      <c r="O33" s="4">
        <v>2</v>
      </c>
      <c r="P33" s="4"/>
    </row>
    <row r="34" spans="1:16" x14ac:dyDescent="0.2">
      <c r="A34" s="4">
        <v>50</v>
      </c>
      <c r="B34" s="4">
        <v>0</v>
      </c>
      <c r="C34" s="4">
        <v>0</v>
      </c>
      <c r="D34" s="4">
        <v>1</v>
      </c>
      <c r="E34" s="4">
        <v>232</v>
      </c>
      <c r="F34" s="4">
        <v>0</v>
      </c>
      <c r="G34" s="4" t="s">
        <v>83</v>
      </c>
      <c r="H34" s="4" t="s">
        <v>84</v>
      </c>
      <c r="I34" s="4"/>
      <c r="J34" s="4"/>
      <c r="K34" s="4">
        <v>232</v>
      </c>
      <c r="L34" s="4">
        <v>15</v>
      </c>
      <c r="M34" s="4">
        <v>3</v>
      </c>
      <c r="N34" s="4" t="s">
        <v>3</v>
      </c>
      <c r="O34" s="4">
        <v>2</v>
      </c>
      <c r="P34" s="4"/>
    </row>
    <row r="35" spans="1:16" x14ac:dyDescent="0.2">
      <c r="A35" s="4">
        <v>50</v>
      </c>
      <c r="B35" s="4">
        <v>0</v>
      </c>
      <c r="C35" s="4">
        <v>0</v>
      </c>
      <c r="D35" s="4">
        <v>1</v>
      </c>
      <c r="E35" s="4">
        <v>214</v>
      </c>
      <c r="F35" s="4">
        <v>99910.53</v>
      </c>
      <c r="G35" s="4" t="s">
        <v>85</v>
      </c>
      <c r="H35" s="4" t="s">
        <v>86</v>
      </c>
      <c r="I35" s="4"/>
      <c r="J35" s="4"/>
      <c r="K35" s="4">
        <v>214</v>
      </c>
      <c r="L35" s="4">
        <v>16</v>
      </c>
      <c r="M35" s="4">
        <v>3</v>
      </c>
      <c r="N35" s="4" t="s">
        <v>3</v>
      </c>
      <c r="O35" s="4">
        <v>2</v>
      </c>
      <c r="P35" s="4"/>
    </row>
    <row r="36" spans="1:16" x14ac:dyDescent="0.2">
      <c r="A36" s="4">
        <v>50</v>
      </c>
      <c r="B36" s="4">
        <v>0</v>
      </c>
      <c r="C36" s="4">
        <v>0</v>
      </c>
      <c r="D36" s="4">
        <v>1</v>
      </c>
      <c r="E36" s="4">
        <v>215</v>
      </c>
      <c r="F36" s="4">
        <v>375665.17</v>
      </c>
      <c r="G36" s="4" t="s">
        <v>87</v>
      </c>
      <c r="H36" s="4" t="s">
        <v>88</v>
      </c>
      <c r="I36" s="4"/>
      <c r="J36" s="4"/>
      <c r="K36" s="4">
        <v>215</v>
      </c>
      <c r="L36" s="4">
        <v>17</v>
      </c>
      <c r="M36" s="4">
        <v>3</v>
      </c>
      <c r="N36" s="4" t="s">
        <v>3</v>
      </c>
      <c r="O36" s="4">
        <v>2</v>
      </c>
      <c r="P36" s="4"/>
    </row>
    <row r="37" spans="1:16" x14ac:dyDescent="0.2">
      <c r="A37" s="4">
        <v>50</v>
      </c>
      <c r="B37" s="4">
        <v>0</v>
      </c>
      <c r="C37" s="4">
        <v>0</v>
      </c>
      <c r="D37" s="4">
        <v>1</v>
      </c>
      <c r="E37" s="4">
        <v>217</v>
      </c>
      <c r="F37" s="4">
        <v>0</v>
      </c>
      <c r="G37" s="4" t="s">
        <v>89</v>
      </c>
      <c r="H37" s="4" t="s">
        <v>90</v>
      </c>
      <c r="I37" s="4"/>
      <c r="J37" s="4"/>
      <c r="K37" s="4">
        <v>217</v>
      </c>
      <c r="L37" s="4">
        <v>18</v>
      </c>
      <c r="M37" s="4">
        <v>3</v>
      </c>
      <c r="N37" s="4" t="s">
        <v>3</v>
      </c>
      <c r="O37" s="4">
        <v>2</v>
      </c>
      <c r="P37" s="4"/>
    </row>
    <row r="38" spans="1:16" x14ac:dyDescent="0.2">
      <c r="A38" s="4">
        <v>50</v>
      </c>
      <c r="B38" s="4">
        <v>0</v>
      </c>
      <c r="C38" s="4">
        <v>0</v>
      </c>
      <c r="D38" s="4">
        <v>1</v>
      </c>
      <c r="E38" s="4">
        <v>230</v>
      </c>
      <c r="F38" s="4">
        <v>0</v>
      </c>
      <c r="G38" s="4" t="s">
        <v>91</v>
      </c>
      <c r="H38" s="4" t="s">
        <v>92</v>
      </c>
      <c r="I38" s="4"/>
      <c r="J38" s="4"/>
      <c r="K38" s="4">
        <v>230</v>
      </c>
      <c r="L38" s="4">
        <v>19</v>
      </c>
      <c r="M38" s="4">
        <v>3</v>
      </c>
      <c r="N38" s="4" t="s">
        <v>3</v>
      </c>
      <c r="O38" s="4">
        <v>2</v>
      </c>
      <c r="P38" s="4"/>
    </row>
    <row r="39" spans="1:16" x14ac:dyDescent="0.2">
      <c r="A39" s="4">
        <v>50</v>
      </c>
      <c r="B39" s="4">
        <v>0</v>
      </c>
      <c r="C39" s="4">
        <v>0</v>
      </c>
      <c r="D39" s="4">
        <v>1</v>
      </c>
      <c r="E39" s="4">
        <v>206</v>
      </c>
      <c r="F39" s="4">
        <v>0</v>
      </c>
      <c r="G39" s="4" t="s">
        <v>93</v>
      </c>
      <c r="H39" s="4" t="s">
        <v>94</v>
      </c>
      <c r="I39" s="4"/>
      <c r="J39" s="4"/>
      <c r="K39" s="4">
        <v>206</v>
      </c>
      <c r="L39" s="4">
        <v>20</v>
      </c>
      <c r="M39" s="4">
        <v>3</v>
      </c>
      <c r="N39" s="4" t="s">
        <v>3</v>
      </c>
      <c r="O39" s="4">
        <v>2</v>
      </c>
      <c r="P39" s="4"/>
    </row>
    <row r="40" spans="1:16" x14ac:dyDescent="0.2">
      <c r="A40" s="4">
        <v>50</v>
      </c>
      <c r="B40" s="4">
        <v>0</v>
      </c>
      <c r="C40" s="4">
        <v>0</v>
      </c>
      <c r="D40" s="4">
        <v>1</v>
      </c>
      <c r="E40" s="4">
        <v>207</v>
      </c>
      <c r="F40" s="4">
        <v>149.6311</v>
      </c>
      <c r="G40" s="4" t="s">
        <v>95</v>
      </c>
      <c r="H40" s="4" t="s">
        <v>96</v>
      </c>
      <c r="I40" s="4"/>
      <c r="J40" s="4"/>
      <c r="K40" s="4">
        <v>207</v>
      </c>
      <c r="L40" s="4">
        <v>21</v>
      </c>
      <c r="M40" s="4">
        <v>3</v>
      </c>
      <c r="N40" s="4" t="s">
        <v>3</v>
      </c>
      <c r="O40" s="4">
        <v>-1</v>
      </c>
      <c r="P40" s="4"/>
    </row>
    <row r="41" spans="1:16" x14ac:dyDescent="0.2">
      <c r="A41" s="4">
        <v>50</v>
      </c>
      <c r="B41" s="4">
        <v>0</v>
      </c>
      <c r="C41" s="4">
        <v>0</v>
      </c>
      <c r="D41" s="4">
        <v>1</v>
      </c>
      <c r="E41" s="4">
        <v>208</v>
      </c>
      <c r="F41" s="4">
        <v>1.1867000000000001</v>
      </c>
      <c r="G41" s="4" t="s">
        <v>97</v>
      </c>
      <c r="H41" s="4" t="s">
        <v>98</v>
      </c>
      <c r="I41" s="4"/>
      <c r="J41" s="4"/>
      <c r="K41" s="4">
        <v>208</v>
      </c>
      <c r="L41" s="4">
        <v>22</v>
      </c>
      <c r="M41" s="4">
        <v>3</v>
      </c>
      <c r="N41" s="4" t="s">
        <v>3</v>
      </c>
      <c r="O41" s="4">
        <v>-1</v>
      </c>
      <c r="P41" s="4"/>
    </row>
    <row r="42" spans="1:16" x14ac:dyDescent="0.2">
      <c r="A42" s="4">
        <v>50</v>
      </c>
      <c r="B42" s="4">
        <v>0</v>
      </c>
      <c r="C42" s="4">
        <v>0</v>
      </c>
      <c r="D42" s="4">
        <v>1</v>
      </c>
      <c r="E42" s="4">
        <v>209</v>
      </c>
      <c r="F42" s="4">
        <v>0</v>
      </c>
      <c r="G42" s="4" t="s">
        <v>99</v>
      </c>
      <c r="H42" s="4" t="s">
        <v>100</v>
      </c>
      <c r="I42" s="4"/>
      <c r="J42" s="4"/>
      <c r="K42" s="4">
        <v>209</v>
      </c>
      <c r="L42" s="4">
        <v>23</v>
      </c>
      <c r="M42" s="4">
        <v>3</v>
      </c>
      <c r="N42" s="4" t="s">
        <v>3</v>
      </c>
      <c r="O42" s="4">
        <v>2</v>
      </c>
      <c r="P42" s="4"/>
    </row>
    <row r="43" spans="1:16" x14ac:dyDescent="0.2">
      <c r="A43" s="4">
        <v>50</v>
      </c>
      <c r="B43" s="4">
        <v>0</v>
      </c>
      <c r="C43" s="4">
        <v>0</v>
      </c>
      <c r="D43" s="4">
        <v>1</v>
      </c>
      <c r="E43" s="4">
        <v>233</v>
      </c>
      <c r="F43" s="4">
        <v>0</v>
      </c>
      <c r="G43" s="4" t="s">
        <v>101</v>
      </c>
      <c r="H43" s="4" t="s">
        <v>102</v>
      </c>
      <c r="I43" s="4"/>
      <c r="J43" s="4"/>
      <c r="K43" s="4">
        <v>233</v>
      </c>
      <c r="L43" s="4">
        <v>24</v>
      </c>
      <c r="M43" s="4">
        <v>3</v>
      </c>
      <c r="N43" s="4" t="s">
        <v>3</v>
      </c>
      <c r="O43" s="4">
        <v>2</v>
      </c>
      <c r="P43" s="4"/>
    </row>
    <row r="44" spans="1:16" x14ac:dyDescent="0.2">
      <c r="A44" s="4">
        <v>50</v>
      </c>
      <c r="B44" s="4">
        <v>0</v>
      </c>
      <c r="C44" s="4">
        <v>0</v>
      </c>
      <c r="D44" s="4">
        <v>1</v>
      </c>
      <c r="E44" s="4">
        <v>210</v>
      </c>
      <c r="F44" s="4">
        <v>100150.69</v>
      </c>
      <c r="G44" s="4" t="s">
        <v>103</v>
      </c>
      <c r="H44" s="4" t="s">
        <v>104</v>
      </c>
      <c r="I44" s="4"/>
      <c r="J44" s="4"/>
      <c r="K44" s="4">
        <v>210</v>
      </c>
      <c r="L44" s="4">
        <v>25</v>
      </c>
      <c r="M44" s="4">
        <v>3</v>
      </c>
      <c r="N44" s="4" t="s">
        <v>3</v>
      </c>
      <c r="O44" s="4">
        <v>2</v>
      </c>
      <c r="P44" s="4"/>
    </row>
    <row r="45" spans="1:16" x14ac:dyDescent="0.2">
      <c r="A45" s="4">
        <v>50</v>
      </c>
      <c r="B45" s="4">
        <v>0</v>
      </c>
      <c r="C45" s="4">
        <v>0</v>
      </c>
      <c r="D45" s="4">
        <v>1</v>
      </c>
      <c r="E45" s="4">
        <v>211</v>
      </c>
      <c r="F45" s="4">
        <v>52695.59</v>
      </c>
      <c r="G45" s="4" t="s">
        <v>105</v>
      </c>
      <c r="H45" s="4" t="s">
        <v>106</v>
      </c>
      <c r="I45" s="4"/>
      <c r="J45" s="4"/>
      <c r="K45" s="4">
        <v>211</v>
      </c>
      <c r="L45" s="4">
        <v>26</v>
      </c>
      <c r="M45" s="4">
        <v>3</v>
      </c>
      <c r="N45" s="4" t="s">
        <v>3</v>
      </c>
      <c r="O45" s="4">
        <v>2</v>
      </c>
      <c r="P45" s="4"/>
    </row>
    <row r="46" spans="1:16" x14ac:dyDescent="0.2">
      <c r="A46" s="4">
        <v>50</v>
      </c>
      <c r="B46" s="4">
        <v>0</v>
      </c>
      <c r="C46" s="4">
        <v>0</v>
      </c>
      <c r="D46" s="4">
        <v>1</v>
      </c>
      <c r="E46" s="4">
        <v>224</v>
      </c>
      <c r="F46" s="4">
        <v>484528.37999999995</v>
      </c>
      <c r="G46" s="4" t="s">
        <v>107</v>
      </c>
      <c r="H46" s="4" t="s">
        <v>108</v>
      </c>
      <c r="I46" s="4"/>
      <c r="J46" s="4"/>
      <c r="K46" s="4">
        <v>224</v>
      </c>
      <c r="L46" s="4">
        <v>27</v>
      </c>
      <c r="M46" s="4">
        <v>3</v>
      </c>
      <c r="N46" s="4" t="s">
        <v>3</v>
      </c>
      <c r="O46" s="4">
        <v>2</v>
      </c>
      <c r="P46" s="4"/>
    </row>
    <row r="47" spans="1:16" x14ac:dyDescent="0.2">
      <c r="A47" s="4">
        <v>50</v>
      </c>
      <c r="B47" s="4">
        <v>1</v>
      </c>
      <c r="C47" s="4">
        <v>0</v>
      </c>
      <c r="D47" s="4">
        <v>2</v>
      </c>
      <c r="E47" s="4">
        <v>0</v>
      </c>
      <c r="F47" s="4">
        <v>484528.38</v>
      </c>
      <c r="G47" s="4" t="s">
        <v>14</v>
      </c>
      <c r="H47" s="4" t="s">
        <v>332</v>
      </c>
      <c r="I47" s="4"/>
      <c r="J47" s="4"/>
      <c r="K47" s="4">
        <v>212</v>
      </c>
      <c r="L47" s="4">
        <v>28</v>
      </c>
      <c r="M47" s="4">
        <v>0</v>
      </c>
      <c r="N47" s="4" t="s">
        <v>3</v>
      </c>
      <c r="O47" s="4">
        <v>2</v>
      </c>
      <c r="P47" s="4"/>
    </row>
    <row r="48" spans="1:16" x14ac:dyDescent="0.2">
      <c r="A48" s="4">
        <v>50</v>
      </c>
      <c r="B48" s="4">
        <v>1</v>
      </c>
      <c r="C48" s="4">
        <v>0</v>
      </c>
      <c r="D48" s="4">
        <v>2</v>
      </c>
      <c r="E48" s="4">
        <v>0</v>
      </c>
      <c r="F48" s="4">
        <v>106596.24</v>
      </c>
      <c r="G48" s="4" t="s">
        <v>29</v>
      </c>
      <c r="H48" s="4" t="s">
        <v>333</v>
      </c>
      <c r="I48" s="4"/>
      <c r="J48" s="4"/>
      <c r="K48" s="4">
        <v>212</v>
      </c>
      <c r="L48" s="4">
        <v>29</v>
      </c>
      <c r="M48" s="4">
        <v>0</v>
      </c>
      <c r="N48" s="4" t="s">
        <v>3</v>
      </c>
      <c r="O48" s="4">
        <v>2</v>
      </c>
      <c r="P48" s="4"/>
    </row>
    <row r="49" spans="1:50" x14ac:dyDescent="0.2">
      <c r="A49" s="4">
        <v>50</v>
      </c>
      <c r="B49" s="4">
        <v>1</v>
      </c>
      <c r="C49" s="4">
        <v>0</v>
      </c>
      <c r="D49" s="4">
        <v>2</v>
      </c>
      <c r="E49" s="4">
        <v>0</v>
      </c>
      <c r="F49" s="4">
        <v>591124.62</v>
      </c>
      <c r="G49" s="4" t="s">
        <v>38</v>
      </c>
      <c r="H49" s="4" t="s">
        <v>334</v>
      </c>
      <c r="I49" s="4"/>
      <c r="J49" s="4"/>
      <c r="K49" s="4">
        <v>212</v>
      </c>
      <c r="L49" s="4">
        <v>30</v>
      </c>
      <c r="M49" s="4">
        <v>0</v>
      </c>
      <c r="N49" s="4" t="s">
        <v>3</v>
      </c>
      <c r="O49" s="4">
        <v>2</v>
      </c>
      <c r="P49" s="4"/>
    </row>
    <row r="51" spans="1:50" x14ac:dyDescent="0.2">
      <c r="A51">
        <v>-1</v>
      </c>
    </row>
    <row r="54" spans="1:50" x14ac:dyDescent="0.2">
      <c r="A54" s="3">
        <v>75</v>
      </c>
      <c r="B54" s="3" t="s">
        <v>401</v>
      </c>
      <c r="C54" s="3">
        <v>2026</v>
      </c>
      <c r="D54" s="3">
        <v>0</v>
      </c>
      <c r="E54" s="3">
        <v>3</v>
      </c>
      <c r="F54" s="3">
        <v>1</v>
      </c>
      <c r="G54" s="3">
        <v>0</v>
      </c>
      <c r="H54" s="3">
        <v>1</v>
      </c>
      <c r="I54" s="3">
        <v>0</v>
      </c>
      <c r="J54" s="3">
        <v>3</v>
      </c>
      <c r="K54" s="3">
        <v>0</v>
      </c>
      <c r="L54" s="3">
        <v>0</v>
      </c>
      <c r="M54" s="3">
        <v>0</v>
      </c>
      <c r="N54" s="3">
        <v>61549534</v>
      </c>
      <c r="O54" s="3">
        <v>1</v>
      </c>
    </row>
    <row r="55" spans="1:50" x14ac:dyDescent="0.2">
      <c r="A55" s="5">
        <v>2</v>
      </c>
      <c r="B55" s="5" t="s">
        <v>402</v>
      </c>
      <c r="C55" s="5" t="s">
        <v>403</v>
      </c>
      <c r="D55" s="5">
        <v>0</v>
      </c>
      <c r="E55" s="5">
        <v>0</v>
      </c>
      <c r="F55" s="5">
        <v>0</v>
      </c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>
        <v>61549535</v>
      </c>
    </row>
    <row r="56" spans="1:50" x14ac:dyDescent="0.2">
      <c r="A56" s="5">
        <v>1</v>
      </c>
      <c r="B56" s="5" t="s">
        <v>404</v>
      </c>
      <c r="C56" s="5" t="s">
        <v>405</v>
      </c>
      <c r="D56" s="5">
        <v>2026</v>
      </c>
      <c r="E56" s="5">
        <v>3</v>
      </c>
      <c r="F56" s="5">
        <v>1</v>
      </c>
      <c r="G56" s="5">
        <v>1</v>
      </c>
      <c r="H56" s="5">
        <v>0</v>
      </c>
      <c r="I56" s="5">
        <v>2</v>
      </c>
      <c r="J56" s="5">
        <v>1</v>
      </c>
      <c r="K56" s="5">
        <v>1</v>
      </c>
      <c r="L56" s="5">
        <v>1</v>
      </c>
      <c r="M56" s="5">
        <v>1</v>
      </c>
      <c r="N56" s="5">
        <v>1</v>
      </c>
      <c r="O56" s="5">
        <v>1</v>
      </c>
      <c r="P56" s="5">
        <v>1</v>
      </c>
      <c r="Q56" s="5">
        <v>1</v>
      </c>
      <c r="R56" s="5" t="s">
        <v>3</v>
      </c>
      <c r="S56" s="5" t="s">
        <v>3</v>
      </c>
      <c r="T56" s="5" t="s">
        <v>3</v>
      </c>
      <c r="U56" s="5" t="s">
        <v>3</v>
      </c>
      <c r="V56" s="5" t="s">
        <v>3</v>
      </c>
      <c r="W56" s="5" t="s">
        <v>3</v>
      </c>
      <c r="X56" s="5" t="s">
        <v>3</v>
      </c>
      <c r="Y56" s="5" t="s">
        <v>3</v>
      </c>
      <c r="Z56" s="5" t="s">
        <v>3</v>
      </c>
      <c r="AA56" s="5" t="s">
        <v>3</v>
      </c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>
        <v>61549536</v>
      </c>
      <c r="AO56" s="5" t="s">
        <v>406</v>
      </c>
      <c r="AP56" s="5" t="s">
        <v>407</v>
      </c>
      <c r="AQ56" s="5">
        <v>46078</v>
      </c>
      <c r="AR56" s="5">
        <v>409</v>
      </c>
      <c r="AS56" s="5" t="s">
        <v>408</v>
      </c>
      <c r="AT56" s="5" t="s">
        <v>3</v>
      </c>
      <c r="AU56" s="5" t="s">
        <v>407</v>
      </c>
      <c r="AV56" s="5">
        <v>45957</v>
      </c>
      <c r="AW56" s="5">
        <v>23615</v>
      </c>
      <c r="AX56" s="5" t="s">
        <v>409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372"/>
  <sheetViews>
    <sheetView workbookViewId="0">
      <selection activeCell="A813" sqref="A813:AX813"/>
    </sheetView>
  </sheetViews>
  <sheetFormatPr defaultColWidth="9.140625" defaultRowHeight="12.75" x14ac:dyDescent="0.2"/>
  <cols>
    <col min="1" max="256" width="9.140625" customWidth="1"/>
  </cols>
  <sheetData>
    <row r="1" spans="1:119" x14ac:dyDescent="0.2">
      <c r="A1">
        <f>ROW(Source!A28)</f>
        <v>28</v>
      </c>
      <c r="B1">
        <v>61549534</v>
      </c>
      <c r="C1">
        <v>61550527</v>
      </c>
      <c r="D1">
        <v>60327414</v>
      </c>
      <c r="E1">
        <v>117</v>
      </c>
      <c r="F1">
        <v>1</v>
      </c>
      <c r="G1">
        <v>1</v>
      </c>
      <c r="H1">
        <v>1</v>
      </c>
      <c r="I1" t="s">
        <v>411</v>
      </c>
      <c r="J1" t="s">
        <v>3</v>
      </c>
      <c r="K1" t="s">
        <v>412</v>
      </c>
      <c r="L1">
        <v>1191</v>
      </c>
      <c r="N1">
        <v>1013</v>
      </c>
      <c r="O1" t="s">
        <v>413</v>
      </c>
      <c r="P1" t="s">
        <v>413</v>
      </c>
      <c r="Q1">
        <v>1</v>
      </c>
      <c r="W1">
        <v>0</v>
      </c>
      <c r="X1">
        <v>32079103</v>
      </c>
      <c r="Y1">
        <f t="shared" ref="Y1:Y64" si="0">AT1</f>
        <v>8.94</v>
      </c>
      <c r="AA1">
        <v>0</v>
      </c>
      <c r="AB1">
        <v>0</v>
      </c>
      <c r="AC1">
        <v>0</v>
      </c>
      <c r="AD1">
        <v>665.47</v>
      </c>
      <c r="AE1">
        <v>0</v>
      </c>
      <c r="AF1">
        <v>0</v>
      </c>
      <c r="AG1">
        <v>0</v>
      </c>
      <c r="AH1">
        <v>665.47</v>
      </c>
      <c r="AI1">
        <v>1</v>
      </c>
      <c r="AJ1">
        <v>1</v>
      </c>
      <c r="AK1">
        <v>1</v>
      </c>
      <c r="AL1">
        <v>1</v>
      </c>
      <c r="AM1">
        <v>-2</v>
      </c>
      <c r="AN1">
        <v>0</v>
      </c>
      <c r="AO1">
        <v>0</v>
      </c>
      <c r="AP1">
        <v>0</v>
      </c>
      <c r="AQ1">
        <v>1</v>
      </c>
      <c r="AR1">
        <v>0</v>
      </c>
      <c r="AS1" t="s">
        <v>3</v>
      </c>
      <c r="AT1">
        <v>8.94</v>
      </c>
      <c r="AU1" t="s">
        <v>3</v>
      </c>
      <c r="AV1">
        <v>1</v>
      </c>
      <c r="AW1">
        <v>2</v>
      </c>
      <c r="AX1">
        <v>61550532</v>
      </c>
      <c r="AY1">
        <v>1</v>
      </c>
      <c r="AZ1">
        <v>0</v>
      </c>
      <c r="BA1">
        <v>1</v>
      </c>
      <c r="BB1">
        <v>1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5949.3018000000002</v>
      </c>
      <c r="BN1">
        <v>8.94</v>
      </c>
      <c r="BO1">
        <v>0</v>
      </c>
      <c r="BP1">
        <v>1</v>
      </c>
      <c r="BQ1">
        <v>0</v>
      </c>
      <c r="BR1">
        <v>0</v>
      </c>
      <c r="BS1">
        <v>0</v>
      </c>
      <c r="BT1">
        <v>5949.3018000000002</v>
      </c>
      <c r="BU1">
        <v>8.94</v>
      </c>
      <c r="BV1">
        <v>0</v>
      </c>
      <c r="BW1">
        <v>1</v>
      </c>
      <c r="CU1">
        <f>ROUND(AT1*Source!I28*AH1*AL1,2)</f>
        <v>17966.89</v>
      </c>
      <c r="CV1">
        <f>ROUND(Y1*Source!I28,7)</f>
        <v>26.998799999999999</v>
      </c>
      <c r="CW1">
        <v>0</v>
      </c>
      <c r="CX1">
        <f>ROUND(Y1*Source!I28,7)</f>
        <v>26.998799999999999</v>
      </c>
      <c r="CY1">
        <f>AD1</f>
        <v>665.47</v>
      </c>
      <c r="CZ1">
        <f>AH1</f>
        <v>665.47</v>
      </c>
      <c r="DA1">
        <f>AL1</f>
        <v>1</v>
      </c>
      <c r="DB1">
        <f t="shared" ref="DB1:DB64" si="1">ROUND(ROUND(AT1*CZ1,2),6)</f>
        <v>5949.3</v>
      </c>
      <c r="DC1">
        <f t="shared" ref="DC1:DC64" si="2">ROUND(ROUND(AT1*AG1,2),6)</f>
        <v>0</v>
      </c>
      <c r="DD1" t="s">
        <v>3</v>
      </c>
      <c r="DE1" t="s">
        <v>3</v>
      </c>
      <c r="DF1">
        <f>ROUND(ROUND(AE1,2)*CX1,2)</f>
        <v>0</v>
      </c>
      <c r="DG1">
        <f>ROUND(ROUND(AF1,2)*CX1,2)</f>
        <v>0</v>
      </c>
      <c r="DH1">
        <f t="shared" ref="DH1:DH64" si="3">ROUND(ROUND(AG1,2)*CX1,2)</f>
        <v>0</v>
      </c>
      <c r="DI1">
        <f t="shared" ref="DI1:DI64" si="4">ROUND(ROUND(AH1,2)*CX1,2)</f>
        <v>17966.89</v>
      </c>
      <c r="DJ1">
        <f>DI1</f>
        <v>17966.89</v>
      </c>
      <c r="DK1">
        <v>1</v>
      </c>
      <c r="DL1" t="s">
        <v>3</v>
      </c>
      <c r="DM1">
        <v>0</v>
      </c>
      <c r="DN1" t="s">
        <v>3</v>
      </c>
      <c r="DO1">
        <v>0</v>
      </c>
    </row>
    <row r="2" spans="1:119" x14ac:dyDescent="0.2">
      <c r="A2">
        <f>ROW(Source!A28)</f>
        <v>28</v>
      </c>
      <c r="B2">
        <v>61549534</v>
      </c>
      <c r="C2">
        <v>61550527</v>
      </c>
      <c r="D2">
        <v>60335202</v>
      </c>
      <c r="E2">
        <v>1</v>
      </c>
      <c r="F2">
        <v>1</v>
      </c>
      <c r="G2">
        <v>1</v>
      </c>
      <c r="H2">
        <v>2</v>
      </c>
      <c r="I2" t="s">
        <v>414</v>
      </c>
      <c r="J2" t="s">
        <v>415</v>
      </c>
      <c r="K2" t="s">
        <v>416</v>
      </c>
      <c r="L2">
        <v>1368</v>
      </c>
      <c r="N2">
        <v>1011</v>
      </c>
      <c r="O2" t="s">
        <v>417</v>
      </c>
      <c r="P2" t="s">
        <v>417</v>
      </c>
      <c r="Q2">
        <v>1</v>
      </c>
      <c r="W2">
        <v>0</v>
      </c>
      <c r="X2">
        <v>-2043076807</v>
      </c>
      <c r="Y2">
        <f t="shared" si="0"/>
        <v>2.89</v>
      </c>
      <c r="AA2">
        <v>0</v>
      </c>
      <c r="AB2">
        <v>165.06</v>
      </c>
      <c r="AC2">
        <v>0</v>
      </c>
      <c r="AD2">
        <v>0</v>
      </c>
      <c r="AE2">
        <v>0</v>
      </c>
      <c r="AF2">
        <v>115.43</v>
      </c>
      <c r="AG2">
        <v>0</v>
      </c>
      <c r="AH2">
        <v>0</v>
      </c>
      <c r="AI2">
        <v>1</v>
      </c>
      <c r="AJ2">
        <v>1.43</v>
      </c>
      <c r="AK2">
        <v>1</v>
      </c>
      <c r="AL2">
        <v>1</v>
      </c>
      <c r="AM2">
        <v>2</v>
      </c>
      <c r="AN2">
        <v>0</v>
      </c>
      <c r="AO2">
        <v>0</v>
      </c>
      <c r="AP2">
        <v>0</v>
      </c>
      <c r="AQ2">
        <v>1</v>
      </c>
      <c r="AR2">
        <v>0</v>
      </c>
      <c r="AS2" t="s">
        <v>3</v>
      </c>
      <c r="AT2">
        <v>2.89</v>
      </c>
      <c r="AU2" t="s">
        <v>3</v>
      </c>
      <c r="AV2">
        <v>1</v>
      </c>
      <c r="AW2">
        <v>2</v>
      </c>
      <c r="AX2">
        <v>61550533</v>
      </c>
      <c r="AY2">
        <v>1</v>
      </c>
      <c r="AZ2">
        <v>0</v>
      </c>
      <c r="BA2">
        <v>2</v>
      </c>
      <c r="BB2">
        <v>1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333.59270000000004</v>
      </c>
      <c r="BL2">
        <v>0</v>
      </c>
      <c r="BM2">
        <v>0</v>
      </c>
      <c r="BN2">
        <v>0</v>
      </c>
      <c r="BO2">
        <v>0</v>
      </c>
      <c r="BP2">
        <v>1</v>
      </c>
      <c r="BQ2">
        <v>0</v>
      </c>
      <c r="BR2">
        <v>333.59270000000004</v>
      </c>
      <c r="BS2">
        <v>0</v>
      </c>
      <c r="BT2">
        <v>0</v>
      </c>
      <c r="BU2">
        <v>0</v>
      </c>
      <c r="BV2">
        <v>0</v>
      </c>
      <c r="BW2">
        <v>1</v>
      </c>
      <c r="CV2">
        <v>0</v>
      </c>
      <c r="CW2">
        <f>ROUND(Y2*Source!I28*DO2,7)</f>
        <v>0</v>
      </c>
      <c r="CX2">
        <f>ROUND(Y2*Source!I28,7)</f>
        <v>8.7278000000000002</v>
      </c>
      <c r="CY2">
        <f>AB2</f>
        <v>165.06</v>
      </c>
      <c r="CZ2">
        <f>AF2</f>
        <v>115.43</v>
      </c>
      <c r="DA2">
        <f>AJ2</f>
        <v>1.43</v>
      </c>
      <c r="DB2">
        <f t="shared" si="1"/>
        <v>333.59</v>
      </c>
      <c r="DC2">
        <f t="shared" si="2"/>
        <v>0</v>
      </c>
      <c r="DD2" t="s">
        <v>3</v>
      </c>
      <c r="DE2" t="s">
        <v>3</v>
      </c>
      <c r="DF2">
        <f>ROUND(ROUND(AE2,2)*CX2,2)</f>
        <v>0</v>
      </c>
      <c r="DG2">
        <f>ROUND(ROUND(AF2*AJ2,2)*CX2,2)</f>
        <v>1440.61</v>
      </c>
      <c r="DH2">
        <f t="shared" si="3"/>
        <v>0</v>
      </c>
      <c r="DI2">
        <f t="shared" si="4"/>
        <v>0</v>
      </c>
      <c r="DJ2">
        <f>DG2+DH2</f>
        <v>1440.61</v>
      </c>
      <c r="DK2">
        <v>0</v>
      </c>
      <c r="DL2" t="s">
        <v>3</v>
      </c>
      <c r="DM2">
        <v>0</v>
      </c>
      <c r="DN2" t="s">
        <v>3</v>
      </c>
      <c r="DO2">
        <v>0</v>
      </c>
    </row>
    <row r="3" spans="1:119" x14ac:dyDescent="0.2">
      <c r="A3">
        <f>ROW(Source!A28)</f>
        <v>28</v>
      </c>
      <c r="B3">
        <v>61549534</v>
      </c>
      <c r="C3">
        <v>61550527</v>
      </c>
      <c r="D3">
        <v>60335591</v>
      </c>
      <c r="E3">
        <v>1</v>
      </c>
      <c r="F3">
        <v>1</v>
      </c>
      <c r="G3">
        <v>1</v>
      </c>
      <c r="H3">
        <v>2</v>
      </c>
      <c r="I3" t="s">
        <v>418</v>
      </c>
      <c r="J3" t="s">
        <v>419</v>
      </c>
      <c r="K3" t="s">
        <v>420</v>
      </c>
      <c r="L3">
        <v>1368</v>
      </c>
      <c r="N3">
        <v>1011</v>
      </c>
      <c r="O3" t="s">
        <v>417</v>
      </c>
      <c r="P3" t="s">
        <v>417</v>
      </c>
      <c r="Q3">
        <v>1</v>
      </c>
      <c r="W3">
        <v>0</v>
      </c>
      <c r="X3">
        <v>584770812</v>
      </c>
      <c r="Y3">
        <f t="shared" si="0"/>
        <v>5.78</v>
      </c>
      <c r="AA3">
        <v>0</v>
      </c>
      <c r="AB3">
        <v>3.1</v>
      </c>
      <c r="AC3">
        <v>0</v>
      </c>
      <c r="AD3">
        <v>0</v>
      </c>
      <c r="AE3">
        <v>0</v>
      </c>
      <c r="AF3">
        <v>3.1</v>
      </c>
      <c r="AG3">
        <v>0</v>
      </c>
      <c r="AH3">
        <v>0</v>
      </c>
      <c r="AI3">
        <v>1</v>
      </c>
      <c r="AJ3">
        <v>1</v>
      </c>
      <c r="AK3">
        <v>1</v>
      </c>
      <c r="AL3">
        <v>1</v>
      </c>
      <c r="AM3">
        <v>-2</v>
      </c>
      <c r="AN3">
        <v>0</v>
      </c>
      <c r="AO3">
        <v>0</v>
      </c>
      <c r="AP3">
        <v>0</v>
      </c>
      <c r="AQ3">
        <v>1</v>
      </c>
      <c r="AR3">
        <v>0</v>
      </c>
      <c r="AS3" t="s">
        <v>3</v>
      </c>
      <c r="AT3">
        <v>5.78</v>
      </c>
      <c r="AU3" t="s">
        <v>3</v>
      </c>
      <c r="AV3">
        <v>1</v>
      </c>
      <c r="AW3">
        <v>2</v>
      </c>
      <c r="AX3">
        <v>61550534</v>
      </c>
      <c r="AY3">
        <v>1</v>
      </c>
      <c r="AZ3">
        <v>0</v>
      </c>
      <c r="BA3">
        <v>3</v>
      </c>
      <c r="BB3">
        <v>1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17.918000000000003</v>
      </c>
      <c r="BL3">
        <v>0</v>
      </c>
      <c r="BM3">
        <v>0</v>
      </c>
      <c r="BN3">
        <v>0</v>
      </c>
      <c r="BO3">
        <v>0</v>
      </c>
      <c r="BP3">
        <v>1</v>
      </c>
      <c r="BQ3">
        <v>0</v>
      </c>
      <c r="BR3">
        <v>17.918000000000003</v>
      </c>
      <c r="BS3">
        <v>0</v>
      </c>
      <c r="BT3">
        <v>0</v>
      </c>
      <c r="BU3">
        <v>0</v>
      </c>
      <c r="BV3">
        <v>0</v>
      </c>
      <c r="BW3">
        <v>1</v>
      </c>
      <c r="CV3">
        <v>0</v>
      </c>
      <c r="CW3">
        <f>ROUND(Y3*Source!I28*DO3,7)</f>
        <v>0</v>
      </c>
      <c r="CX3">
        <f>ROUND(Y3*Source!I28,7)</f>
        <v>17.4556</v>
      </c>
      <c r="CY3">
        <f>AB3</f>
        <v>3.1</v>
      </c>
      <c r="CZ3">
        <f>AF3</f>
        <v>3.1</v>
      </c>
      <c r="DA3">
        <f>AJ3</f>
        <v>1</v>
      </c>
      <c r="DB3">
        <f t="shared" si="1"/>
        <v>17.920000000000002</v>
      </c>
      <c r="DC3">
        <f t="shared" si="2"/>
        <v>0</v>
      </c>
      <c r="DD3" t="s">
        <v>3</v>
      </c>
      <c r="DE3" t="s">
        <v>3</v>
      </c>
      <c r="DF3">
        <f>ROUND(ROUND(AE3,2)*CX3,2)</f>
        <v>0</v>
      </c>
      <c r="DG3">
        <f>ROUND(ROUND(AF3,2)*CX3,2)</f>
        <v>54.11</v>
      </c>
      <c r="DH3">
        <f t="shared" si="3"/>
        <v>0</v>
      </c>
      <c r="DI3">
        <f t="shared" si="4"/>
        <v>0</v>
      </c>
      <c r="DJ3">
        <f>DG3+DH3</f>
        <v>54.11</v>
      </c>
      <c r="DK3">
        <v>1</v>
      </c>
      <c r="DL3" t="s">
        <v>3</v>
      </c>
      <c r="DM3">
        <v>0</v>
      </c>
      <c r="DN3" t="s">
        <v>3</v>
      </c>
      <c r="DO3">
        <v>0</v>
      </c>
    </row>
    <row r="4" spans="1:119" x14ac:dyDescent="0.2">
      <c r="A4">
        <f>ROW(Source!A28)</f>
        <v>28</v>
      </c>
      <c r="B4">
        <v>61549534</v>
      </c>
      <c r="C4">
        <v>61550527</v>
      </c>
      <c r="D4">
        <v>60333441</v>
      </c>
      <c r="E4">
        <v>117</v>
      </c>
      <c r="F4">
        <v>1</v>
      </c>
      <c r="G4">
        <v>1</v>
      </c>
      <c r="H4">
        <v>3</v>
      </c>
      <c r="I4" t="s">
        <v>26</v>
      </c>
      <c r="J4" t="s">
        <v>3</v>
      </c>
      <c r="K4" t="s">
        <v>27</v>
      </c>
      <c r="L4">
        <v>1348</v>
      </c>
      <c r="N4">
        <v>1009</v>
      </c>
      <c r="O4" t="s">
        <v>28</v>
      </c>
      <c r="P4" t="s">
        <v>28</v>
      </c>
      <c r="Q4">
        <v>1000</v>
      </c>
      <c r="W4">
        <v>0</v>
      </c>
      <c r="X4">
        <v>2102561428</v>
      </c>
      <c r="Y4">
        <f t="shared" si="0"/>
        <v>2.4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1</v>
      </c>
      <c r="AJ4">
        <v>1</v>
      </c>
      <c r="AK4">
        <v>1</v>
      </c>
      <c r="AL4">
        <v>1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 t="s">
        <v>3</v>
      </c>
      <c r="AT4">
        <v>2.4</v>
      </c>
      <c r="AU4" t="s">
        <v>3</v>
      </c>
      <c r="AV4">
        <v>0</v>
      </c>
      <c r="AW4">
        <v>2</v>
      </c>
      <c r="AX4">
        <v>61550535</v>
      </c>
      <c r="AY4">
        <v>1</v>
      </c>
      <c r="AZ4">
        <v>0</v>
      </c>
      <c r="BA4">
        <v>4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CV4">
        <v>0</v>
      </c>
      <c r="CW4">
        <v>0</v>
      </c>
      <c r="CX4">
        <f>ROUND(Y4*Source!I28,7)</f>
        <v>7.2480000000000002</v>
      </c>
      <c r="CY4">
        <f>AA4</f>
        <v>0</v>
      </c>
      <c r="CZ4">
        <f>AE4</f>
        <v>0</v>
      </c>
      <c r="DA4">
        <f>AI4</f>
        <v>1</v>
      </c>
      <c r="DB4">
        <f t="shared" si="1"/>
        <v>0</v>
      </c>
      <c r="DC4">
        <f t="shared" si="2"/>
        <v>0</v>
      </c>
      <c r="DD4" t="s">
        <v>3</v>
      </c>
      <c r="DE4" t="s">
        <v>3</v>
      </c>
      <c r="DF4">
        <f>ROUND(ROUND(AE4,2)*CX4,2)</f>
        <v>0</v>
      </c>
      <c r="DG4">
        <f>ROUND(ROUND(AF4,2)*CX4,2)</f>
        <v>0</v>
      </c>
      <c r="DH4">
        <f t="shared" si="3"/>
        <v>0</v>
      </c>
      <c r="DI4">
        <f t="shared" si="4"/>
        <v>0</v>
      </c>
      <c r="DJ4">
        <f>DF4</f>
        <v>0</v>
      </c>
      <c r="DK4">
        <v>0</v>
      </c>
      <c r="DL4" t="s">
        <v>3</v>
      </c>
      <c r="DM4">
        <v>0</v>
      </c>
      <c r="DN4" t="s">
        <v>3</v>
      </c>
      <c r="DO4">
        <v>0</v>
      </c>
    </row>
    <row r="5" spans="1:119" x14ac:dyDescent="0.2">
      <c r="A5">
        <f>ROW(Source!A30)</f>
        <v>30</v>
      </c>
      <c r="B5">
        <v>61549534</v>
      </c>
      <c r="C5">
        <v>61550537</v>
      </c>
      <c r="D5">
        <v>60327334</v>
      </c>
      <c r="E5">
        <v>117</v>
      </c>
      <c r="F5">
        <v>1</v>
      </c>
      <c r="G5">
        <v>1</v>
      </c>
      <c r="H5">
        <v>1</v>
      </c>
      <c r="I5" t="s">
        <v>421</v>
      </c>
      <c r="J5" t="s">
        <v>3</v>
      </c>
      <c r="K5" t="s">
        <v>422</v>
      </c>
      <c r="L5">
        <v>1191</v>
      </c>
      <c r="N5">
        <v>1013</v>
      </c>
      <c r="O5" t="s">
        <v>413</v>
      </c>
      <c r="P5" t="s">
        <v>413</v>
      </c>
      <c r="Q5">
        <v>1</v>
      </c>
      <c r="W5">
        <v>0</v>
      </c>
      <c r="X5">
        <v>1547839991</v>
      </c>
      <c r="Y5">
        <f t="shared" si="0"/>
        <v>1.03</v>
      </c>
      <c r="AA5">
        <v>0</v>
      </c>
      <c r="AB5">
        <v>0</v>
      </c>
      <c r="AC5">
        <v>0</v>
      </c>
      <c r="AD5">
        <v>538.85</v>
      </c>
      <c r="AE5">
        <v>0</v>
      </c>
      <c r="AF5">
        <v>0</v>
      </c>
      <c r="AG5">
        <v>0</v>
      </c>
      <c r="AH5">
        <v>538.85</v>
      </c>
      <c r="AI5">
        <v>1</v>
      </c>
      <c r="AJ5">
        <v>1</v>
      </c>
      <c r="AK5">
        <v>1</v>
      </c>
      <c r="AL5">
        <v>1</v>
      </c>
      <c r="AM5">
        <v>-2</v>
      </c>
      <c r="AN5">
        <v>0</v>
      </c>
      <c r="AO5">
        <v>0</v>
      </c>
      <c r="AP5">
        <v>0</v>
      </c>
      <c r="AQ5">
        <v>1</v>
      </c>
      <c r="AR5">
        <v>0</v>
      </c>
      <c r="AS5" t="s">
        <v>3</v>
      </c>
      <c r="AT5">
        <v>1.03</v>
      </c>
      <c r="AU5" t="s">
        <v>3</v>
      </c>
      <c r="AV5">
        <v>1</v>
      </c>
      <c r="AW5">
        <v>2</v>
      </c>
      <c r="AX5">
        <v>61550540</v>
      </c>
      <c r="AY5">
        <v>1</v>
      </c>
      <c r="AZ5">
        <v>0</v>
      </c>
      <c r="BA5">
        <v>5</v>
      </c>
      <c r="BB5">
        <v>1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555.01550000000009</v>
      </c>
      <c r="BN5">
        <v>1.03</v>
      </c>
      <c r="BO5">
        <v>0</v>
      </c>
      <c r="BP5">
        <v>1</v>
      </c>
      <c r="BQ5">
        <v>0</v>
      </c>
      <c r="BR5">
        <v>0</v>
      </c>
      <c r="BS5">
        <v>0</v>
      </c>
      <c r="BT5">
        <v>555.01550000000009</v>
      </c>
      <c r="BU5">
        <v>1.03</v>
      </c>
      <c r="BV5">
        <v>0</v>
      </c>
      <c r="BW5">
        <v>1</v>
      </c>
      <c r="CU5">
        <f>ROUND(AT5*Source!I30*AH5*AL5,2)</f>
        <v>4022.75</v>
      </c>
      <c r="CV5">
        <f>ROUND(Y5*Source!I30,7)</f>
        <v>7.4654400000000001</v>
      </c>
      <c r="CW5">
        <v>0</v>
      </c>
      <c r="CX5">
        <f>ROUND(Y5*Source!I30,7)</f>
        <v>7.4654400000000001</v>
      </c>
      <c r="CY5">
        <f>AD5</f>
        <v>538.85</v>
      </c>
      <c r="CZ5">
        <f>AH5</f>
        <v>538.85</v>
      </c>
      <c r="DA5">
        <f>AL5</f>
        <v>1</v>
      </c>
      <c r="DB5">
        <f t="shared" si="1"/>
        <v>555.02</v>
      </c>
      <c r="DC5">
        <f t="shared" si="2"/>
        <v>0</v>
      </c>
      <c r="DD5" t="s">
        <v>3</v>
      </c>
      <c r="DE5" t="s">
        <v>3</v>
      </c>
      <c r="DF5">
        <f>ROUND(ROUND(AE5,2)*CX5,2)</f>
        <v>0</v>
      </c>
      <c r="DG5">
        <f>ROUND(ROUND(AF5,2)*CX5,2)</f>
        <v>0</v>
      </c>
      <c r="DH5">
        <f t="shared" si="3"/>
        <v>0</v>
      </c>
      <c r="DI5">
        <f t="shared" si="4"/>
        <v>4022.75</v>
      </c>
      <c r="DJ5">
        <f>DI5</f>
        <v>4022.75</v>
      </c>
      <c r="DK5">
        <v>1</v>
      </c>
      <c r="DL5" t="s">
        <v>3</v>
      </c>
      <c r="DM5">
        <v>0</v>
      </c>
      <c r="DN5" t="s">
        <v>3</v>
      </c>
      <c r="DO5">
        <v>0</v>
      </c>
    </row>
    <row r="6" spans="1:119" x14ac:dyDescent="0.2">
      <c r="A6">
        <f>ROW(Source!A30)</f>
        <v>30</v>
      </c>
      <c r="B6">
        <v>61549534</v>
      </c>
      <c r="C6">
        <v>61550537</v>
      </c>
      <c r="D6">
        <v>60404369</v>
      </c>
      <c r="E6">
        <v>1</v>
      </c>
      <c r="F6">
        <v>1</v>
      </c>
      <c r="G6">
        <v>1</v>
      </c>
      <c r="H6">
        <v>3</v>
      </c>
      <c r="I6" t="s">
        <v>423</v>
      </c>
      <c r="J6" t="s">
        <v>424</v>
      </c>
      <c r="K6" t="s">
        <v>425</v>
      </c>
      <c r="L6">
        <v>1425</v>
      </c>
      <c r="N6">
        <v>1013</v>
      </c>
      <c r="O6" t="s">
        <v>119</v>
      </c>
      <c r="P6" t="s">
        <v>119</v>
      </c>
      <c r="Q6">
        <v>1</v>
      </c>
      <c r="W6">
        <v>0</v>
      </c>
      <c r="X6">
        <v>-1833030239</v>
      </c>
      <c r="Y6">
        <f t="shared" si="0"/>
        <v>0.2</v>
      </c>
      <c r="AA6">
        <v>2815.97</v>
      </c>
      <c r="AB6">
        <v>0</v>
      </c>
      <c r="AC6">
        <v>0</v>
      </c>
      <c r="AD6">
        <v>0</v>
      </c>
      <c r="AE6">
        <v>1828.55</v>
      </c>
      <c r="AF6">
        <v>0</v>
      </c>
      <c r="AG6">
        <v>0</v>
      </c>
      <c r="AH6">
        <v>0</v>
      </c>
      <c r="AI6">
        <v>1.54</v>
      </c>
      <c r="AJ6">
        <v>1</v>
      </c>
      <c r="AK6">
        <v>1</v>
      </c>
      <c r="AL6">
        <v>1</v>
      </c>
      <c r="AM6">
        <v>2</v>
      </c>
      <c r="AN6">
        <v>0</v>
      </c>
      <c r="AO6">
        <v>0</v>
      </c>
      <c r="AP6">
        <v>0</v>
      </c>
      <c r="AQ6">
        <v>1</v>
      </c>
      <c r="AR6">
        <v>0</v>
      </c>
      <c r="AS6" t="s">
        <v>3</v>
      </c>
      <c r="AT6">
        <v>0.2</v>
      </c>
      <c r="AU6" t="s">
        <v>3</v>
      </c>
      <c r="AV6">
        <v>0</v>
      </c>
      <c r="AW6">
        <v>2</v>
      </c>
      <c r="AX6">
        <v>61550541</v>
      </c>
      <c r="AY6">
        <v>1</v>
      </c>
      <c r="AZ6">
        <v>0</v>
      </c>
      <c r="BA6">
        <v>6</v>
      </c>
      <c r="BB6">
        <v>1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365.71000000000004</v>
      </c>
      <c r="BK6">
        <v>0</v>
      </c>
      <c r="BL6">
        <v>0</v>
      </c>
      <c r="BM6">
        <v>0</v>
      </c>
      <c r="BN6">
        <v>0</v>
      </c>
      <c r="BO6">
        <v>0</v>
      </c>
      <c r="BP6">
        <v>1</v>
      </c>
      <c r="BQ6">
        <v>365.71000000000004</v>
      </c>
      <c r="BR6">
        <v>0</v>
      </c>
      <c r="BS6">
        <v>0</v>
      </c>
      <c r="BT6">
        <v>0</v>
      </c>
      <c r="BU6">
        <v>0</v>
      </c>
      <c r="BV6">
        <v>0</v>
      </c>
      <c r="BW6">
        <v>1</v>
      </c>
      <c r="CV6">
        <v>0</v>
      </c>
      <c r="CW6">
        <v>0</v>
      </c>
      <c r="CX6">
        <f>ROUND(Y6*Source!I30,7)</f>
        <v>1.4496</v>
      </c>
      <c r="CY6">
        <f>AA6</f>
        <v>2815.97</v>
      </c>
      <c r="CZ6">
        <f>AE6</f>
        <v>1828.55</v>
      </c>
      <c r="DA6">
        <f>AI6</f>
        <v>1.54</v>
      </c>
      <c r="DB6">
        <f t="shared" si="1"/>
        <v>365.71</v>
      </c>
      <c r="DC6">
        <f t="shared" si="2"/>
        <v>0</v>
      </c>
      <c r="DD6" t="s">
        <v>3</v>
      </c>
      <c r="DE6" t="s">
        <v>3</v>
      </c>
      <c r="DF6">
        <f>ROUND(ROUND(AE6*AI6,2)*CX6,2)</f>
        <v>4082.03</v>
      </c>
      <c r="DG6">
        <f>ROUND(ROUND(AF6,2)*CX6,2)</f>
        <v>0</v>
      </c>
      <c r="DH6">
        <f t="shared" si="3"/>
        <v>0</v>
      </c>
      <c r="DI6">
        <f t="shared" si="4"/>
        <v>0</v>
      </c>
      <c r="DJ6">
        <f>DF6</f>
        <v>4082.03</v>
      </c>
      <c r="DK6">
        <v>0</v>
      </c>
      <c r="DL6" t="s">
        <v>3</v>
      </c>
      <c r="DM6">
        <v>0</v>
      </c>
      <c r="DN6" t="s">
        <v>3</v>
      </c>
      <c r="DO6">
        <v>0</v>
      </c>
    </row>
    <row r="7" spans="1:119" x14ac:dyDescent="0.2">
      <c r="A7">
        <f>ROW(Source!A68)</f>
        <v>68</v>
      </c>
      <c r="B7">
        <v>61549534</v>
      </c>
      <c r="C7">
        <v>61550544</v>
      </c>
      <c r="D7">
        <v>60327414</v>
      </c>
      <c r="E7">
        <v>117</v>
      </c>
      <c r="F7">
        <v>1</v>
      </c>
      <c r="G7">
        <v>1</v>
      </c>
      <c r="H7">
        <v>1</v>
      </c>
      <c r="I7" t="s">
        <v>411</v>
      </c>
      <c r="J7" t="s">
        <v>3</v>
      </c>
      <c r="K7" t="s">
        <v>412</v>
      </c>
      <c r="L7">
        <v>1191</v>
      </c>
      <c r="N7">
        <v>1013</v>
      </c>
      <c r="O7" t="s">
        <v>413</v>
      </c>
      <c r="P7" t="s">
        <v>413</v>
      </c>
      <c r="Q7">
        <v>1</v>
      </c>
      <c r="W7">
        <v>0</v>
      </c>
      <c r="X7">
        <v>32079103</v>
      </c>
      <c r="Y7">
        <f t="shared" si="0"/>
        <v>8.94</v>
      </c>
      <c r="AA7">
        <v>0</v>
      </c>
      <c r="AB7">
        <v>0</v>
      </c>
      <c r="AC7">
        <v>0</v>
      </c>
      <c r="AD7">
        <v>665.47</v>
      </c>
      <c r="AE7">
        <v>0</v>
      </c>
      <c r="AF7">
        <v>0</v>
      </c>
      <c r="AG7">
        <v>0</v>
      </c>
      <c r="AH7">
        <v>665.47</v>
      </c>
      <c r="AI7">
        <v>1</v>
      </c>
      <c r="AJ7">
        <v>1</v>
      </c>
      <c r="AK7">
        <v>1</v>
      </c>
      <c r="AL7">
        <v>1</v>
      </c>
      <c r="AM7">
        <v>-2</v>
      </c>
      <c r="AN7">
        <v>0</v>
      </c>
      <c r="AO7">
        <v>0</v>
      </c>
      <c r="AP7">
        <v>0</v>
      </c>
      <c r="AQ7">
        <v>1</v>
      </c>
      <c r="AR7">
        <v>0</v>
      </c>
      <c r="AS7" t="s">
        <v>3</v>
      </c>
      <c r="AT7">
        <v>8.94</v>
      </c>
      <c r="AU7" t="s">
        <v>3</v>
      </c>
      <c r="AV7">
        <v>1</v>
      </c>
      <c r="AW7">
        <v>2</v>
      </c>
      <c r="AX7">
        <v>61550549</v>
      </c>
      <c r="AY7">
        <v>1</v>
      </c>
      <c r="AZ7">
        <v>0</v>
      </c>
      <c r="BA7">
        <v>7</v>
      </c>
      <c r="BB7">
        <v>1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5949.3018000000002</v>
      </c>
      <c r="BN7">
        <v>8.94</v>
      </c>
      <c r="BO7">
        <v>0</v>
      </c>
      <c r="BP7">
        <v>1</v>
      </c>
      <c r="BQ7">
        <v>0</v>
      </c>
      <c r="BR7">
        <v>0</v>
      </c>
      <c r="BS7">
        <v>0</v>
      </c>
      <c r="BT7">
        <v>5949.3018000000002</v>
      </c>
      <c r="BU7">
        <v>8.94</v>
      </c>
      <c r="BV7">
        <v>0</v>
      </c>
      <c r="BW7">
        <v>1</v>
      </c>
      <c r="CU7">
        <f>ROUND(AT7*Source!I68*AH7*AL7,2)</f>
        <v>8983.4500000000007</v>
      </c>
      <c r="CV7">
        <f>ROUND(Y7*Source!I68,7)</f>
        <v>13.4994</v>
      </c>
      <c r="CW7">
        <v>0</v>
      </c>
      <c r="CX7">
        <f>ROUND(Y7*Source!I68,7)</f>
        <v>13.4994</v>
      </c>
      <c r="CY7">
        <f>AD7</f>
        <v>665.47</v>
      </c>
      <c r="CZ7">
        <f>AH7</f>
        <v>665.47</v>
      </c>
      <c r="DA7">
        <f>AL7</f>
        <v>1</v>
      </c>
      <c r="DB7">
        <f t="shared" si="1"/>
        <v>5949.3</v>
      </c>
      <c r="DC7">
        <f t="shared" si="2"/>
        <v>0</v>
      </c>
      <c r="DD7" t="s">
        <v>3</v>
      </c>
      <c r="DE7" t="s">
        <v>3</v>
      </c>
      <c r="DF7">
        <f>ROUND(ROUND(AE7,2)*CX7,2)</f>
        <v>0</v>
      </c>
      <c r="DG7">
        <f>ROUND(ROUND(AF7,2)*CX7,2)</f>
        <v>0</v>
      </c>
      <c r="DH7">
        <f t="shared" si="3"/>
        <v>0</v>
      </c>
      <c r="DI7">
        <f t="shared" si="4"/>
        <v>8983.4500000000007</v>
      </c>
      <c r="DJ7">
        <f>DI7</f>
        <v>8983.4500000000007</v>
      </c>
      <c r="DK7">
        <v>1</v>
      </c>
      <c r="DL7" t="s">
        <v>3</v>
      </c>
      <c r="DM7">
        <v>0</v>
      </c>
      <c r="DN7" t="s">
        <v>3</v>
      </c>
      <c r="DO7">
        <v>0</v>
      </c>
    </row>
    <row r="8" spans="1:119" x14ac:dyDescent="0.2">
      <c r="A8">
        <f>ROW(Source!A68)</f>
        <v>68</v>
      </c>
      <c r="B8">
        <v>61549534</v>
      </c>
      <c r="C8">
        <v>61550544</v>
      </c>
      <c r="D8">
        <v>60335202</v>
      </c>
      <c r="E8">
        <v>1</v>
      </c>
      <c r="F8">
        <v>1</v>
      </c>
      <c r="G8">
        <v>1</v>
      </c>
      <c r="H8">
        <v>2</v>
      </c>
      <c r="I8" t="s">
        <v>414</v>
      </c>
      <c r="J8" t="s">
        <v>415</v>
      </c>
      <c r="K8" t="s">
        <v>416</v>
      </c>
      <c r="L8">
        <v>1368</v>
      </c>
      <c r="N8">
        <v>1011</v>
      </c>
      <c r="O8" t="s">
        <v>417</v>
      </c>
      <c r="P8" t="s">
        <v>417</v>
      </c>
      <c r="Q8">
        <v>1</v>
      </c>
      <c r="W8">
        <v>0</v>
      </c>
      <c r="X8">
        <v>-2043076807</v>
      </c>
      <c r="Y8">
        <f t="shared" si="0"/>
        <v>2.89</v>
      </c>
      <c r="AA8">
        <v>0</v>
      </c>
      <c r="AB8">
        <v>165.06</v>
      </c>
      <c r="AC8">
        <v>0</v>
      </c>
      <c r="AD8">
        <v>0</v>
      </c>
      <c r="AE8">
        <v>0</v>
      </c>
      <c r="AF8">
        <v>115.43</v>
      </c>
      <c r="AG8">
        <v>0</v>
      </c>
      <c r="AH8">
        <v>0</v>
      </c>
      <c r="AI8">
        <v>1</v>
      </c>
      <c r="AJ8">
        <v>1.43</v>
      </c>
      <c r="AK8">
        <v>1</v>
      </c>
      <c r="AL8">
        <v>1</v>
      </c>
      <c r="AM8">
        <v>2</v>
      </c>
      <c r="AN8">
        <v>0</v>
      </c>
      <c r="AO8">
        <v>0</v>
      </c>
      <c r="AP8">
        <v>0</v>
      </c>
      <c r="AQ8">
        <v>1</v>
      </c>
      <c r="AR8">
        <v>0</v>
      </c>
      <c r="AS8" t="s">
        <v>3</v>
      </c>
      <c r="AT8">
        <v>2.89</v>
      </c>
      <c r="AU8" t="s">
        <v>3</v>
      </c>
      <c r="AV8">
        <v>1</v>
      </c>
      <c r="AW8">
        <v>2</v>
      </c>
      <c r="AX8">
        <v>61550550</v>
      </c>
      <c r="AY8">
        <v>1</v>
      </c>
      <c r="AZ8">
        <v>0</v>
      </c>
      <c r="BA8">
        <v>8</v>
      </c>
      <c r="BB8">
        <v>1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333.59270000000004</v>
      </c>
      <c r="BL8">
        <v>0</v>
      </c>
      <c r="BM8">
        <v>0</v>
      </c>
      <c r="BN8">
        <v>0</v>
      </c>
      <c r="BO8">
        <v>0</v>
      </c>
      <c r="BP8">
        <v>1</v>
      </c>
      <c r="BQ8">
        <v>0</v>
      </c>
      <c r="BR8">
        <v>333.59270000000004</v>
      </c>
      <c r="BS8">
        <v>0</v>
      </c>
      <c r="BT8">
        <v>0</v>
      </c>
      <c r="BU8">
        <v>0</v>
      </c>
      <c r="BV8">
        <v>0</v>
      </c>
      <c r="BW8">
        <v>1</v>
      </c>
      <c r="CV8">
        <v>0</v>
      </c>
      <c r="CW8">
        <f>ROUND(Y8*Source!I68*DO8,7)</f>
        <v>0</v>
      </c>
      <c r="CX8">
        <f>ROUND(Y8*Source!I68,7)</f>
        <v>4.3639000000000001</v>
      </c>
      <c r="CY8">
        <f>AB8</f>
        <v>165.06</v>
      </c>
      <c r="CZ8">
        <f>AF8</f>
        <v>115.43</v>
      </c>
      <c r="DA8">
        <f>AJ8</f>
        <v>1.43</v>
      </c>
      <c r="DB8">
        <f t="shared" si="1"/>
        <v>333.59</v>
      </c>
      <c r="DC8">
        <f t="shared" si="2"/>
        <v>0</v>
      </c>
      <c r="DD8" t="s">
        <v>3</v>
      </c>
      <c r="DE8" t="s">
        <v>3</v>
      </c>
      <c r="DF8">
        <f>ROUND(ROUND(AE8,2)*CX8,2)</f>
        <v>0</v>
      </c>
      <c r="DG8">
        <f>ROUND(ROUND(AF8*AJ8,2)*CX8,2)</f>
        <v>720.31</v>
      </c>
      <c r="DH8">
        <f t="shared" si="3"/>
        <v>0</v>
      </c>
      <c r="DI8">
        <f t="shared" si="4"/>
        <v>0</v>
      </c>
      <c r="DJ8">
        <f>DG8+DH8</f>
        <v>720.31</v>
      </c>
      <c r="DK8">
        <v>0</v>
      </c>
      <c r="DL8" t="s">
        <v>3</v>
      </c>
      <c r="DM8">
        <v>0</v>
      </c>
      <c r="DN8" t="s">
        <v>3</v>
      </c>
      <c r="DO8">
        <v>0</v>
      </c>
    </row>
    <row r="9" spans="1:119" x14ac:dyDescent="0.2">
      <c r="A9">
        <f>ROW(Source!A68)</f>
        <v>68</v>
      </c>
      <c r="B9">
        <v>61549534</v>
      </c>
      <c r="C9">
        <v>61550544</v>
      </c>
      <c r="D9">
        <v>60335591</v>
      </c>
      <c r="E9">
        <v>1</v>
      </c>
      <c r="F9">
        <v>1</v>
      </c>
      <c r="G9">
        <v>1</v>
      </c>
      <c r="H9">
        <v>2</v>
      </c>
      <c r="I9" t="s">
        <v>418</v>
      </c>
      <c r="J9" t="s">
        <v>419</v>
      </c>
      <c r="K9" t="s">
        <v>420</v>
      </c>
      <c r="L9">
        <v>1368</v>
      </c>
      <c r="N9">
        <v>1011</v>
      </c>
      <c r="O9" t="s">
        <v>417</v>
      </c>
      <c r="P9" t="s">
        <v>417</v>
      </c>
      <c r="Q9">
        <v>1</v>
      </c>
      <c r="W9">
        <v>0</v>
      </c>
      <c r="X9">
        <v>584770812</v>
      </c>
      <c r="Y9">
        <f t="shared" si="0"/>
        <v>5.78</v>
      </c>
      <c r="AA9">
        <v>0</v>
      </c>
      <c r="AB9">
        <v>3.1</v>
      </c>
      <c r="AC9">
        <v>0</v>
      </c>
      <c r="AD9">
        <v>0</v>
      </c>
      <c r="AE9">
        <v>0</v>
      </c>
      <c r="AF9">
        <v>3.1</v>
      </c>
      <c r="AG9">
        <v>0</v>
      </c>
      <c r="AH9">
        <v>0</v>
      </c>
      <c r="AI9">
        <v>1</v>
      </c>
      <c r="AJ9">
        <v>1</v>
      </c>
      <c r="AK9">
        <v>1</v>
      </c>
      <c r="AL9">
        <v>1</v>
      </c>
      <c r="AM9">
        <v>-2</v>
      </c>
      <c r="AN9">
        <v>0</v>
      </c>
      <c r="AO9">
        <v>0</v>
      </c>
      <c r="AP9">
        <v>0</v>
      </c>
      <c r="AQ9">
        <v>1</v>
      </c>
      <c r="AR9">
        <v>0</v>
      </c>
      <c r="AS9" t="s">
        <v>3</v>
      </c>
      <c r="AT9">
        <v>5.78</v>
      </c>
      <c r="AU9" t="s">
        <v>3</v>
      </c>
      <c r="AV9">
        <v>1</v>
      </c>
      <c r="AW9">
        <v>2</v>
      </c>
      <c r="AX9">
        <v>61550551</v>
      </c>
      <c r="AY9">
        <v>1</v>
      </c>
      <c r="AZ9">
        <v>0</v>
      </c>
      <c r="BA9">
        <v>9</v>
      </c>
      <c r="BB9">
        <v>1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17.918000000000003</v>
      </c>
      <c r="BL9">
        <v>0</v>
      </c>
      <c r="BM9">
        <v>0</v>
      </c>
      <c r="BN9">
        <v>0</v>
      </c>
      <c r="BO9">
        <v>0</v>
      </c>
      <c r="BP9">
        <v>1</v>
      </c>
      <c r="BQ9">
        <v>0</v>
      </c>
      <c r="BR9">
        <v>17.918000000000003</v>
      </c>
      <c r="BS9">
        <v>0</v>
      </c>
      <c r="BT9">
        <v>0</v>
      </c>
      <c r="BU9">
        <v>0</v>
      </c>
      <c r="BV9">
        <v>0</v>
      </c>
      <c r="BW9">
        <v>1</v>
      </c>
      <c r="CV9">
        <v>0</v>
      </c>
      <c r="CW9">
        <f>ROUND(Y9*Source!I68*DO9,7)</f>
        <v>0</v>
      </c>
      <c r="CX9">
        <f>ROUND(Y9*Source!I68,7)</f>
        <v>8.7278000000000002</v>
      </c>
      <c r="CY9">
        <f>AB9</f>
        <v>3.1</v>
      </c>
      <c r="CZ9">
        <f>AF9</f>
        <v>3.1</v>
      </c>
      <c r="DA9">
        <f>AJ9</f>
        <v>1</v>
      </c>
      <c r="DB9">
        <f t="shared" si="1"/>
        <v>17.920000000000002</v>
      </c>
      <c r="DC9">
        <f t="shared" si="2"/>
        <v>0</v>
      </c>
      <c r="DD9" t="s">
        <v>3</v>
      </c>
      <c r="DE9" t="s">
        <v>3</v>
      </c>
      <c r="DF9">
        <f>ROUND(ROUND(AE9,2)*CX9,2)</f>
        <v>0</v>
      </c>
      <c r="DG9">
        <f t="shared" ref="DG9:DG16" si="5">ROUND(ROUND(AF9,2)*CX9,2)</f>
        <v>27.06</v>
      </c>
      <c r="DH9">
        <f t="shared" si="3"/>
        <v>0</v>
      </c>
      <c r="DI9">
        <f t="shared" si="4"/>
        <v>0</v>
      </c>
      <c r="DJ9">
        <f>DG9+DH9</f>
        <v>27.06</v>
      </c>
      <c r="DK9">
        <v>1</v>
      </c>
      <c r="DL9" t="s">
        <v>3</v>
      </c>
      <c r="DM9">
        <v>0</v>
      </c>
      <c r="DN9" t="s">
        <v>3</v>
      </c>
      <c r="DO9">
        <v>0</v>
      </c>
    </row>
    <row r="10" spans="1:119" x14ac:dyDescent="0.2">
      <c r="A10">
        <f>ROW(Source!A68)</f>
        <v>68</v>
      </c>
      <c r="B10">
        <v>61549534</v>
      </c>
      <c r="C10">
        <v>61550544</v>
      </c>
      <c r="D10">
        <v>60333441</v>
      </c>
      <c r="E10">
        <v>117</v>
      </c>
      <c r="F10">
        <v>1</v>
      </c>
      <c r="G10">
        <v>1</v>
      </c>
      <c r="H10">
        <v>3</v>
      </c>
      <c r="I10" t="s">
        <v>26</v>
      </c>
      <c r="J10" t="s">
        <v>3</v>
      </c>
      <c r="K10" t="s">
        <v>27</v>
      </c>
      <c r="L10">
        <v>1348</v>
      </c>
      <c r="N10">
        <v>1009</v>
      </c>
      <c r="O10" t="s">
        <v>28</v>
      </c>
      <c r="P10" t="s">
        <v>28</v>
      </c>
      <c r="Q10">
        <v>1000</v>
      </c>
      <c r="W10">
        <v>0</v>
      </c>
      <c r="X10">
        <v>2102561428</v>
      </c>
      <c r="Y10">
        <f t="shared" si="0"/>
        <v>2.4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1</v>
      </c>
      <c r="AJ10">
        <v>1</v>
      </c>
      <c r="AK10">
        <v>1</v>
      </c>
      <c r="AL10">
        <v>1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 t="s">
        <v>3</v>
      </c>
      <c r="AT10">
        <v>2.4</v>
      </c>
      <c r="AU10" t="s">
        <v>3</v>
      </c>
      <c r="AV10">
        <v>0</v>
      </c>
      <c r="AW10">
        <v>2</v>
      </c>
      <c r="AX10">
        <v>61550552</v>
      </c>
      <c r="AY10">
        <v>1</v>
      </c>
      <c r="AZ10">
        <v>0</v>
      </c>
      <c r="BA10">
        <v>10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CV10">
        <v>0</v>
      </c>
      <c r="CW10">
        <v>0</v>
      </c>
      <c r="CX10">
        <f>ROUND(Y10*Source!I68,7)</f>
        <v>3.6240000000000001</v>
      </c>
      <c r="CY10">
        <f>AA10</f>
        <v>0</v>
      </c>
      <c r="CZ10">
        <f>AE10</f>
        <v>0</v>
      </c>
      <c r="DA10">
        <f>AI10</f>
        <v>1</v>
      </c>
      <c r="DB10">
        <f t="shared" si="1"/>
        <v>0</v>
      </c>
      <c r="DC10">
        <f t="shared" si="2"/>
        <v>0</v>
      </c>
      <c r="DD10" t="s">
        <v>3</v>
      </c>
      <c r="DE10" t="s">
        <v>3</v>
      </c>
      <c r="DF10">
        <f>ROUND(ROUND(AE10,2)*CX10,2)</f>
        <v>0</v>
      </c>
      <c r="DG10">
        <f t="shared" si="5"/>
        <v>0</v>
      </c>
      <c r="DH10">
        <f t="shared" si="3"/>
        <v>0</v>
      </c>
      <c r="DI10">
        <f t="shared" si="4"/>
        <v>0</v>
      </c>
      <c r="DJ10">
        <f>DF10</f>
        <v>0</v>
      </c>
      <c r="DK10">
        <v>0</v>
      </c>
      <c r="DL10" t="s">
        <v>3</v>
      </c>
      <c r="DM10">
        <v>0</v>
      </c>
      <c r="DN10" t="s">
        <v>3</v>
      </c>
      <c r="DO10">
        <v>0</v>
      </c>
    </row>
    <row r="11" spans="1:119" x14ac:dyDescent="0.2">
      <c r="A11">
        <f>ROW(Source!A70)</f>
        <v>70</v>
      </c>
      <c r="B11">
        <v>61549534</v>
      </c>
      <c r="C11">
        <v>61550554</v>
      </c>
      <c r="D11">
        <v>60327334</v>
      </c>
      <c r="E11">
        <v>117</v>
      </c>
      <c r="F11">
        <v>1</v>
      </c>
      <c r="G11">
        <v>1</v>
      </c>
      <c r="H11">
        <v>1</v>
      </c>
      <c r="I11" t="s">
        <v>421</v>
      </c>
      <c r="J11" t="s">
        <v>3</v>
      </c>
      <c r="K11" t="s">
        <v>422</v>
      </c>
      <c r="L11">
        <v>1191</v>
      </c>
      <c r="N11">
        <v>1013</v>
      </c>
      <c r="O11" t="s">
        <v>413</v>
      </c>
      <c r="P11" t="s">
        <v>413</v>
      </c>
      <c r="Q11">
        <v>1</v>
      </c>
      <c r="W11">
        <v>0</v>
      </c>
      <c r="X11">
        <v>1547839991</v>
      </c>
      <c r="Y11">
        <f t="shared" si="0"/>
        <v>1.03</v>
      </c>
      <c r="AA11">
        <v>0</v>
      </c>
      <c r="AB11">
        <v>0</v>
      </c>
      <c r="AC11">
        <v>0</v>
      </c>
      <c r="AD11">
        <v>538.85</v>
      </c>
      <c r="AE11">
        <v>0</v>
      </c>
      <c r="AF11">
        <v>0</v>
      </c>
      <c r="AG11">
        <v>0</v>
      </c>
      <c r="AH11">
        <v>538.85</v>
      </c>
      <c r="AI11">
        <v>1</v>
      </c>
      <c r="AJ11">
        <v>1</v>
      </c>
      <c r="AK11">
        <v>1</v>
      </c>
      <c r="AL11">
        <v>1</v>
      </c>
      <c r="AM11">
        <v>-2</v>
      </c>
      <c r="AN11">
        <v>0</v>
      </c>
      <c r="AO11">
        <v>0</v>
      </c>
      <c r="AP11">
        <v>0</v>
      </c>
      <c r="AQ11">
        <v>1</v>
      </c>
      <c r="AR11">
        <v>0</v>
      </c>
      <c r="AS11" t="s">
        <v>3</v>
      </c>
      <c r="AT11">
        <v>1.03</v>
      </c>
      <c r="AU11" t="s">
        <v>3</v>
      </c>
      <c r="AV11">
        <v>1</v>
      </c>
      <c r="AW11">
        <v>2</v>
      </c>
      <c r="AX11">
        <v>61550557</v>
      </c>
      <c r="AY11">
        <v>1</v>
      </c>
      <c r="AZ11">
        <v>0</v>
      </c>
      <c r="BA11">
        <v>11</v>
      </c>
      <c r="BB11">
        <v>1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555.01550000000009</v>
      </c>
      <c r="BN11">
        <v>1.03</v>
      </c>
      <c r="BO11">
        <v>0</v>
      </c>
      <c r="BP11">
        <v>1</v>
      </c>
      <c r="BQ11">
        <v>0</v>
      </c>
      <c r="BR11">
        <v>0</v>
      </c>
      <c r="BS11">
        <v>0</v>
      </c>
      <c r="BT11">
        <v>555.01550000000009</v>
      </c>
      <c r="BU11">
        <v>1.03</v>
      </c>
      <c r="BV11">
        <v>0</v>
      </c>
      <c r="BW11">
        <v>1</v>
      </c>
      <c r="CU11">
        <f>ROUND(AT11*Source!I70*AH11*AL11,2)</f>
        <v>2011.38</v>
      </c>
      <c r="CV11">
        <f>ROUND(Y11*Source!I70,7)</f>
        <v>3.73272</v>
      </c>
      <c r="CW11">
        <v>0</v>
      </c>
      <c r="CX11">
        <f>ROUND(Y11*Source!I70,7)</f>
        <v>3.73272</v>
      </c>
      <c r="CY11">
        <f>AD11</f>
        <v>538.85</v>
      </c>
      <c r="CZ11">
        <f>AH11</f>
        <v>538.85</v>
      </c>
      <c r="DA11">
        <f>AL11</f>
        <v>1</v>
      </c>
      <c r="DB11">
        <f t="shared" si="1"/>
        <v>555.02</v>
      </c>
      <c r="DC11">
        <f t="shared" si="2"/>
        <v>0</v>
      </c>
      <c r="DD11" t="s">
        <v>3</v>
      </c>
      <c r="DE11" t="s">
        <v>3</v>
      </c>
      <c r="DF11">
        <f>ROUND(ROUND(AE11,2)*CX11,2)</f>
        <v>0</v>
      </c>
      <c r="DG11">
        <f t="shared" si="5"/>
        <v>0</v>
      </c>
      <c r="DH11">
        <f t="shared" si="3"/>
        <v>0</v>
      </c>
      <c r="DI11">
        <f t="shared" si="4"/>
        <v>2011.38</v>
      </c>
      <c r="DJ11">
        <f>DI11</f>
        <v>2011.38</v>
      </c>
      <c r="DK11">
        <v>1</v>
      </c>
      <c r="DL11" t="s">
        <v>3</v>
      </c>
      <c r="DM11">
        <v>0</v>
      </c>
      <c r="DN11" t="s">
        <v>3</v>
      </c>
      <c r="DO11">
        <v>0</v>
      </c>
    </row>
    <row r="12" spans="1:119" x14ac:dyDescent="0.2">
      <c r="A12">
        <f>ROW(Source!A70)</f>
        <v>70</v>
      </c>
      <c r="B12">
        <v>61549534</v>
      </c>
      <c r="C12">
        <v>61550554</v>
      </c>
      <c r="D12">
        <v>60404369</v>
      </c>
      <c r="E12">
        <v>1</v>
      </c>
      <c r="F12">
        <v>1</v>
      </c>
      <c r="G12">
        <v>1</v>
      </c>
      <c r="H12">
        <v>3</v>
      </c>
      <c r="I12" t="s">
        <v>423</v>
      </c>
      <c r="J12" t="s">
        <v>424</v>
      </c>
      <c r="K12" t="s">
        <v>425</v>
      </c>
      <c r="L12">
        <v>1425</v>
      </c>
      <c r="N12">
        <v>1013</v>
      </c>
      <c r="O12" t="s">
        <v>119</v>
      </c>
      <c r="P12" t="s">
        <v>119</v>
      </c>
      <c r="Q12">
        <v>1</v>
      </c>
      <c r="W12">
        <v>0</v>
      </c>
      <c r="X12">
        <v>-1833030239</v>
      </c>
      <c r="Y12">
        <f t="shared" si="0"/>
        <v>0.2</v>
      </c>
      <c r="AA12">
        <v>2815.97</v>
      </c>
      <c r="AB12">
        <v>0</v>
      </c>
      <c r="AC12">
        <v>0</v>
      </c>
      <c r="AD12">
        <v>0</v>
      </c>
      <c r="AE12">
        <v>1828.55</v>
      </c>
      <c r="AF12">
        <v>0</v>
      </c>
      <c r="AG12">
        <v>0</v>
      </c>
      <c r="AH12">
        <v>0</v>
      </c>
      <c r="AI12">
        <v>1.54</v>
      </c>
      <c r="AJ12">
        <v>1</v>
      </c>
      <c r="AK12">
        <v>1</v>
      </c>
      <c r="AL12">
        <v>1</v>
      </c>
      <c r="AM12">
        <v>2</v>
      </c>
      <c r="AN12">
        <v>0</v>
      </c>
      <c r="AO12">
        <v>0</v>
      </c>
      <c r="AP12">
        <v>0</v>
      </c>
      <c r="AQ12">
        <v>1</v>
      </c>
      <c r="AR12">
        <v>0</v>
      </c>
      <c r="AS12" t="s">
        <v>3</v>
      </c>
      <c r="AT12">
        <v>0.2</v>
      </c>
      <c r="AU12" t="s">
        <v>3</v>
      </c>
      <c r="AV12">
        <v>0</v>
      </c>
      <c r="AW12">
        <v>2</v>
      </c>
      <c r="AX12">
        <v>61550558</v>
      </c>
      <c r="AY12">
        <v>1</v>
      </c>
      <c r="AZ12">
        <v>0</v>
      </c>
      <c r="BA12">
        <v>12</v>
      </c>
      <c r="BB12">
        <v>1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365.71000000000004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1</v>
      </c>
      <c r="BQ12">
        <v>365.71000000000004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1</v>
      </c>
      <c r="CV12">
        <v>0</v>
      </c>
      <c r="CW12">
        <v>0</v>
      </c>
      <c r="CX12">
        <f>ROUND(Y12*Source!I70,7)</f>
        <v>0.7248</v>
      </c>
      <c r="CY12">
        <f>AA12</f>
        <v>2815.97</v>
      </c>
      <c r="CZ12">
        <f>AE12</f>
        <v>1828.55</v>
      </c>
      <c r="DA12">
        <f>AI12</f>
        <v>1.54</v>
      </c>
      <c r="DB12">
        <f t="shared" si="1"/>
        <v>365.71</v>
      </c>
      <c r="DC12">
        <f t="shared" si="2"/>
        <v>0</v>
      </c>
      <c r="DD12" t="s">
        <v>3</v>
      </c>
      <c r="DE12" t="s">
        <v>3</v>
      </c>
      <c r="DF12">
        <f>ROUND(ROUND(AE12*AI12,2)*CX12,2)</f>
        <v>2041.02</v>
      </c>
      <c r="DG12">
        <f t="shared" si="5"/>
        <v>0</v>
      </c>
      <c r="DH12">
        <f t="shared" si="3"/>
        <v>0</v>
      </c>
      <c r="DI12">
        <f t="shared" si="4"/>
        <v>0</v>
      </c>
      <c r="DJ12">
        <f>DF12</f>
        <v>2041.02</v>
      </c>
      <c r="DK12">
        <v>0</v>
      </c>
      <c r="DL12" t="s">
        <v>3</v>
      </c>
      <c r="DM12">
        <v>0</v>
      </c>
      <c r="DN12" t="s">
        <v>3</v>
      </c>
      <c r="DO12">
        <v>0</v>
      </c>
    </row>
    <row r="13" spans="1:119" x14ac:dyDescent="0.2">
      <c r="A13">
        <f>ROW(Source!A108)</f>
        <v>108</v>
      </c>
      <c r="B13">
        <v>61549534</v>
      </c>
      <c r="C13">
        <v>61550561</v>
      </c>
      <c r="D13">
        <v>60327418</v>
      </c>
      <c r="E13">
        <v>117</v>
      </c>
      <c r="F13">
        <v>1</v>
      </c>
      <c r="G13">
        <v>1</v>
      </c>
      <c r="H13">
        <v>1</v>
      </c>
      <c r="I13" t="s">
        <v>426</v>
      </c>
      <c r="J13" t="s">
        <v>3</v>
      </c>
      <c r="K13" t="s">
        <v>427</v>
      </c>
      <c r="L13">
        <v>1191</v>
      </c>
      <c r="N13">
        <v>1013</v>
      </c>
      <c r="O13" t="s">
        <v>413</v>
      </c>
      <c r="P13" t="s">
        <v>413</v>
      </c>
      <c r="Q13">
        <v>1</v>
      </c>
      <c r="W13">
        <v>0</v>
      </c>
      <c r="X13">
        <v>-715079457</v>
      </c>
      <c r="Y13">
        <f t="shared" si="0"/>
        <v>24.1</v>
      </c>
      <c r="AA13">
        <v>0</v>
      </c>
      <c r="AB13">
        <v>0</v>
      </c>
      <c r="AC13">
        <v>0</v>
      </c>
      <c r="AD13">
        <v>681.63</v>
      </c>
      <c r="AE13">
        <v>0</v>
      </c>
      <c r="AF13">
        <v>0</v>
      </c>
      <c r="AG13">
        <v>0</v>
      </c>
      <c r="AH13">
        <v>681.63</v>
      </c>
      <c r="AI13">
        <v>1</v>
      </c>
      <c r="AJ13">
        <v>1</v>
      </c>
      <c r="AK13">
        <v>1</v>
      </c>
      <c r="AL13">
        <v>1</v>
      </c>
      <c r="AM13">
        <v>-2</v>
      </c>
      <c r="AN13">
        <v>0</v>
      </c>
      <c r="AO13">
        <v>0</v>
      </c>
      <c r="AP13">
        <v>0</v>
      </c>
      <c r="AQ13">
        <v>1</v>
      </c>
      <c r="AR13">
        <v>0</v>
      </c>
      <c r="AS13" t="s">
        <v>3</v>
      </c>
      <c r="AT13">
        <v>24.1</v>
      </c>
      <c r="AU13" t="s">
        <v>3</v>
      </c>
      <c r="AV13">
        <v>1</v>
      </c>
      <c r="AW13">
        <v>2</v>
      </c>
      <c r="AX13">
        <v>61550564</v>
      </c>
      <c r="AY13">
        <v>1</v>
      </c>
      <c r="AZ13">
        <v>0</v>
      </c>
      <c r="BA13">
        <v>13</v>
      </c>
      <c r="BB13">
        <v>1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16427.282999999999</v>
      </c>
      <c r="BN13">
        <v>24.1</v>
      </c>
      <c r="BO13">
        <v>0</v>
      </c>
      <c r="BP13">
        <v>1</v>
      </c>
      <c r="BQ13">
        <v>0</v>
      </c>
      <c r="BR13">
        <v>0</v>
      </c>
      <c r="BS13">
        <v>0</v>
      </c>
      <c r="BT13">
        <v>16427.282999999999</v>
      </c>
      <c r="BU13">
        <v>24.1</v>
      </c>
      <c r="BV13">
        <v>0</v>
      </c>
      <c r="BW13">
        <v>1</v>
      </c>
      <c r="CU13">
        <f>ROUND(AT13*Source!I108*AH13*AL13,2)</f>
        <v>164.27</v>
      </c>
      <c r="CV13">
        <f>ROUND(Y13*Source!I108,7)</f>
        <v>0.24099999999999999</v>
      </c>
      <c r="CW13">
        <v>0</v>
      </c>
      <c r="CX13">
        <f>ROUND(Y13*Source!I108,7)</f>
        <v>0.24099999999999999</v>
      </c>
      <c r="CY13">
        <f>AD13</f>
        <v>681.63</v>
      </c>
      <c r="CZ13">
        <f>AH13</f>
        <v>681.63</v>
      </c>
      <c r="DA13">
        <f>AL13</f>
        <v>1</v>
      </c>
      <c r="DB13">
        <f t="shared" si="1"/>
        <v>16427.28</v>
      </c>
      <c r="DC13">
        <f t="shared" si="2"/>
        <v>0</v>
      </c>
      <c r="DD13" t="s">
        <v>3</v>
      </c>
      <c r="DE13" t="s">
        <v>3</v>
      </c>
      <c r="DF13">
        <f>ROUND(ROUND(AE13,2)*CX13,2)</f>
        <v>0</v>
      </c>
      <c r="DG13">
        <f t="shared" si="5"/>
        <v>0</v>
      </c>
      <c r="DH13">
        <f t="shared" si="3"/>
        <v>0</v>
      </c>
      <c r="DI13">
        <f t="shared" si="4"/>
        <v>164.27</v>
      </c>
      <c r="DJ13">
        <f>DI13</f>
        <v>164.27</v>
      </c>
      <c r="DK13">
        <v>1</v>
      </c>
      <c r="DL13" t="s">
        <v>3</v>
      </c>
      <c r="DM13">
        <v>0</v>
      </c>
      <c r="DN13" t="s">
        <v>3</v>
      </c>
      <c r="DO13">
        <v>0</v>
      </c>
    </row>
    <row r="14" spans="1:119" x14ac:dyDescent="0.2">
      <c r="A14">
        <f>ROW(Source!A108)</f>
        <v>108</v>
      </c>
      <c r="B14">
        <v>61549534</v>
      </c>
      <c r="C14">
        <v>61550561</v>
      </c>
      <c r="D14">
        <v>60430710</v>
      </c>
      <c r="E14">
        <v>1</v>
      </c>
      <c r="F14">
        <v>1</v>
      </c>
      <c r="G14">
        <v>1</v>
      </c>
      <c r="H14">
        <v>3</v>
      </c>
      <c r="I14" t="s">
        <v>126</v>
      </c>
      <c r="J14" t="s">
        <v>129</v>
      </c>
      <c r="K14" t="s">
        <v>127</v>
      </c>
      <c r="L14">
        <v>1371</v>
      </c>
      <c r="N14">
        <v>1013</v>
      </c>
      <c r="O14" t="s">
        <v>128</v>
      </c>
      <c r="P14" t="s">
        <v>128</v>
      </c>
      <c r="Q14">
        <v>1</v>
      </c>
      <c r="W14">
        <v>0</v>
      </c>
      <c r="X14">
        <v>651079227</v>
      </c>
      <c r="Y14">
        <f t="shared" si="0"/>
        <v>100</v>
      </c>
      <c r="AA14">
        <v>439.61</v>
      </c>
      <c r="AB14">
        <v>0</v>
      </c>
      <c r="AC14">
        <v>0</v>
      </c>
      <c r="AD14">
        <v>0</v>
      </c>
      <c r="AE14">
        <v>230.16</v>
      </c>
      <c r="AF14">
        <v>0</v>
      </c>
      <c r="AG14">
        <v>0</v>
      </c>
      <c r="AH14">
        <v>0</v>
      </c>
      <c r="AI14">
        <v>1.91</v>
      </c>
      <c r="AJ14">
        <v>1</v>
      </c>
      <c r="AK14">
        <v>1</v>
      </c>
      <c r="AL14">
        <v>1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 t="s">
        <v>3</v>
      </c>
      <c r="AT14">
        <v>100</v>
      </c>
      <c r="AU14" t="s">
        <v>3</v>
      </c>
      <c r="AV14">
        <v>0</v>
      </c>
      <c r="AW14">
        <v>1</v>
      </c>
      <c r="AX14">
        <v>-1</v>
      </c>
      <c r="AY14">
        <v>0</v>
      </c>
      <c r="AZ14">
        <v>0</v>
      </c>
      <c r="BA14" t="s">
        <v>3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CV14">
        <v>0</v>
      </c>
      <c r="CW14">
        <v>0</v>
      </c>
      <c r="CX14">
        <f>ROUND(Y14*Source!I108,7)</f>
        <v>1</v>
      </c>
      <c r="CY14">
        <f>AA14</f>
        <v>439.61</v>
      </c>
      <c r="CZ14">
        <f>AE14</f>
        <v>230.16</v>
      </c>
      <c r="DA14">
        <f>AI14</f>
        <v>1.91</v>
      </c>
      <c r="DB14">
        <f t="shared" si="1"/>
        <v>23016</v>
      </c>
      <c r="DC14">
        <f t="shared" si="2"/>
        <v>0</v>
      </c>
      <c r="DD14" t="s">
        <v>3</v>
      </c>
      <c r="DE14" t="s">
        <v>3</v>
      </c>
      <c r="DF14">
        <f>ROUND(ROUND(AE14*AI14,2)*CX14,2)</f>
        <v>439.61</v>
      </c>
      <c r="DG14">
        <f t="shared" si="5"/>
        <v>0</v>
      </c>
      <c r="DH14">
        <f t="shared" si="3"/>
        <v>0</v>
      </c>
      <c r="DI14">
        <f t="shared" si="4"/>
        <v>0</v>
      </c>
      <c r="DJ14">
        <f>DF14</f>
        <v>439.61</v>
      </c>
      <c r="DK14">
        <v>0</v>
      </c>
      <c r="DL14" t="s">
        <v>3</v>
      </c>
      <c r="DM14">
        <v>0</v>
      </c>
      <c r="DN14" t="s">
        <v>3</v>
      </c>
      <c r="DO14">
        <v>0</v>
      </c>
    </row>
    <row r="15" spans="1:119" x14ac:dyDescent="0.2">
      <c r="A15">
        <f>ROW(Source!A110)</f>
        <v>110</v>
      </c>
      <c r="B15">
        <v>61549534</v>
      </c>
      <c r="C15">
        <v>61550567</v>
      </c>
      <c r="D15">
        <v>60327430</v>
      </c>
      <c r="E15">
        <v>117</v>
      </c>
      <c r="F15">
        <v>1</v>
      </c>
      <c r="G15">
        <v>1</v>
      </c>
      <c r="H15">
        <v>1</v>
      </c>
      <c r="I15" t="s">
        <v>428</v>
      </c>
      <c r="J15" t="s">
        <v>3</v>
      </c>
      <c r="K15" t="s">
        <v>429</v>
      </c>
      <c r="L15">
        <v>1191</v>
      </c>
      <c r="N15">
        <v>1013</v>
      </c>
      <c r="O15" t="s">
        <v>413</v>
      </c>
      <c r="P15" t="s">
        <v>413</v>
      </c>
      <c r="Q15">
        <v>1</v>
      </c>
      <c r="W15">
        <v>0</v>
      </c>
      <c r="X15">
        <v>-1088579471</v>
      </c>
      <c r="Y15">
        <f t="shared" si="0"/>
        <v>20.329999999999998</v>
      </c>
      <c r="AA15">
        <v>0</v>
      </c>
      <c r="AB15">
        <v>0</v>
      </c>
      <c r="AC15">
        <v>0</v>
      </c>
      <c r="AD15">
        <v>713.96</v>
      </c>
      <c r="AE15">
        <v>0</v>
      </c>
      <c r="AF15">
        <v>0</v>
      </c>
      <c r="AG15">
        <v>0</v>
      </c>
      <c r="AH15">
        <v>713.96</v>
      </c>
      <c r="AI15">
        <v>1</v>
      </c>
      <c r="AJ15">
        <v>1</v>
      </c>
      <c r="AK15">
        <v>1</v>
      </c>
      <c r="AL15">
        <v>1</v>
      </c>
      <c r="AM15">
        <v>-2</v>
      </c>
      <c r="AN15">
        <v>0</v>
      </c>
      <c r="AO15">
        <v>0</v>
      </c>
      <c r="AP15">
        <v>0</v>
      </c>
      <c r="AQ15">
        <v>1</v>
      </c>
      <c r="AR15">
        <v>0</v>
      </c>
      <c r="AS15" t="s">
        <v>3</v>
      </c>
      <c r="AT15">
        <v>20.329999999999998</v>
      </c>
      <c r="AU15" t="s">
        <v>3</v>
      </c>
      <c r="AV15">
        <v>1</v>
      </c>
      <c r="AW15">
        <v>2</v>
      </c>
      <c r="AX15">
        <v>61550575</v>
      </c>
      <c r="AY15">
        <v>1</v>
      </c>
      <c r="AZ15">
        <v>0</v>
      </c>
      <c r="BA15">
        <v>15</v>
      </c>
      <c r="BB15">
        <v>1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14514.8068</v>
      </c>
      <c r="BN15">
        <v>20.329999999999998</v>
      </c>
      <c r="BO15">
        <v>0</v>
      </c>
      <c r="BP15">
        <v>1</v>
      </c>
      <c r="BQ15">
        <v>0</v>
      </c>
      <c r="BR15">
        <v>0</v>
      </c>
      <c r="BS15">
        <v>0</v>
      </c>
      <c r="BT15">
        <v>14514.8068</v>
      </c>
      <c r="BU15">
        <v>20.329999999999998</v>
      </c>
      <c r="BV15">
        <v>0</v>
      </c>
      <c r="BW15">
        <v>1</v>
      </c>
      <c r="CU15">
        <f>ROUND(AT15*Source!I110*AH15*AL15,2)</f>
        <v>870.89</v>
      </c>
      <c r="CV15">
        <f>ROUND(Y15*Source!I110,7)</f>
        <v>1.2198</v>
      </c>
      <c r="CW15">
        <v>0</v>
      </c>
      <c r="CX15">
        <f>ROUND(Y15*Source!I110,7)</f>
        <v>1.2198</v>
      </c>
      <c r="CY15">
        <f>AD15</f>
        <v>713.96</v>
      </c>
      <c r="CZ15">
        <f>AH15</f>
        <v>713.96</v>
      </c>
      <c r="DA15">
        <f>AL15</f>
        <v>1</v>
      </c>
      <c r="DB15">
        <f t="shared" si="1"/>
        <v>14514.81</v>
      </c>
      <c r="DC15">
        <f t="shared" si="2"/>
        <v>0</v>
      </c>
      <c r="DD15" t="s">
        <v>3</v>
      </c>
      <c r="DE15" t="s">
        <v>3</v>
      </c>
      <c r="DF15">
        <f>ROUND(ROUND(AE15,2)*CX15,2)</f>
        <v>0</v>
      </c>
      <c r="DG15">
        <f t="shared" si="5"/>
        <v>0</v>
      </c>
      <c r="DH15">
        <f t="shared" si="3"/>
        <v>0</v>
      </c>
      <c r="DI15">
        <f t="shared" si="4"/>
        <v>870.89</v>
      </c>
      <c r="DJ15">
        <f>DI15</f>
        <v>870.89</v>
      </c>
      <c r="DK15">
        <v>1</v>
      </c>
      <c r="DL15" t="s">
        <v>3</v>
      </c>
      <c r="DM15">
        <v>0</v>
      </c>
      <c r="DN15" t="s">
        <v>3</v>
      </c>
      <c r="DO15">
        <v>0</v>
      </c>
    </row>
    <row r="16" spans="1:119" x14ac:dyDescent="0.2">
      <c r="A16">
        <f>ROW(Source!A110)</f>
        <v>110</v>
      </c>
      <c r="B16">
        <v>61549534</v>
      </c>
      <c r="C16">
        <v>61550567</v>
      </c>
      <c r="D16">
        <v>60327602</v>
      </c>
      <c r="E16">
        <v>117</v>
      </c>
      <c r="F16">
        <v>1</v>
      </c>
      <c r="G16">
        <v>1</v>
      </c>
      <c r="H16">
        <v>1</v>
      </c>
      <c r="I16" t="s">
        <v>430</v>
      </c>
      <c r="J16" t="s">
        <v>3</v>
      </c>
      <c r="K16" t="s">
        <v>431</v>
      </c>
      <c r="L16">
        <v>1191</v>
      </c>
      <c r="N16">
        <v>1013</v>
      </c>
      <c r="O16" t="s">
        <v>413</v>
      </c>
      <c r="P16" t="s">
        <v>413</v>
      </c>
      <c r="Q16">
        <v>1</v>
      </c>
      <c r="W16">
        <v>0</v>
      </c>
      <c r="X16">
        <v>-1417349443</v>
      </c>
      <c r="Y16">
        <f t="shared" si="0"/>
        <v>0.01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1</v>
      </c>
      <c r="AJ16">
        <v>1</v>
      </c>
      <c r="AK16">
        <v>1</v>
      </c>
      <c r="AL16">
        <v>1</v>
      </c>
      <c r="AM16">
        <v>-2</v>
      </c>
      <c r="AN16">
        <v>0</v>
      </c>
      <c r="AO16">
        <v>0</v>
      </c>
      <c r="AP16">
        <v>0</v>
      </c>
      <c r="AQ16">
        <v>1</v>
      </c>
      <c r="AR16">
        <v>0</v>
      </c>
      <c r="AS16" t="s">
        <v>3</v>
      </c>
      <c r="AT16">
        <v>0.01</v>
      </c>
      <c r="AU16" t="s">
        <v>3</v>
      </c>
      <c r="AV16">
        <v>2</v>
      </c>
      <c r="AW16">
        <v>2</v>
      </c>
      <c r="AX16">
        <v>61550576</v>
      </c>
      <c r="AY16">
        <v>1</v>
      </c>
      <c r="AZ16">
        <v>0</v>
      </c>
      <c r="BA16">
        <v>16</v>
      </c>
      <c r="BB16">
        <v>1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CV16">
        <v>0</v>
      </c>
      <c r="CW16">
        <v>0</v>
      </c>
      <c r="CX16">
        <f>ROUND(Y16*Source!I110,7)</f>
        <v>5.9999999999999995E-4</v>
      </c>
      <c r="CY16">
        <f>AD16</f>
        <v>0</v>
      </c>
      <c r="CZ16">
        <f>AH16</f>
        <v>0</v>
      </c>
      <c r="DA16">
        <f>AL16</f>
        <v>1</v>
      </c>
      <c r="DB16">
        <f t="shared" si="1"/>
        <v>0</v>
      </c>
      <c r="DC16">
        <f t="shared" si="2"/>
        <v>0</v>
      </c>
      <c r="DD16" t="s">
        <v>3</v>
      </c>
      <c r="DE16" t="s">
        <v>3</v>
      </c>
      <c r="DF16">
        <f>ROUND(ROUND(AE16,2)*CX16,2)</f>
        <v>0</v>
      </c>
      <c r="DG16">
        <f t="shared" si="5"/>
        <v>0</v>
      </c>
      <c r="DH16">
        <f t="shared" si="3"/>
        <v>0</v>
      </c>
      <c r="DI16">
        <f t="shared" si="4"/>
        <v>0</v>
      </c>
      <c r="DJ16">
        <f>DI16</f>
        <v>0</v>
      </c>
      <c r="DK16">
        <v>0</v>
      </c>
      <c r="DL16" t="s">
        <v>3</v>
      </c>
      <c r="DM16">
        <v>0</v>
      </c>
      <c r="DN16" t="s">
        <v>3</v>
      </c>
      <c r="DO16">
        <v>0</v>
      </c>
    </row>
    <row r="17" spans="1:119" x14ac:dyDescent="0.2">
      <c r="A17">
        <f>ROW(Source!A110)</f>
        <v>110</v>
      </c>
      <c r="B17">
        <v>61549534</v>
      </c>
      <c r="C17">
        <v>61550567</v>
      </c>
      <c r="D17">
        <v>60334278</v>
      </c>
      <c r="E17">
        <v>1</v>
      </c>
      <c r="F17">
        <v>1</v>
      </c>
      <c r="G17">
        <v>1</v>
      </c>
      <c r="H17">
        <v>2</v>
      </c>
      <c r="I17" t="s">
        <v>432</v>
      </c>
      <c r="J17" t="s">
        <v>433</v>
      </c>
      <c r="K17" t="s">
        <v>434</v>
      </c>
      <c r="L17">
        <v>1368</v>
      </c>
      <c r="N17">
        <v>1011</v>
      </c>
      <c r="O17" t="s">
        <v>417</v>
      </c>
      <c r="P17" t="s">
        <v>417</v>
      </c>
      <c r="Q17">
        <v>1</v>
      </c>
      <c r="W17">
        <v>0</v>
      </c>
      <c r="X17">
        <v>945201097</v>
      </c>
      <c r="Y17">
        <f t="shared" si="0"/>
        <v>0.01</v>
      </c>
      <c r="AA17">
        <v>0</v>
      </c>
      <c r="AB17">
        <v>57.47</v>
      </c>
      <c r="AC17">
        <v>641.22</v>
      </c>
      <c r="AD17">
        <v>0</v>
      </c>
      <c r="AE17">
        <v>0</v>
      </c>
      <c r="AF17">
        <v>37.32</v>
      </c>
      <c r="AG17">
        <v>641.22</v>
      </c>
      <c r="AH17">
        <v>0</v>
      </c>
      <c r="AI17">
        <v>1</v>
      </c>
      <c r="AJ17">
        <v>1.54</v>
      </c>
      <c r="AK17">
        <v>1</v>
      </c>
      <c r="AL17">
        <v>1</v>
      </c>
      <c r="AM17">
        <v>2</v>
      </c>
      <c r="AN17">
        <v>0</v>
      </c>
      <c r="AO17">
        <v>0</v>
      </c>
      <c r="AP17">
        <v>0</v>
      </c>
      <c r="AQ17">
        <v>1</v>
      </c>
      <c r="AR17">
        <v>0</v>
      </c>
      <c r="AS17" t="s">
        <v>3</v>
      </c>
      <c r="AT17">
        <v>0.01</v>
      </c>
      <c r="AU17" t="s">
        <v>3</v>
      </c>
      <c r="AV17">
        <v>1</v>
      </c>
      <c r="AW17">
        <v>2</v>
      </c>
      <c r="AX17">
        <v>61550577</v>
      </c>
      <c r="AY17">
        <v>1</v>
      </c>
      <c r="AZ17">
        <v>0</v>
      </c>
      <c r="BA17">
        <v>17</v>
      </c>
      <c r="BB17">
        <v>1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0.37320000000000003</v>
      </c>
      <c r="BL17">
        <v>6.4122000000000003</v>
      </c>
      <c r="BM17">
        <v>0</v>
      </c>
      <c r="BN17">
        <v>0</v>
      </c>
      <c r="BO17">
        <v>0.01</v>
      </c>
      <c r="BP17">
        <v>1</v>
      </c>
      <c r="BQ17">
        <v>0</v>
      </c>
      <c r="BR17">
        <v>0.37320000000000003</v>
      </c>
      <c r="BS17">
        <v>6.4122000000000003</v>
      </c>
      <c r="BT17">
        <v>0</v>
      </c>
      <c r="BU17">
        <v>0</v>
      </c>
      <c r="BV17">
        <v>0.01</v>
      </c>
      <c r="BW17">
        <v>1</v>
      </c>
      <c r="CV17">
        <v>0</v>
      </c>
      <c r="CW17">
        <f>ROUND(Y17*Source!I110*DO17,7)</f>
        <v>5.9999999999999995E-4</v>
      </c>
      <c r="CX17">
        <f>ROUND(Y17*Source!I110,7)</f>
        <v>5.9999999999999995E-4</v>
      </c>
      <c r="CY17">
        <f>AB17</f>
        <v>57.47</v>
      </c>
      <c r="CZ17">
        <f>AF17</f>
        <v>37.32</v>
      </c>
      <c r="DA17">
        <f>AJ17</f>
        <v>1.54</v>
      </c>
      <c r="DB17">
        <f t="shared" si="1"/>
        <v>0.37</v>
      </c>
      <c r="DC17">
        <f t="shared" si="2"/>
        <v>6.41</v>
      </c>
      <c r="DD17" t="s">
        <v>3</v>
      </c>
      <c r="DE17" t="s">
        <v>3</v>
      </c>
      <c r="DF17">
        <f>ROUND(ROUND(AE17,2)*CX17,2)</f>
        <v>0</v>
      </c>
      <c r="DG17">
        <f>ROUND(ROUND(AF17*AJ17,2)*CX17,2)</f>
        <v>0.03</v>
      </c>
      <c r="DH17">
        <f t="shared" si="3"/>
        <v>0.38</v>
      </c>
      <c r="DI17">
        <f t="shared" si="4"/>
        <v>0</v>
      </c>
      <c r="DJ17">
        <f>DG17+DH17</f>
        <v>0.41000000000000003</v>
      </c>
      <c r="DK17">
        <v>0</v>
      </c>
      <c r="DL17" t="s">
        <v>435</v>
      </c>
      <c r="DM17">
        <v>3</v>
      </c>
      <c r="DN17" t="s">
        <v>413</v>
      </c>
      <c r="DO17">
        <v>1</v>
      </c>
    </row>
    <row r="18" spans="1:119" x14ac:dyDescent="0.2">
      <c r="A18">
        <f>ROW(Source!A110)</f>
        <v>110</v>
      </c>
      <c r="B18">
        <v>61549534</v>
      </c>
      <c r="C18">
        <v>61550567</v>
      </c>
      <c r="D18">
        <v>60401754</v>
      </c>
      <c r="E18">
        <v>1</v>
      </c>
      <c r="F18">
        <v>1</v>
      </c>
      <c r="G18">
        <v>1</v>
      </c>
      <c r="H18">
        <v>3</v>
      </c>
      <c r="I18" t="s">
        <v>436</v>
      </c>
      <c r="J18" t="s">
        <v>437</v>
      </c>
      <c r="K18" t="s">
        <v>438</v>
      </c>
      <c r="L18">
        <v>1383</v>
      </c>
      <c r="N18">
        <v>1013</v>
      </c>
      <c r="O18" t="s">
        <v>439</v>
      </c>
      <c r="P18" t="s">
        <v>439</v>
      </c>
      <c r="Q18">
        <v>1</v>
      </c>
      <c r="W18">
        <v>0</v>
      </c>
      <c r="X18">
        <v>1840299850</v>
      </c>
      <c r="Y18">
        <f t="shared" si="0"/>
        <v>8.2403999999999993</v>
      </c>
      <c r="AA18">
        <v>6.78</v>
      </c>
      <c r="AB18">
        <v>0</v>
      </c>
      <c r="AC18">
        <v>0</v>
      </c>
      <c r="AD18">
        <v>0</v>
      </c>
      <c r="AE18">
        <v>6.78</v>
      </c>
      <c r="AF18">
        <v>0</v>
      </c>
      <c r="AG18">
        <v>0</v>
      </c>
      <c r="AH18">
        <v>0</v>
      </c>
      <c r="AI18">
        <v>1</v>
      </c>
      <c r="AJ18">
        <v>1</v>
      </c>
      <c r="AK18">
        <v>1</v>
      </c>
      <c r="AL18">
        <v>1</v>
      </c>
      <c r="AM18">
        <v>-2</v>
      </c>
      <c r="AN18">
        <v>0</v>
      </c>
      <c r="AO18">
        <v>0</v>
      </c>
      <c r="AP18">
        <v>0</v>
      </c>
      <c r="AQ18">
        <v>1</v>
      </c>
      <c r="AR18">
        <v>0</v>
      </c>
      <c r="AS18" t="s">
        <v>3</v>
      </c>
      <c r="AT18">
        <v>8.2403999999999993</v>
      </c>
      <c r="AU18" t="s">
        <v>3</v>
      </c>
      <c r="AV18">
        <v>0</v>
      </c>
      <c r="AW18">
        <v>2</v>
      </c>
      <c r="AX18">
        <v>61550578</v>
      </c>
      <c r="AY18">
        <v>1</v>
      </c>
      <c r="AZ18">
        <v>0</v>
      </c>
      <c r="BA18">
        <v>18</v>
      </c>
      <c r="BB18">
        <v>1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55.869911999999999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1</v>
      </c>
      <c r="BQ18">
        <v>55.869911999999999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1</v>
      </c>
      <c r="CV18">
        <v>0</v>
      </c>
      <c r="CW18">
        <v>0</v>
      </c>
      <c r="CX18">
        <f>ROUND(Y18*Source!I110,7)</f>
        <v>0.49442399999999997</v>
      </c>
      <c r="CY18">
        <f>AA18</f>
        <v>6.78</v>
      </c>
      <c r="CZ18">
        <f>AE18</f>
        <v>6.78</v>
      </c>
      <c r="DA18">
        <f>AI18</f>
        <v>1</v>
      </c>
      <c r="DB18">
        <f t="shared" si="1"/>
        <v>55.87</v>
      </c>
      <c r="DC18">
        <f t="shared" si="2"/>
        <v>0</v>
      </c>
      <c r="DD18" t="s">
        <v>3</v>
      </c>
      <c r="DE18" t="s">
        <v>3</v>
      </c>
      <c r="DF18">
        <f>ROUND(ROUND(AE18,2)*CX18,2)</f>
        <v>3.35</v>
      </c>
      <c r="DG18">
        <f t="shared" ref="DG18:DG61" si="6">ROUND(ROUND(AF18,2)*CX18,2)</f>
        <v>0</v>
      </c>
      <c r="DH18">
        <f t="shared" si="3"/>
        <v>0</v>
      </c>
      <c r="DI18">
        <f t="shared" si="4"/>
        <v>0</v>
      </c>
      <c r="DJ18">
        <f>DF18</f>
        <v>3.35</v>
      </c>
      <c r="DK18">
        <v>1</v>
      </c>
      <c r="DL18" t="s">
        <v>3</v>
      </c>
      <c r="DM18">
        <v>0</v>
      </c>
      <c r="DN18" t="s">
        <v>3</v>
      </c>
      <c r="DO18">
        <v>0</v>
      </c>
    </row>
    <row r="19" spans="1:119" x14ac:dyDescent="0.2">
      <c r="A19">
        <f>ROW(Source!A110)</f>
        <v>110</v>
      </c>
      <c r="B19">
        <v>61549534</v>
      </c>
      <c r="C19">
        <v>61550567</v>
      </c>
      <c r="D19">
        <v>60403324</v>
      </c>
      <c r="E19">
        <v>1</v>
      </c>
      <c r="F19">
        <v>1</v>
      </c>
      <c r="G19">
        <v>1</v>
      </c>
      <c r="H19">
        <v>3</v>
      </c>
      <c r="I19" t="s">
        <v>440</v>
      </c>
      <c r="J19" t="s">
        <v>441</v>
      </c>
      <c r="K19" t="s">
        <v>442</v>
      </c>
      <c r="L19">
        <v>1407</v>
      </c>
      <c r="N19">
        <v>1013</v>
      </c>
      <c r="O19" t="s">
        <v>443</v>
      </c>
      <c r="P19" t="s">
        <v>443</v>
      </c>
      <c r="Q19">
        <v>1</v>
      </c>
      <c r="W19">
        <v>0</v>
      </c>
      <c r="X19">
        <v>-239864327</v>
      </c>
      <c r="Y19">
        <f t="shared" si="0"/>
        <v>0.4</v>
      </c>
      <c r="AA19">
        <v>336.81</v>
      </c>
      <c r="AB19">
        <v>0</v>
      </c>
      <c r="AC19">
        <v>0</v>
      </c>
      <c r="AD19">
        <v>0</v>
      </c>
      <c r="AE19">
        <v>261.08999999999997</v>
      </c>
      <c r="AF19">
        <v>0</v>
      </c>
      <c r="AG19">
        <v>0</v>
      </c>
      <c r="AH19">
        <v>0</v>
      </c>
      <c r="AI19">
        <v>1.29</v>
      </c>
      <c r="AJ19">
        <v>1</v>
      </c>
      <c r="AK19">
        <v>1</v>
      </c>
      <c r="AL19">
        <v>1</v>
      </c>
      <c r="AM19">
        <v>2</v>
      </c>
      <c r="AN19">
        <v>0</v>
      </c>
      <c r="AO19">
        <v>0</v>
      </c>
      <c r="AP19">
        <v>0</v>
      </c>
      <c r="AQ19">
        <v>1</v>
      </c>
      <c r="AR19">
        <v>0</v>
      </c>
      <c r="AS19" t="s">
        <v>3</v>
      </c>
      <c r="AT19">
        <v>0.4</v>
      </c>
      <c r="AU19" t="s">
        <v>3</v>
      </c>
      <c r="AV19">
        <v>0</v>
      </c>
      <c r="AW19">
        <v>2</v>
      </c>
      <c r="AX19">
        <v>61550579</v>
      </c>
      <c r="AY19">
        <v>1</v>
      </c>
      <c r="AZ19">
        <v>0</v>
      </c>
      <c r="BA19">
        <v>19</v>
      </c>
      <c r="BB19">
        <v>1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104.43599999999999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1</v>
      </c>
      <c r="BQ19">
        <v>104.43599999999999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1</v>
      </c>
      <c r="CV19">
        <v>0</v>
      </c>
      <c r="CW19">
        <v>0</v>
      </c>
      <c r="CX19">
        <f>ROUND(Y19*Source!I110,7)</f>
        <v>2.4E-2</v>
      </c>
      <c r="CY19">
        <f>AA19</f>
        <v>336.81</v>
      </c>
      <c r="CZ19">
        <f>AE19</f>
        <v>261.08999999999997</v>
      </c>
      <c r="DA19">
        <f>AI19</f>
        <v>1.29</v>
      </c>
      <c r="DB19">
        <f t="shared" si="1"/>
        <v>104.44</v>
      </c>
      <c r="DC19">
        <f t="shared" si="2"/>
        <v>0</v>
      </c>
      <c r="DD19" t="s">
        <v>3</v>
      </c>
      <c r="DE19" t="s">
        <v>3</v>
      </c>
      <c r="DF19">
        <f>ROUND(ROUND(AE19*AI19,2)*CX19,2)</f>
        <v>8.08</v>
      </c>
      <c r="DG19">
        <f t="shared" si="6"/>
        <v>0</v>
      </c>
      <c r="DH19">
        <f t="shared" si="3"/>
        <v>0</v>
      </c>
      <c r="DI19">
        <f t="shared" si="4"/>
        <v>0</v>
      </c>
      <c r="DJ19">
        <f>DF19</f>
        <v>8.08</v>
      </c>
      <c r="DK19">
        <v>0</v>
      </c>
      <c r="DL19" t="s">
        <v>3</v>
      </c>
      <c r="DM19">
        <v>0</v>
      </c>
      <c r="DN19" t="s">
        <v>3</v>
      </c>
      <c r="DO19">
        <v>0</v>
      </c>
    </row>
    <row r="20" spans="1:119" x14ac:dyDescent="0.2">
      <c r="A20">
        <f>ROW(Source!A110)</f>
        <v>110</v>
      </c>
      <c r="B20">
        <v>61549534</v>
      </c>
      <c r="C20">
        <v>61550567</v>
      </c>
      <c r="D20">
        <v>60403601</v>
      </c>
      <c r="E20">
        <v>1</v>
      </c>
      <c r="F20">
        <v>1</v>
      </c>
      <c r="G20">
        <v>1</v>
      </c>
      <c r="H20">
        <v>3</v>
      </c>
      <c r="I20" t="s">
        <v>444</v>
      </c>
      <c r="J20" t="s">
        <v>445</v>
      </c>
      <c r="K20" t="s">
        <v>446</v>
      </c>
      <c r="L20">
        <v>1348</v>
      </c>
      <c r="N20">
        <v>1009</v>
      </c>
      <c r="O20" t="s">
        <v>28</v>
      </c>
      <c r="P20" t="s">
        <v>28</v>
      </c>
      <c r="Q20">
        <v>1000</v>
      </c>
      <c r="W20">
        <v>0</v>
      </c>
      <c r="X20">
        <v>-312996078</v>
      </c>
      <c r="Y20">
        <f t="shared" si="0"/>
        <v>1.4E-3</v>
      </c>
      <c r="AA20">
        <v>127956.34</v>
      </c>
      <c r="AB20">
        <v>0</v>
      </c>
      <c r="AC20">
        <v>0</v>
      </c>
      <c r="AD20">
        <v>0</v>
      </c>
      <c r="AE20">
        <v>99190.96</v>
      </c>
      <c r="AF20">
        <v>0</v>
      </c>
      <c r="AG20">
        <v>0</v>
      </c>
      <c r="AH20">
        <v>0</v>
      </c>
      <c r="AI20">
        <v>1.29</v>
      </c>
      <c r="AJ20">
        <v>1</v>
      </c>
      <c r="AK20">
        <v>1</v>
      </c>
      <c r="AL20">
        <v>1</v>
      </c>
      <c r="AM20">
        <v>2</v>
      </c>
      <c r="AN20">
        <v>0</v>
      </c>
      <c r="AO20">
        <v>0</v>
      </c>
      <c r="AP20">
        <v>0</v>
      </c>
      <c r="AQ20">
        <v>1</v>
      </c>
      <c r="AR20">
        <v>0</v>
      </c>
      <c r="AS20" t="s">
        <v>3</v>
      </c>
      <c r="AT20">
        <v>1.4E-3</v>
      </c>
      <c r="AU20" t="s">
        <v>3</v>
      </c>
      <c r="AV20">
        <v>0</v>
      </c>
      <c r="AW20">
        <v>2</v>
      </c>
      <c r="AX20">
        <v>61550580</v>
      </c>
      <c r="AY20">
        <v>1</v>
      </c>
      <c r="AZ20">
        <v>0</v>
      </c>
      <c r="BA20">
        <v>20</v>
      </c>
      <c r="BB20">
        <v>1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138.867344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1</v>
      </c>
      <c r="BQ20">
        <v>138.867344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1</v>
      </c>
      <c r="CV20">
        <v>0</v>
      </c>
      <c r="CW20">
        <v>0</v>
      </c>
      <c r="CX20">
        <f>ROUND(Y20*Source!I110,7)</f>
        <v>8.3999999999999995E-5</v>
      </c>
      <c r="CY20">
        <f>AA20</f>
        <v>127956.34</v>
      </c>
      <c r="CZ20">
        <f>AE20</f>
        <v>99190.96</v>
      </c>
      <c r="DA20">
        <f>AI20</f>
        <v>1.29</v>
      </c>
      <c r="DB20">
        <f t="shared" si="1"/>
        <v>138.87</v>
      </c>
      <c r="DC20">
        <f t="shared" si="2"/>
        <v>0</v>
      </c>
      <c r="DD20" t="s">
        <v>3</v>
      </c>
      <c r="DE20" t="s">
        <v>3</v>
      </c>
      <c r="DF20">
        <f>ROUND(ROUND(AE20*AI20,2)*CX20,2)</f>
        <v>10.75</v>
      </c>
      <c r="DG20">
        <f t="shared" si="6"/>
        <v>0</v>
      </c>
      <c r="DH20">
        <f t="shared" si="3"/>
        <v>0</v>
      </c>
      <c r="DI20">
        <f t="shared" si="4"/>
        <v>0</v>
      </c>
      <c r="DJ20">
        <f>DF20</f>
        <v>10.75</v>
      </c>
      <c r="DK20">
        <v>0</v>
      </c>
      <c r="DL20" t="s">
        <v>3</v>
      </c>
      <c r="DM20">
        <v>0</v>
      </c>
      <c r="DN20" t="s">
        <v>3</v>
      </c>
      <c r="DO20">
        <v>0</v>
      </c>
    </row>
    <row r="21" spans="1:119" x14ac:dyDescent="0.2">
      <c r="A21">
        <f>ROW(Source!A110)</f>
        <v>110</v>
      </c>
      <c r="B21">
        <v>61549534</v>
      </c>
      <c r="C21">
        <v>61550567</v>
      </c>
      <c r="D21">
        <v>60428717</v>
      </c>
      <c r="E21">
        <v>1</v>
      </c>
      <c r="F21">
        <v>1</v>
      </c>
      <c r="G21">
        <v>1</v>
      </c>
      <c r="H21">
        <v>3</v>
      </c>
      <c r="I21" t="s">
        <v>141</v>
      </c>
      <c r="J21" t="s">
        <v>143</v>
      </c>
      <c r="K21" t="s">
        <v>142</v>
      </c>
      <c r="L21">
        <v>1308</v>
      </c>
      <c r="N21">
        <v>1003</v>
      </c>
      <c r="O21" t="s">
        <v>133</v>
      </c>
      <c r="P21" t="s">
        <v>133</v>
      </c>
      <c r="Q21">
        <v>100</v>
      </c>
      <c r="W21">
        <v>0</v>
      </c>
      <c r="X21">
        <v>1929499894</v>
      </c>
      <c r="Y21">
        <f t="shared" si="0"/>
        <v>1</v>
      </c>
      <c r="AA21">
        <v>24286.65</v>
      </c>
      <c r="AB21">
        <v>0</v>
      </c>
      <c r="AC21">
        <v>0</v>
      </c>
      <c r="AD21">
        <v>0</v>
      </c>
      <c r="AE21">
        <v>19586.009999999998</v>
      </c>
      <c r="AF21">
        <v>0</v>
      </c>
      <c r="AG21">
        <v>0</v>
      </c>
      <c r="AH21">
        <v>0</v>
      </c>
      <c r="AI21">
        <v>1.24</v>
      </c>
      <c r="AJ21">
        <v>1</v>
      </c>
      <c r="AK21">
        <v>1</v>
      </c>
      <c r="AL21">
        <v>1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 t="s">
        <v>3</v>
      </c>
      <c r="AT21">
        <v>1</v>
      </c>
      <c r="AU21" t="s">
        <v>3</v>
      </c>
      <c r="AV21">
        <v>0</v>
      </c>
      <c r="AW21">
        <v>1</v>
      </c>
      <c r="AX21">
        <v>-1</v>
      </c>
      <c r="AY21">
        <v>0</v>
      </c>
      <c r="AZ21">
        <v>0</v>
      </c>
      <c r="BA21" t="s">
        <v>3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CV21">
        <v>0</v>
      </c>
      <c r="CW21">
        <v>0</v>
      </c>
      <c r="CX21">
        <f>ROUND(Y21*Source!I110,7)</f>
        <v>0.06</v>
      </c>
      <c r="CY21">
        <f>AA21</f>
        <v>24286.65</v>
      </c>
      <c r="CZ21">
        <f>AE21</f>
        <v>19586.009999999998</v>
      </c>
      <c r="DA21">
        <f>AI21</f>
        <v>1.24</v>
      </c>
      <c r="DB21">
        <f t="shared" si="1"/>
        <v>19586.009999999998</v>
      </c>
      <c r="DC21">
        <f t="shared" si="2"/>
        <v>0</v>
      </c>
      <c r="DD21" t="s">
        <v>3</v>
      </c>
      <c r="DE21" t="s">
        <v>3</v>
      </c>
      <c r="DF21">
        <f>ROUND(ROUND(AE21*AI21,2)*CX21,2)</f>
        <v>1457.2</v>
      </c>
      <c r="DG21">
        <f t="shared" si="6"/>
        <v>0</v>
      </c>
      <c r="DH21">
        <f t="shared" si="3"/>
        <v>0</v>
      </c>
      <c r="DI21">
        <f t="shared" si="4"/>
        <v>0</v>
      </c>
      <c r="DJ21">
        <f>DF21</f>
        <v>1457.2</v>
      </c>
      <c r="DK21">
        <v>0</v>
      </c>
      <c r="DL21" t="s">
        <v>3</v>
      </c>
      <c r="DM21">
        <v>0</v>
      </c>
      <c r="DN21" t="s">
        <v>3</v>
      </c>
      <c r="DO21">
        <v>0</v>
      </c>
    </row>
    <row r="22" spans="1:119" x14ac:dyDescent="0.2">
      <c r="A22">
        <f>ROW(Source!A112)</f>
        <v>112</v>
      </c>
      <c r="B22">
        <v>61549534</v>
      </c>
      <c r="C22">
        <v>61550583</v>
      </c>
      <c r="D22">
        <v>60327426</v>
      </c>
      <c r="E22">
        <v>117</v>
      </c>
      <c r="F22">
        <v>1</v>
      </c>
      <c r="G22">
        <v>1</v>
      </c>
      <c r="H22">
        <v>1</v>
      </c>
      <c r="I22" t="s">
        <v>447</v>
      </c>
      <c r="J22" t="s">
        <v>3</v>
      </c>
      <c r="K22" t="s">
        <v>448</v>
      </c>
      <c r="L22">
        <v>1191</v>
      </c>
      <c r="N22">
        <v>1013</v>
      </c>
      <c r="O22" t="s">
        <v>413</v>
      </c>
      <c r="P22" t="s">
        <v>413</v>
      </c>
      <c r="Q22">
        <v>1</v>
      </c>
      <c r="W22">
        <v>0</v>
      </c>
      <c r="X22">
        <v>44848675</v>
      </c>
      <c r="Y22">
        <f t="shared" si="0"/>
        <v>12.24</v>
      </c>
      <c r="AA22">
        <v>0</v>
      </c>
      <c r="AB22">
        <v>0</v>
      </c>
      <c r="AC22">
        <v>0</v>
      </c>
      <c r="AD22">
        <v>705.88</v>
      </c>
      <c r="AE22">
        <v>0</v>
      </c>
      <c r="AF22">
        <v>0</v>
      </c>
      <c r="AG22">
        <v>0</v>
      </c>
      <c r="AH22">
        <v>705.88</v>
      </c>
      <c r="AI22">
        <v>1</v>
      </c>
      <c r="AJ22">
        <v>1</v>
      </c>
      <c r="AK22">
        <v>1</v>
      </c>
      <c r="AL22">
        <v>1</v>
      </c>
      <c r="AM22">
        <v>-2</v>
      </c>
      <c r="AN22">
        <v>0</v>
      </c>
      <c r="AO22">
        <v>0</v>
      </c>
      <c r="AP22">
        <v>0</v>
      </c>
      <c r="AQ22">
        <v>1</v>
      </c>
      <c r="AR22">
        <v>0</v>
      </c>
      <c r="AS22" t="s">
        <v>3</v>
      </c>
      <c r="AT22">
        <v>12.24</v>
      </c>
      <c r="AU22" t="s">
        <v>3</v>
      </c>
      <c r="AV22">
        <v>1</v>
      </c>
      <c r="AW22">
        <v>2</v>
      </c>
      <c r="AX22">
        <v>61550595</v>
      </c>
      <c r="AY22">
        <v>1</v>
      </c>
      <c r="AZ22">
        <v>0</v>
      </c>
      <c r="BA22">
        <v>22</v>
      </c>
      <c r="BB22">
        <v>1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8639.9712</v>
      </c>
      <c r="BN22">
        <v>12.24</v>
      </c>
      <c r="BO22">
        <v>0</v>
      </c>
      <c r="BP22">
        <v>1</v>
      </c>
      <c r="BQ22">
        <v>0</v>
      </c>
      <c r="BR22">
        <v>0</v>
      </c>
      <c r="BS22">
        <v>0</v>
      </c>
      <c r="BT22">
        <v>8639.9712</v>
      </c>
      <c r="BU22">
        <v>12.24</v>
      </c>
      <c r="BV22">
        <v>0</v>
      </c>
      <c r="BW22">
        <v>1</v>
      </c>
      <c r="CU22">
        <f>ROUND(AT22*Source!I112*AH22*AL22,2)</f>
        <v>1468.8</v>
      </c>
      <c r="CV22">
        <f>ROUND(Y22*Source!I112,7)</f>
        <v>2.0808</v>
      </c>
      <c r="CW22">
        <v>0</v>
      </c>
      <c r="CX22">
        <f>ROUND(Y22*Source!I112,7)</f>
        <v>2.0808</v>
      </c>
      <c r="CY22">
        <f>AD22</f>
        <v>705.88</v>
      </c>
      <c r="CZ22">
        <f>AH22</f>
        <v>705.88</v>
      </c>
      <c r="DA22">
        <f>AL22</f>
        <v>1</v>
      </c>
      <c r="DB22">
        <f t="shared" si="1"/>
        <v>8639.9699999999993</v>
      </c>
      <c r="DC22">
        <f t="shared" si="2"/>
        <v>0</v>
      </c>
      <c r="DD22" t="s">
        <v>3</v>
      </c>
      <c r="DE22" t="s">
        <v>3</v>
      </c>
      <c r="DF22">
        <f t="shared" ref="DF22:DF27" si="7">ROUND(ROUND(AE22,2)*CX22,2)</f>
        <v>0</v>
      </c>
      <c r="DG22">
        <f t="shared" si="6"/>
        <v>0</v>
      </c>
      <c r="DH22">
        <f t="shared" si="3"/>
        <v>0</v>
      </c>
      <c r="DI22">
        <f t="shared" si="4"/>
        <v>1468.8</v>
      </c>
      <c r="DJ22">
        <f>DI22</f>
        <v>1468.8</v>
      </c>
      <c r="DK22">
        <v>1</v>
      </c>
      <c r="DL22" t="s">
        <v>3</v>
      </c>
      <c r="DM22">
        <v>0</v>
      </c>
      <c r="DN22" t="s">
        <v>3</v>
      </c>
      <c r="DO22">
        <v>0</v>
      </c>
    </row>
    <row r="23" spans="1:119" x14ac:dyDescent="0.2">
      <c r="A23">
        <f>ROW(Source!A112)</f>
        <v>112</v>
      </c>
      <c r="B23">
        <v>61549534</v>
      </c>
      <c r="C23">
        <v>61550583</v>
      </c>
      <c r="D23">
        <v>60327602</v>
      </c>
      <c r="E23">
        <v>117</v>
      </c>
      <c r="F23">
        <v>1</v>
      </c>
      <c r="G23">
        <v>1</v>
      </c>
      <c r="H23">
        <v>1</v>
      </c>
      <c r="I23" t="s">
        <v>430</v>
      </c>
      <c r="J23" t="s">
        <v>3</v>
      </c>
      <c r="K23" t="s">
        <v>431</v>
      </c>
      <c r="L23">
        <v>1191</v>
      </c>
      <c r="N23">
        <v>1013</v>
      </c>
      <c r="O23" t="s">
        <v>413</v>
      </c>
      <c r="P23" t="s">
        <v>413</v>
      </c>
      <c r="Q23">
        <v>1</v>
      </c>
      <c r="W23">
        <v>0</v>
      </c>
      <c r="X23">
        <v>-1417349443</v>
      </c>
      <c r="Y23">
        <f t="shared" si="0"/>
        <v>0.2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1</v>
      </c>
      <c r="AJ23">
        <v>1</v>
      </c>
      <c r="AK23">
        <v>1</v>
      </c>
      <c r="AL23">
        <v>1</v>
      </c>
      <c r="AM23">
        <v>-2</v>
      </c>
      <c r="AN23">
        <v>0</v>
      </c>
      <c r="AO23">
        <v>0</v>
      </c>
      <c r="AP23">
        <v>0</v>
      </c>
      <c r="AQ23">
        <v>1</v>
      </c>
      <c r="AR23">
        <v>0</v>
      </c>
      <c r="AS23" t="s">
        <v>3</v>
      </c>
      <c r="AT23">
        <v>0.2</v>
      </c>
      <c r="AU23" t="s">
        <v>3</v>
      </c>
      <c r="AV23">
        <v>2</v>
      </c>
      <c r="AW23">
        <v>2</v>
      </c>
      <c r="AX23">
        <v>61550596</v>
      </c>
      <c r="AY23">
        <v>1</v>
      </c>
      <c r="AZ23">
        <v>0</v>
      </c>
      <c r="BA23">
        <v>23</v>
      </c>
      <c r="BB23">
        <v>1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CV23">
        <v>0</v>
      </c>
      <c r="CW23">
        <v>0</v>
      </c>
      <c r="CX23">
        <f>ROUND(Y23*Source!I112,7)</f>
        <v>3.4000000000000002E-2</v>
      </c>
      <c r="CY23">
        <f>AD23</f>
        <v>0</v>
      </c>
      <c r="CZ23">
        <f>AH23</f>
        <v>0</v>
      </c>
      <c r="DA23">
        <f>AL23</f>
        <v>1</v>
      </c>
      <c r="DB23">
        <f t="shared" si="1"/>
        <v>0</v>
      </c>
      <c r="DC23">
        <f t="shared" si="2"/>
        <v>0</v>
      </c>
      <c r="DD23" t="s">
        <v>3</v>
      </c>
      <c r="DE23" t="s">
        <v>3</v>
      </c>
      <c r="DF23">
        <f t="shared" si="7"/>
        <v>0</v>
      </c>
      <c r="DG23">
        <f t="shared" si="6"/>
        <v>0</v>
      </c>
      <c r="DH23">
        <f t="shared" si="3"/>
        <v>0</v>
      </c>
      <c r="DI23">
        <f t="shared" si="4"/>
        <v>0</v>
      </c>
      <c r="DJ23">
        <f>DI23</f>
        <v>0</v>
      </c>
      <c r="DK23">
        <v>0</v>
      </c>
      <c r="DL23" t="s">
        <v>3</v>
      </c>
      <c r="DM23">
        <v>0</v>
      </c>
      <c r="DN23" t="s">
        <v>3</v>
      </c>
      <c r="DO23">
        <v>0</v>
      </c>
    </row>
    <row r="24" spans="1:119" x14ac:dyDescent="0.2">
      <c r="A24">
        <f>ROW(Source!A112)</f>
        <v>112</v>
      </c>
      <c r="B24">
        <v>61549534</v>
      </c>
      <c r="C24">
        <v>61550583</v>
      </c>
      <c r="D24">
        <v>60334091</v>
      </c>
      <c r="E24">
        <v>1</v>
      </c>
      <c r="F24">
        <v>1</v>
      </c>
      <c r="G24">
        <v>1</v>
      </c>
      <c r="H24">
        <v>2</v>
      </c>
      <c r="I24" t="s">
        <v>449</v>
      </c>
      <c r="J24" t="s">
        <v>450</v>
      </c>
      <c r="K24" t="s">
        <v>451</v>
      </c>
      <c r="L24">
        <v>1368</v>
      </c>
      <c r="N24">
        <v>1011</v>
      </c>
      <c r="O24" t="s">
        <v>417</v>
      </c>
      <c r="P24" t="s">
        <v>417</v>
      </c>
      <c r="Q24">
        <v>1</v>
      </c>
      <c r="W24">
        <v>0</v>
      </c>
      <c r="X24">
        <v>639918019</v>
      </c>
      <c r="Y24">
        <f t="shared" si="0"/>
        <v>0.1</v>
      </c>
      <c r="AA24">
        <v>0</v>
      </c>
      <c r="AB24">
        <v>1629.55</v>
      </c>
      <c r="AC24">
        <v>969.91</v>
      </c>
      <c r="AD24">
        <v>0</v>
      </c>
      <c r="AE24">
        <v>0</v>
      </c>
      <c r="AF24">
        <v>1629.55</v>
      </c>
      <c r="AG24">
        <v>969.91</v>
      </c>
      <c r="AH24">
        <v>0</v>
      </c>
      <c r="AI24">
        <v>1</v>
      </c>
      <c r="AJ24">
        <v>1</v>
      </c>
      <c r="AK24">
        <v>1</v>
      </c>
      <c r="AL24">
        <v>1</v>
      </c>
      <c r="AM24">
        <v>-2</v>
      </c>
      <c r="AN24">
        <v>0</v>
      </c>
      <c r="AO24">
        <v>0</v>
      </c>
      <c r="AP24">
        <v>0</v>
      </c>
      <c r="AQ24">
        <v>1</v>
      </c>
      <c r="AR24">
        <v>0</v>
      </c>
      <c r="AS24" t="s">
        <v>3</v>
      </c>
      <c r="AT24">
        <v>0.1</v>
      </c>
      <c r="AU24" t="s">
        <v>3</v>
      </c>
      <c r="AV24">
        <v>1</v>
      </c>
      <c r="AW24">
        <v>2</v>
      </c>
      <c r="AX24">
        <v>61550597</v>
      </c>
      <c r="AY24">
        <v>1</v>
      </c>
      <c r="AZ24">
        <v>0</v>
      </c>
      <c r="BA24">
        <v>24</v>
      </c>
      <c r="BB24">
        <v>1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162.95500000000001</v>
      </c>
      <c r="BL24">
        <v>96.991</v>
      </c>
      <c r="BM24">
        <v>0</v>
      </c>
      <c r="BN24">
        <v>0</v>
      </c>
      <c r="BO24">
        <v>0.1</v>
      </c>
      <c r="BP24">
        <v>1</v>
      </c>
      <c r="BQ24">
        <v>0</v>
      </c>
      <c r="BR24">
        <v>162.95500000000001</v>
      </c>
      <c r="BS24">
        <v>96.991</v>
      </c>
      <c r="BT24">
        <v>0</v>
      </c>
      <c r="BU24">
        <v>0</v>
      </c>
      <c r="BV24">
        <v>0.1</v>
      </c>
      <c r="BW24">
        <v>1</v>
      </c>
      <c r="CV24">
        <v>0</v>
      </c>
      <c r="CW24">
        <f>ROUND(Y24*Source!I112*DO24,7)</f>
        <v>1.7000000000000001E-2</v>
      </c>
      <c r="CX24">
        <f>ROUND(Y24*Source!I112,7)</f>
        <v>1.7000000000000001E-2</v>
      </c>
      <c r="CY24">
        <f>AB24</f>
        <v>1629.55</v>
      </c>
      <c r="CZ24">
        <f>AF24</f>
        <v>1629.55</v>
      </c>
      <c r="DA24">
        <f>AJ24</f>
        <v>1</v>
      </c>
      <c r="DB24">
        <f t="shared" si="1"/>
        <v>162.96</v>
      </c>
      <c r="DC24">
        <f t="shared" si="2"/>
        <v>96.99</v>
      </c>
      <c r="DD24" t="s">
        <v>3</v>
      </c>
      <c r="DE24" t="s">
        <v>3</v>
      </c>
      <c r="DF24">
        <f t="shared" si="7"/>
        <v>0</v>
      </c>
      <c r="DG24">
        <f t="shared" si="6"/>
        <v>27.7</v>
      </c>
      <c r="DH24">
        <f t="shared" si="3"/>
        <v>16.489999999999998</v>
      </c>
      <c r="DI24">
        <f t="shared" si="4"/>
        <v>0</v>
      </c>
      <c r="DJ24">
        <f>DG24+DH24</f>
        <v>44.19</v>
      </c>
      <c r="DK24">
        <v>1</v>
      </c>
      <c r="DL24" t="s">
        <v>452</v>
      </c>
      <c r="DM24">
        <v>6</v>
      </c>
      <c r="DN24" t="s">
        <v>413</v>
      </c>
      <c r="DO24">
        <v>1</v>
      </c>
    </row>
    <row r="25" spans="1:119" x14ac:dyDescent="0.2">
      <c r="A25">
        <f>ROW(Source!A112)</f>
        <v>112</v>
      </c>
      <c r="B25">
        <v>61549534</v>
      </c>
      <c r="C25">
        <v>61550583</v>
      </c>
      <c r="D25">
        <v>60334986</v>
      </c>
      <c r="E25">
        <v>1</v>
      </c>
      <c r="F25">
        <v>1</v>
      </c>
      <c r="G25">
        <v>1</v>
      </c>
      <c r="H25">
        <v>2</v>
      </c>
      <c r="I25" t="s">
        <v>453</v>
      </c>
      <c r="J25" t="s">
        <v>454</v>
      </c>
      <c r="K25" t="s">
        <v>455</v>
      </c>
      <c r="L25">
        <v>1368</v>
      </c>
      <c r="N25">
        <v>1011</v>
      </c>
      <c r="O25" t="s">
        <v>417</v>
      </c>
      <c r="P25" t="s">
        <v>417</v>
      </c>
      <c r="Q25">
        <v>1</v>
      </c>
      <c r="W25">
        <v>0</v>
      </c>
      <c r="X25">
        <v>-849950259</v>
      </c>
      <c r="Y25">
        <f t="shared" si="0"/>
        <v>0.1</v>
      </c>
      <c r="AA25">
        <v>0</v>
      </c>
      <c r="AB25">
        <v>643.29</v>
      </c>
      <c r="AC25">
        <v>722.05</v>
      </c>
      <c r="AD25">
        <v>0</v>
      </c>
      <c r="AE25">
        <v>0</v>
      </c>
      <c r="AF25">
        <v>643.29</v>
      </c>
      <c r="AG25">
        <v>722.05</v>
      </c>
      <c r="AH25">
        <v>0</v>
      </c>
      <c r="AI25">
        <v>1</v>
      </c>
      <c r="AJ25">
        <v>1</v>
      </c>
      <c r="AK25">
        <v>1</v>
      </c>
      <c r="AL25">
        <v>1</v>
      </c>
      <c r="AM25">
        <v>-2</v>
      </c>
      <c r="AN25">
        <v>0</v>
      </c>
      <c r="AO25">
        <v>0</v>
      </c>
      <c r="AP25">
        <v>0</v>
      </c>
      <c r="AQ25">
        <v>1</v>
      </c>
      <c r="AR25">
        <v>0</v>
      </c>
      <c r="AS25" t="s">
        <v>3</v>
      </c>
      <c r="AT25">
        <v>0.1</v>
      </c>
      <c r="AU25" t="s">
        <v>3</v>
      </c>
      <c r="AV25">
        <v>1</v>
      </c>
      <c r="AW25">
        <v>2</v>
      </c>
      <c r="AX25">
        <v>61550598</v>
      </c>
      <c r="AY25">
        <v>1</v>
      </c>
      <c r="AZ25">
        <v>0</v>
      </c>
      <c r="BA25">
        <v>25</v>
      </c>
      <c r="BB25">
        <v>1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64.328999999999994</v>
      </c>
      <c r="BL25">
        <v>72.204999999999998</v>
      </c>
      <c r="BM25">
        <v>0</v>
      </c>
      <c r="BN25">
        <v>0</v>
      </c>
      <c r="BO25">
        <v>0.1</v>
      </c>
      <c r="BP25">
        <v>1</v>
      </c>
      <c r="BQ25">
        <v>0</v>
      </c>
      <c r="BR25">
        <v>64.328999999999994</v>
      </c>
      <c r="BS25">
        <v>72.204999999999998</v>
      </c>
      <c r="BT25">
        <v>0</v>
      </c>
      <c r="BU25">
        <v>0</v>
      </c>
      <c r="BV25">
        <v>0.1</v>
      </c>
      <c r="BW25">
        <v>1</v>
      </c>
      <c r="CV25">
        <v>0</v>
      </c>
      <c r="CW25">
        <f>ROUND(Y25*Source!I112*DO25,7)</f>
        <v>1.7000000000000001E-2</v>
      </c>
      <c r="CX25">
        <f>ROUND(Y25*Source!I112,7)</f>
        <v>1.7000000000000001E-2</v>
      </c>
      <c r="CY25">
        <f>AB25</f>
        <v>643.29</v>
      </c>
      <c r="CZ25">
        <f>AF25</f>
        <v>643.29</v>
      </c>
      <c r="DA25">
        <f>AJ25</f>
        <v>1</v>
      </c>
      <c r="DB25">
        <f t="shared" si="1"/>
        <v>64.33</v>
      </c>
      <c r="DC25">
        <f t="shared" si="2"/>
        <v>72.209999999999994</v>
      </c>
      <c r="DD25" t="s">
        <v>3</v>
      </c>
      <c r="DE25" t="s">
        <v>3</v>
      </c>
      <c r="DF25">
        <f t="shared" si="7"/>
        <v>0</v>
      </c>
      <c r="DG25">
        <f t="shared" si="6"/>
        <v>10.94</v>
      </c>
      <c r="DH25">
        <f t="shared" si="3"/>
        <v>12.27</v>
      </c>
      <c r="DI25">
        <f t="shared" si="4"/>
        <v>0</v>
      </c>
      <c r="DJ25">
        <f>DG25+DH25</f>
        <v>23.21</v>
      </c>
      <c r="DK25">
        <v>1</v>
      </c>
      <c r="DL25" t="s">
        <v>456</v>
      </c>
      <c r="DM25">
        <v>4</v>
      </c>
      <c r="DN25" t="s">
        <v>413</v>
      </c>
      <c r="DO25">
        <v>1</v>
      </c>
    </row>
    <row r="26" spans="1:119" x14ac:dyDescent="0.2">
      <c r="A26">
        <f>ROW(Source!A112)</f>
        <v>112</v>
      </c>
      <c r="B26">
        <v>61549534</v>
      </c>
      <c r="C26">
        <v>61550583</v>
      </c>
      <c r="D26">
        <v>60335182</v>
      </c>
      <c r="E26">
        <v>1</v>
      </c>
      <c r="F26">
        <v>1</v>
      </c>
      <c r="G26">
        <v>1</v>
      </c>
      <c r="H26">
        <v>2</v>
      </c>
      <c r="I26" t="s">
        <v>457</v>
      </c>
      <c r="J26" t="s">
        <v>458</v>
      </c>
      <c r="K26" t="s">
        <v>459</v>
      </c>
      <c r="L26">
        <v>1368</v>
      </c>
      <c r="N26">
        <v>1011</v>
      </c>
      <c r="O26" t="s">
        <v>417</v>
      </c>
      <c r="P26" t="s">
        <v>417</v>
      </c>
      <c r="Q26">
        <v>1</v>
      </c>
      <c r="W26">
        <v>0</v>
      </c>
      <c r="X26">
        <v>303316554</v>
      </c>
      <c r="Y26">
        <f t="shared" si="0"/>
        <v>2.16</v>
      </c>
      <c r="AA26">
        <v>0</v>
      </c>
      <c r="AB26">
        <v>32.26</v>
      </c>
      <c r="AC26">
        <v>0</v>
      </c>
      <c r="AD26">
        <v>0</v>
      </c>
      <c r="AE26">
        <v>0</v>
      </c>
      <c r="AF26">
        <v>32.26</v>
      </c>
      <c r="AG26">
        <v>0</v>
      </c>
      <c r="AH26">
        <v>0</v>
      </c>
      <c r="AI26">
        <v>1</v>
      </c>
      <c r="AJ26">
        <v>1</v>
      </c>
      <c r="AK26">
        <v>1</v>
      </c>
      <c r="AL26">
        <v>1</v>
      </c>
      <c r="AM26">
        <v>-2</v>
      </c>
      <c r="AN26">
        <v>0</v>
      </c>
      <c r="AO26">
        <v>0</v>
      </c>
      <c r="AP26">
        <v>0</v>
      </c>
      <c r="AQ26">
        <v>1</v>
      </c>
      <c r="AR26">
        <v>0</v>
      </c>
      <c r="AS26" t="s">
        <v>3</v>
      </c>
      <c r="AT26">
        <v>2.16</v>
      </c>
      <c r="AU26" t="s">
        <v>3</v>
      </c>
      <c r="AV26">
        <v>1</v>
      </c>
      <c r="AW26">
        <v>2</v>
      </c>
      <c r="AX26">
        <v>61550599</v>
      </c>
      <c r="AY26">
        <v>1</v>
      </c>
      <c r="AZ26">
        <v>0</v>
      </c>
      <c r="BA26">
        <v>26</v>
      </c>
      <c r="BB26">
        <v>1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69.681600000000003</v>
      </c>
      <c r="BL26">
        <v>0</v>
      </c>
      <c r="BM26">
        <v>0</v>
      </c>
      <c r="BN26">
        <v>0</v>
      </c>
      <c r="BO26">
        <v>0</v>
      </c>
      <c r="BP26">
        <v>1</v>
      </c>
      <c r="BQ26">
        <v>0</v>
      </c>
      <c r="BR26">
        <v>69.681600000000003</v>
      </c>
      <c r="BS26">
        <v>0</v>
      </c>
      <c r="BT26">
        <v>0</v>
      </c>
      <c r="BU26">
        <v>0</v>
      </c>
      <c r="BV26">
        <v>0</v>
      </c>
      <c r="BW26">
        <v>1</v>
      </c>
      <c r="CV26">
        <v>0</v>
      </c>
      <c r="CW26">
        <f>ROUND(Y26*Source!I112*DO26,7)</f>
        <v>0</v>
      </c>
      <c r="CX26">
        <f>ROUND(Y26*Source!I112,7)</f>
        <v>0.36720000000000003</v>
      </c>
      <c r="CY26">
        <f>AB26</f>
        <v>32.26</v>
      </c>
      <c r="CZ26">
        <f>AF26</f>
        <v>32.26</v>
      </c>
      <c r="DA26">
        <f>AJ26</f>
        <v>1</v>
      </c>
      <c r="DB26">
        <f t="shared" si="1"/>
        <v>69.680000000000007</v>
      </c>
      <c r="DC26">
        <f t="shared" si="2"/>
        <v>0</v>
      </c>
      <c r="DD26" t="s">
        <v>3</v>
      </c>
      <c r="DE26" t="s">
        <v>3</v>
      </c>
      <c r="DF26">
        <f t="shared" si="7"/>
        <v>0</v>
      </c>
      <c r="DG26">
        <f t="shared" si="6"/>
        <v>11.85</v>
      </c>
      <c r="DH26">
        <f t="shared" si="3"/>
        <v>0</v>
      </c>
      <c r="DI26">
        <f t="shared" si="4"/>
        <v>0</v>
      </c>
      <c r="DJ26">
        <f>DG26+DH26</f>
        <v>11.85</v>
      </c>
      <c r="DK26">
        <v>1</v>
      </c>
      <c r="DL26" t="s">
        <v>3</v>
      </c>
      <c r="DM26">
        <v>0</v>
      </c>
      <c r="DN26" t="s">
        <v>3</v>
      </c>
      <c r="DO26">
        <v>0</v>
      </c>
    </row>
    <row r="27" spans="1:119" x14ac:dyDescent="0.2">
      <c r="A27">
        <f>ROW(Source!A112)</f>
        <v>112</v>
      </c>
      <c r="B27">
        <v>61549534</v>
      </c>
      <c r="C27">
        <v>61550583</v>
      </c>
      <c r="D27">
        <v>60401754</v>
      </c>
      <c r="E27">
        <v>1</v>
      </c>
      <c r="F27">
        <v>1</v>
      </c>
      <c r="G27">
        <v>1</v>
      </c>
      <c r="H27">
        <v>3</v>
      </c>
      <c r="I27" t="s">
        <v>436</v>
      </c>
      <c r="J27" t="s">
        <v>437</v>
      </c>
      <c r="K27" t="s">
        <v>438</v>
      </c>
      <c r="L27">
        <v>1383</v>
      </c>
      <c r="N27">
        <v>1013</v>
      </c>
      <c r="O27" t="s">
        <v>439</v>
      </c>
      <c r="P27" t="s">
        <v>439</v>
      </c>
      <c r="Q27">
        <v>1</v>
      </c>
      <c r="W27">
        <v>0</v>
      </c>
      <c r="X27">
        <v>1840299850</v>
      </c>
      <c r="Y27">
        <f t="shared" si="0"/>
        <v>0.44159999999999999</v>
      </c>
      <c r="AA27">
        <v>6.78</v>
      </c>
      <c r="AB27">
        <v>0</v>
      </c>
      <c r="AC27">
        <v>0</v>
      </c>
      <c r="AD27">
        <v>0</v>
      </c>
      <c r="AE27">
        <v>6.78</v>
      </c>
      <c r="AF27">
        <v>0</v>
      </c>
      <c r="AG27">
        <v>0</v>
      </c>
      <c r="AH27">
        <v>0</v>
      </c>
      <c r="AI27">
        <v>1</v>
      </c>
      <c r="AJ27">
        <v>1</v>
      </c>
      <c r="AK27">
        <v>1</v>
      </c>
      <c r="AL27">
        <v>1</v>
      </c>
      <c r="AM27">
        <v>-2</v>
      </c>
      <c r="AN27">
        <v>0</v>
      </c>
      <c r="AO27">
        <v>0</v>
      </c>
      <c r="AP27">
        <v>0</v>
      </c>
      <c r="AQ27">
        <v>1</v>
      </c>
      <c r="AR27">
        <v>0</v>
      </c>
      <c r="AS27" t="s">
        <v>3</v>
      </c>
      <c r="AT27">
        <v>0.44159999999999999</v>
      </c>
      <c r="AU27" t="s">
        <v>3</v>
      </c>
      <c r="AV27">
        <v>0</v>
      </c>
      <c r="AW27">
        <v>2</v>
      </c>
      <c r="AX27">
        <v>61550600</v>
      </c>
      <c r="AY27">
        <v>1</v>
      </c>
      <c r="AZ27">
        <v>0</v>
      </c>
      <c r="BA27">
        <v>27</v>
      </c>
      <c r="BB27">
        <v>1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2.9940480000000003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1</v>
      </c>
      <c r="BQ27">
        <v>2.9940480000000003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1</v>
      </c>
      <c r="CV27">
        <v>0</v>
      </c>
      <c r="CW27">
        <v>0</v>
      </c>
      <c r="CX27">
        <f>ROUND(Y27*Source!I112,7)</f>
        <v>7.5072E-2</v>
      </c>
      <c r="CY27">
        <f t="shared" ref="CY27:CY32" si="8">AA27</f>
        <v>6.78</v>
      </c>
      <c r="CZ27">
        <f t="shared" ref="CZ27:CZ32" si="9">AE27</f>
        <v>6.78</v>
      </c>
      <c r="DA27">
        <f t="shared" ref="DA27:DA32" si="10">AI27</f>
        <v>1</v>
      </c>
      <c r="DB27">
        <f t="shared" si="1"/>
        <v>2.99</v>
      </c>
      <c r="DC27">
        <f t="shared" si="2"/>
        <v>0</v>
      </c>
      <c r="DD27" t="s">
        <v>3</v>
      </c>
      <c r="DE27" t="s">
        <v>3</v>
      </c>
      <c r="DF27">
        <f t="shared" si="7"/>
        <v>0.51</v>
      </c>
      <c r="DG27">
        <f t="shared" si="6"/>
        <v>0</v>
      </c>
      <c r="DH27">
        <f t="shared" si="3"/>
        <v>0</v>
      </c>
      <c r="DI27">
        <f t="shared" si="4"/>
        <v>0</v>
      </c>
      <c r="DJ27">
        <f t="shared" ref="DJ27:DJ32" si="11">DF27</f>
        <v>0.51</v>
      </c>
      <c r="DK27">
        <v>1</v>
      </c>
      <c r="DL27" t="s">
        <v>3</v>
      </c>
      <c r="DM27">
        <v>0</v>
      </c>
      <c r="DN27" t="s">
        <v>3</v>
      </c>
      <c r="DO27">
        <v>0</v>
      </c>
    </row>
    <row r="28" spans="1:119" x14ac:dyDescent="0.2">
      <c r="A28">
        <f>ROW(Source!A112)</f>
        <v>112</v>
      </c>
      <c r="B28">
        <v>61549534</v>
      </c>
      <c r="C28">
        <v>61550583</v>
      </c>
      <c r="D28">
        <v>60401913</v>
      </c>
      <c r="E28">
        <v>1</v>
      </c>
      <c r="F28">
        <v>1</v>
      </c>
      <c r="G28">
        <v>1</v>
      </c>
      <c r="H28">
        <v>3</v>
      </c>
      <c r="I28" t="s">
        <v>460</v>
      </c>
      <c r="J28" t="s">
        <v>461</v>
      </c>
      <c r="K28" t="s">
        <v>462</v>
      </c>
      <c r="L28">
        <v>1301</v>
      </c>
      <c r="N28">
        <v>1003</v>
      </c>
      <c r="O28" t="s">
        <v>163</v>
      </c>
      <c r="P28" t="s">
        <v>163</v>
      </c>
      <c r="Q28">
        <v>1</v>
      </c>
      <c r="W28">
        <v>0</v>
      </c>
      <c r="X28">
        <v>-1499427467</v>
      </c>
      <c r="Y28">
        <f t="shared" si="0"/>
        <v>13.33</v>
      </c>
      <c r="AA28">
        <v>5.17</v>
      </c>
      <c r="AB28">
        <v>0</v>
      </c>
      <c r="AC28">
        <v>0</v>
      </c>
      <c r="AD28">
        <v>0</v>
      </c>
      <c r="AE28">
        <v>5.87</v>
      </c>
      <c r="AF28">
        <v>0</v>
      </c>
      <c r="AG28">
        <v>0</v>
      </c>
      <c r="AH28">
        <v>0</v>
      </c>
      <c r="AI28">
        <v>0.88</v>
      </c>
      <c r="AJ28">
        <v>1</v>
      </c>
      <c r="AK28">
        <v>1</v>
      </c>
      <c r="AL28">
        <v>1</v>
      </c>
      <c r="AM28">
        <v>2</v>
      </c>
      <c r="AN28">
        <v>0</v>
      </c>
      <c r="AO28">
        <v>0</v>
      </c>
      <c r="AP28">
        <v>0</v>
      </c>
      <c r="AQ28">
        <v>1</v>
      </c>
      <c r="AR28">
        <v>0</v>
      </c>
      <c r="AS28" t="s">
        <v>3</v>
      </c>
      <c r="AT28">
        <v>13.33</v>
      </c>
      <c r="AU28" t="s">
        <v>3</v>
      </c>
      <c r="AV28">
        <v>0</v>
      </c>
      <c r="AW28">
        <v>2</v>
      </c>
      <c r="AX28">
        <v>61550601</v>
      </c>
      <c r="AY28">
        <v>1</v>
      </c>
      <c r="AZ28">
        <v>0</v>
      </c>
      <c r="BA28">
        <v>28</v>
      </c>
      <c r="BB28">
        <v>1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78.247100000000003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1</v>
      </c>
      <c r="BQ28">
        <v>78.247100000000003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1</v>
      </c>
      <c r="CV28">
        <v>0</v>
      </c>
      <c r="CW28">
        <v>0</v>
      </c>
      <c r="CX28">
        <f>ROUND(Y28*Source!I112,7)</f>
        <v>2.2660999999999998</v>
      </c>
      <c r="CY28">
        <f t="shared" si="8"/>
        <v>5.17</v>
      </c>
      <c r="CZ28">
        <f t="shared" si="9"/>
        <v>5.87</v>
      </c>
      <c r="DA28">
        <f t="shared" si="10"/>
        <v>0.88</v>
      </c>
      <c r="DB28">
        <f t="shared" si="1"/>
        <v>78.25</v>
      </c>
      <c r="DC28">
        <f t="shared" si="2"/>
        <v>0</v>
      </c>
      <c r="DD28" t="s">
        <v>3</v>
      </c>
      <c r="DE28" t="s">
        <v>3</v>
      </c>
      <c r="DF28">
        <f>ROUND(ROUND(AE28*AI28,2)*CX28,2)</f>
        <v>11.72</v>
      </c>
      <c r="DG28">
        <f t="shared" si="6"/>
        <v>0</v>
      </c>
      <c r="DH28">
        <f t="shared" si="3"/>
        <v>0</v>
      </c>
      <c r="DI28">
        <f t="shared" si="4"/>
        <v>0</v>
      </c>
      <c r="DJ28">
        <f t="shared" si="11"/>
        <v>11.72</v>
      </c>
      <c r="DK28">
        <v>0</v>
      </c>
      <c r="DL28" t="s">
        <v>3</v>
      </c>
      <c r="DM28">
        <v>0</v>
      </c>
      <c r="DN28" t="s">
        <v>3</v>
      </c>
      <c r="DO28">
        <v>0</v>
      </c>
    </row>
    <row r="29" spans="1:119" x14ac:dyDescent="0.2">
      <c r="A29">
        <f>ROW(Source!A112)</f>
        <v>112</v>
      </c>
      <c r="B29">
        <v>61549534</v>
      </c>
      <c r="C29">
        <v>61550583</v>
      </c>
      <c r="D29">
        <v>60401927</v>
      </c>
      <c r="E29">
        <v>1</v>
      </c>
      <c r="F29">
        <v>1</v>
      </c>
      <c r="G29">
        <v>1</v>
      </c>
      <c r="H29">
        <v>3</v>
      </c>
      <c r="I29" t="s">
        <v>463</v>
      </c>
      <c r="J29" t="s">
        <v>464</v>
      </c>
      <c r="K29" t="s">
        <v>465</v>
      </c>
      <c r="L29">
        <v>1302</v>
      </c>
      <c r="N29">
        <v>1003</v>
      </c>
      <c r="O29" t="s">
        <v>466</v>
      </c>
      <c r="P29" t="s">
        <v>466</v>
      </c>
      <c r="Q29">
        <v>10</v>
      </c>
      <c r="W29">
        <v>0</v>
      </c>
      <c r="X29">
        <v>530731316</v>
      </c>
      <c r="Y29">
        <f t="shared" si="0"/>
        <v>0.55000000000000004</v>
      </c>
      <c r="AA29">
        <v>57.7</v>
      </c>
      <c r="AB29">
        <v>0</v>
      </c>
      <c r="AC29">
        <v>0</v>
      </c>
      <c r="AD29">
        <v>0</v>
      </c>
      <c r="AE29">
        <v>37.71</v>
      </c>
      <c r="AF29">
        <v>0</v>
      </c>
      <c r="AG29">
        <v>0</v>
      </c>
      <c r="AH29">
        <v>0</v>
      </c>
      <c r="AI29">
        <v>1.53</v>
      </c>
      <c r="AJ29">
        <v>1</v>
      </c>
      <c r="AK29">
        <v>1</v>
      </c>
      <c r="AL29">
        <v>1</v>
      </c>
      <c r="AM29">
        <v>2</v>
      </c>
      <c r="AN29">
        <v>0</v>
      </c>
      <c r="AO29">
        <v>0</v>
      </c>
      <c r="AP29">
        <v>0</v>
      </c>
      <c r="AQ29">
        <v>1</v>
      </c>
      <c r="AR29">
        <v>0</v>
      </c>
      <c r="AS29" t="s">
        <v>3</v>
      </c>
      <c r="AT29">
        <v>0.55000000000000004</v>
      </c>
      <c r="AU29" t="s">
        <v>3</v>
      </c>
      <c r="AV29">
        <v>0</v>
      </c>
      <c r="AW29">
        <v>2</v>
      </c>
      <c r="AX29">
        <v>61550602</v>
      </c>
      <c r="AY29">
        <v>1</v>
      </c>
      <c r="AZ29">
        <v>0</v>
      </c>
      <c r="BA29">
        <v>29</v>
      </c>
      <c r="BB29">
        <v>1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20.740500000000001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1</v>
      </c>
      <c r="BQ29">
        <v>20.740500000000001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1</v>
      </c>
      <c r="CV29">
        <v>0</v>
      </c>
      <c r="CW29">
        <v>0</v>
      </c>
      <c r="CX29">
        <f>ROUND(Y29*Source!I112,7)</f>
        <v>9.35E-2</v>
      </c>
      <c r="CY29">
        <f t="shared" si="8"/>
        <v>57.7</v>
      </c>
      <c r="CZ29">
        <f t="shared" si="9"/>
        <v>37.71</v>
      </c>
      <c r="DA29">
        <f t="shared" si="10"/>
        <v>1.53</v>
      </c>
      <c r="DB29">
        <f t="shared" si="1"/>
        <v>20.74</v>
      </c>
      <c r="DC29">
        <f t="shared" si="2"/>
        <v>0</v>
      </c>
      <c r="DD29" t="s">
        <v>3</v>
      </c>
      <c r="DE29" t="s">
        <v>3</v>
      </c>
      <c r="DF29">
        <f>ROUND(ROUND(AE29*AI29,2)*CX29,2)</f>
        <v>5.39</v>
      </c>
      <c r="DG29">
        <f t="shared" si="6"/>
        <v>0</v>
      </c>
      <c r="DH29">
        <f t="shared" si="3"/>
        <v>0</v>
      </c>
      <c r="DI29">
        <f t="shared" si="4"/>
        <v>0</v>
      </c>
      <c r="DJ29">
        <f t="shared" si="11"/>
        <v>5.39</v>
      </c>
      <c r="DK29">
        <v>0</v>
      </c>
      <c r="DL29" t="s">
        <v>3</v>
      </c>
      <c r="DM29">
        <v>0</v>
      </c>
      <c r="DN29" t="s">
        <v>3</v>
      </c>
      <c r="DO29">
        <v>0</v>
      </c>
    </row>
    <row r="30" spans="1:119" x14ac:dyDescent="0.2">
      <c r="A30">
        <f>ROW(Source!A112)</f>
        <v>112</v>
      </c>
      <c r="B30">
        <v>61549534</v>
      </c>
      <c r="C30">
        <v>61550583</v>
      </c>
      <c r="D30">
        <v>60402495</v>
      </c>
      <c r="E30">
        <v>1</v>
      </c>
      <c r="F30">
        <v>1</v>
      </c>
      <c r="G30">
        <v>1</v>
      </c>
      <c r="H30">
        <v>3</v>
      </c>
      <c r="I30" t="s">
        <v>467</v>
      </c>
      <c r="J30" t="s">
        <v>468</v>
      </c>
      <c r="K30" t="s">
        <v>469</v>
      </c>
      <c r="L30">
        <v>1346</v>
      </c>
      <c r="N30">
        <v>1009</v>
      </c>
      <c r="O30" t="s">
        <v>470</v>
      </c>
      <c r="P30" t="s">
        <v>470</v>
      </c>
      <c r="Q30">
        <v>1</v>
      </c>
      <c r="W30">
        <v>0</v>
      </c>
      <c r="X30">
        <v>-163259778</v>
      </c>
      <c r="Y30">
        <f t="shared" si="0"/>
        <v>1.9</v>
      </c>
      <c r="AA30">
        <v>121.39</v>
      </c>
      <c r="AB30">
        <v>0</v>
      </c>
      <c r="AC30">
        <v>0</v>
      </c>
      <c r="AD30">
        <v>0</v>
      </c>
      <c r="AE30">
        <v>155.63</v>
      </c>
      <c r="AF30">
        <v>0</v>
      </c>
      <c r="AG30">
        <v>0</v>
      </c>
      <c r="AH30">
        <v>0</v>
      </c>
      <c r="AI30">
        <v>0.78</v>
      </c>
      <c r="AJ30">
        <v>1</v>
      </c>
      <c r="AK30">
        <v>1</v>
      </c>
      <c r="AL30">
        <v>1</v>
      </c>
      <c r="AM30">
        <v>2</v>
      </c>
      <c r="AN30">
        <v>0</v>
      </c>
      <c r="AO30">
        <v>0</v>
      </c>
      <c r="AP30">
        <v>0</v>
      </c>
      <c r="AQ30">
        <v>1</v>
      </c>
      <c r="AR30">
        <v>0</v>
      </c>
      <c r="AS30" t="s">
        <v>3</v>
      </c>
      <c r="AT30">
        <v>1.9</v>
      </c>
      <c r="AU30" t="s">
        <v>3</v>
      </c>
      <c r="AV30">
        <v>0</v>
      </c>
      <c r="AW30">
        <v>2</v>
      </c>
      <c r="AX30">
        <v>61550603</v>
      </c>
      <c r="AY30">
        <v>1</v>
      </c>
      <c r="AZ30">
        <v>0</v>
      </c>
      <c r="BA30">
        <v>30</v>
      </c>
      <c r="BB30">
        <v>1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295.697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1</v>
      </c>
      <c r="BQ30">
        <v>295.697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1</v>
      </c>
      <c r="CV30">
        <v>0</v>
      </c>
      <c r="CW30">
        <v>0</v>
      </c>
      <c r="CX30">
        <f>ROUND(Y30*Source!I112,7)</f>
        <v>0.32300000000000001</v>
      </c>
      <c r="CY30">
        <f t="shared" si="8"/>
        <v>121.39</v>
      </c>
      <c r="CZ30">
        <f t="shared" si="9"/>
        <v>155.63</v>
      </c>
      <c r="DA30">
        <f t="shared" si="10"/>
        <v>0.78</v>
      </c>
      <c r="DB30">
        <f t="shared" si="1"/>
        <v>295.7</v>
      </c>
      <c r="DC30">
        <f t="shared" si="2"/>
        <v>0</v>
      </c>
      <c r="DD30" t="s">
        <v>3</v>
      </c>
      <c r="DE30" t="s">
        <v>3</v>
      </c>
      <c r="DF30">
        <f>ROUND(ROUND(AE30*AI30,2)*CX30,2)</f>
        <v>39.21</v>
      </c>
      <c r="DG30">
        <f t="shared" si="6"/>
        <v>0</v>
      </c>
      <c r="DH30">
        <f t="shared" si="3"/>
        <v>0</v>
      </c>
      <c r="DI30">
        <f t="shared" si="4"/>
        <v>0</v>
      </c>
      <c r="DJ30">
        <f t="shared" si="11"/>
        <v>39.21</v>
      </c>
      <c r="DK30">
        <v>0</v>
      </c>
      <c r="DL30" t="s">
        <v>3</v>
      </c>
      <c r="DM30">
        <v>0</v>
      </c>
      <c r="DN30" t="s">
        <v>3</v>
      </c>
      <c r="DO30">
        <v>0</v>
      </c>
    </row>
    <row r="31" spans="1:119" x14ac:dyDescent="0.2">
      <c r="A31">
        <f>ROW(Source!A112)</f>
        <v>112</v>
      </c>
      <c r="B31">
        <v>61549534</v>
      </c>
      <c r="C31">
        <v>61550583</v>
      </c>
      <c r="D31">
        <v>60420448</v>
      </c>
      <c r="E31">
        <v>1</v>
      </c>
      <c r="F31">
        <v>1</v>
      </c>
      <c r="G31">
        <v>1</v>
      </c>
      <c r="H31">
        <v>3</v>
      </c>
      <c r="I31" t="s">
        <v>471</v>
      </c>
      <c r="J31" t="s">
        <v>472</v>
      </c>
      <c r="K31" t="s">
        <v>473</v>
      </c>
      <c r="L31">
        <v>1346</v>
      </c>
      <c r="N31">
        <v>1009</v>
      </c>
      <c r="O31" t="s">
        <v>470</v>
      </c>
      <c r="P31" t="s">
        <v>470</v>
      </c>
      <c r="Q31">
        <v>1</v>
      </c>
      <c r="W31">
        <v>0</v>
      </c>
      <c r="X31">
        <v>291254868</v>
      </c>
      <c r="Y31">
        <f t="shared" si="0"/>
        <v>0.4</v>
      </c>
      <c r="AA31">
        <v>111.83</v>
      </c>
      <c r="AB31">
        <v>0</v>
      </c>
      <c r="AC31">
        <v>0</v>
      </c>
      <c r="AD31">
        <v>0</v>
      </c>
      <c r="AE31">
        <v>79.88</v>
      </c>
      <c r="AF31">
        <v>0</v>
      </c>
      <c r="AG31">
        <v>0</v>
      </c>
      <c r="AH31">
        <v>0</v>
      </c>
      <c r="AI31">
        <v>1.4</v>
      </c>
      <c r="AJ31">
        <v>1</v>
      </c>
      <c r="AK31">
        <v>1</v>
      </c>
      <c r="AL31">
        <v>1</v>
      </c>
      <c r="AM31">
        <v>2</v>
      </c>
      <c r="AN31">
        <v>0</v>
      </c>
      <c r="AO31">
        <v>0</v>
      </c>
      <c r="AP31">
        <v>0</v>
      </c>
      <c r="AQ31">
        <v>1</v>
      </c>
      <c r="AR31">
        <v>0</v>
      </c>
      <c r="AS31" t="s">
        <v>3</v>
      </c>
      <c r="AT31">
        <v>0.4</v>
      </c>
      <c r="AU31" t="s">
        <v>3</v>
      </c>
      <c r="AV31">
        <v>0</v>
      </c>
      <c r="AW31">
        <v>2</v>
      </c>
      <c r="AX31">
        <v>61550604</v>
      </c>
      <c r="AY31">
        <v>1</v>
      </c>
      <c r="AZ31">
        <v>0</v>
      </c>
      <c r="BA31">
        <v>31</v>
      </c>
      <c r="BB31">
        <v>1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31.951999999999998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1</v>
      </c>
      <c r="BQ31">
        <v>31.951999999999998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1</v>
      </c>
      <c r="CV31">
        <v>0</v>
      </c>
      <c r="CW31">
        <v>0</v>
      </c>
      <c r="CX31">
        <f>ROUND(Y31*Source!I112,7)</f>
        <v>6.8000000000000005E-2</v>
      </c>
      <c r="CY31">
        <f t="shared" si="8"/>
        <v>111.83</v>
      </c>
      <c r="CZ31">
        <f t="shared" si="9"/>
        <v>79.88</v>
      </c>
      <c r="DA31">
        <f t="shared" si="10"/>
        <v>1.4</v>
      </c>
      <c r="DB31">
        <f t="shared" si="1"/>
        <v>31.95</v>
      </c>
      <c r="DC31">
        <f t="shared" si="2"/>
        <v>0</v>
      </c>
      <c r="DD31" t="s">
        <v>3</v>
      </c>
      <c r="DE31" t="s">
        <v>3</v>
      </c>
      <c r="DF31">
        <f>ROUND(ROUND(AE31*AI31,2)*CX31,2)</f>
        <v>7.6</v>
      </c>
      <c r="DG31">
        <f t="shared" si="6"/>
        <v>0</v>
      </c>
      <c r="DH31">
        <f t="shared" si="3"/>
        <v>0</v>
      </c>
      <c r="DI31">
        <f t="shared" si="4"/>
        <v>0</v>
      </c>
      <c r="DJ31">
        <f t="shared" si="11"/>
        <v>7.6</v>
      </c>
      <c r="DK31">
        <v>0</v>
      </c>
      <c r="DL31" t="s">
        <v>3</v>
      </c>
      <c r="DM31">
        <v>0</v>
      </c>
      <c r="DN31" t="s">
        <v>3</v>
      </c>
      <c r="DO31">
        <v>0</v>
      </c>
    </row>
    <row r="32" spans="1:119" x14ac:dyDescent="0.2">
      <c r="A32">
        <f>ROW(Source!A112)</f>
        <v>112</v>
      </c>
      <c r="B32">
        <v>61549534</v>
      </c>
      <c r="C32">
        <v>61550583</v>
      </c>
      <c r="D32">
        <v>60433685</v>
      </c>
      <c r="E32">
        <v>1</v>
      </c>
      <c r="F32">
        <v>1</v>
      </c>
      <c r="G32">
        <v>1</v>
      </c>
      <c r="H32">
        <v>3</v>
      </c>
      <c r="I32" t="s">
        <v>149</v>
      </c>
      <c r="J32" t="s">
        <v>152</v>
      </c>
      <c r="K32" t="s">
        <v>150</v>
      </c>
      <c r="L32">
        <v>1477</v>
      </c>
      <c r="N32">
        <v>1013</v>
      </c>
      <c r="O32" t="s">
        <v>151</v>
      </c>
      <c r="P32" t="s">
        <v>153</v>
      </c>
      <c r="Q32">
        <v>1</v>
      </c>
      <c r="W32">
        <v>0</v>
      </c>
      <c r="X32">
        <v>1901007357</v>
      </c>
      <c r="Y32">
        <f t="shared" si="0"/>
        <v>0.105</v>
      </c>
      <c r="AA32">
        <v>70449.91</v>
      </c>
      <c r="AB32">
        <v>0</v>
      </c>
      <c r="AC32">
        <v>0</v>
      </c>
      <c r="AD32">
        <v>0</v>
      </c>
      <c r="AE32">
        <v>70449.91</v>
      </c>
      <c r="AF32">
        <v>0</v>
      </c>
      <c r="AG32">
        <v>0</v>
      </c>
      <c r="AH32">
        <v>0</v>
      </c>
      <c r="AI32">
        <v>1.4</v>
      </c>
      <c r="AJ32">
        <v>1</v>
      </c>
      <c r="AK32">
        <v>1</v>
      </c>
      <c r="AL32">
        <v>1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 t="s">
        <v>3</v>
      </c>
      <c r="AT32">
        <v>0.105</v>
      </c>
      <c r="AU32" t="s">
        <v>3</v>
      </c>
      <c r="AV32">
        <v>0</v>
      </c>
      <c r="AW32">
        <v>1</v>
      </c>
      <c r="AX32">
        <v>-1</v>
      </c>
      <c r="AY32">
        <v>0</v>
      </c>
      <c r="AZ32">
        <v>0</v>
      </c>
      <c r="BA32" t="s">
        <v>3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CV32">
        <v>0</v>
      </c>
      <c r="CW32">
        <v>0</v>
      </c>
      <c r="CX32">
        <f>ROUND(Y32*Source!I112,7)</f>
        <v>1.7850000000000001E-2</v>
      </c>
      <c r="CY32">
        <f t="shared" si="8"/>
        <v>70449.91</v>
      </c>
      <c r="CZ32">
        <f t="shared" si="9"/>
        <v>70449.91</v>
      </c>
      <c r="DA32">
        <f t="shared" si="10"/>
        <v>1.4</v>
      </c>
      <c r="DB32">
        <f t="shared" si="1"/>
        <v>7397.24</v>
      </c>
      <c r="DC32">
        <f t="shared" si="2"/>
        <v>0</v>
      </c>
      <c r="DD32" t="s">
        <v>3</v>
      </c>
      <c r="DE32" t="s">
        <v>3</v>
      </c>
      <c r="DF32">
        <f>ROUND(ROUND(AE32*AI32,2)*CX32,2)</f>
        <v>1760.54</v>
      </c>
      <c r="DG32">
        <f t="shared" si="6"/>
        <v>0</v>
      </c>
      <c r="DH32">
        <f t="shared" si="3"/>
        <v>0</v>
      </c>
      <c r="DI32">
        <f t="shared" si="4"/>
        <v>0</v>
      </c>
      <c r="DJ32">
        <f t="shared" si="11"/>
        <v>1760.54</v>
      </c>
      <c r="DK32">
        <v>0</v>
      </c>
      <c r="DL32" t="s">
        <v>3</v>
      </c>
      <c r="DM32">
        <v>0</v>
      </c>
      <c r="DN32" t="s">
        <v>3</v>
      </c>
      <c r="DO32">
        <v>0</v>
      </c>
    </row>
    <row r="33" spans="1:119" x14ac:dyDescent="0.2">
      <c r="A33">
        <f>ROW(Source!A114)</f>
        <v>114</v>
      </c>
      <c r="B33">
        <v>61549534</v>
      </c>
      <c r="C33">
        <v>61550607</v>
      </c>
      <c r="D33">
        <v>60327560</v>
      </c>
      <c r="E33">
        <v>117</v>
      </c>
      <c r="F33">
        <v>1</v>
      </c>
      <c r="G33">
        <v>1</v>
      </c>
      <c r="H33">
        <v>1</v>
      </c>
      <c r="I33" t="s">
        <v>474</v>
      </c>
      <c r="J33" t="s">
        <v>3</v>
      </c>
      <c r="K33" t="s">
        <v>475</v>
      </c>
      <c r="L33">
        <v>1369</v>
      </c>
      <c r="N33">
        <v>1013</v>
      </c>
      <c r="O33" t="s">
        <v>476</v>
      </c>
      <c r="P33" t="s">
        <v>476</v>
      </c>
      <c r="Q33">
        <v>1</v>
      </c>
      <c r="W33">
        <v>0</v>
      </c>
      <c r="X33">
        <v>-236928766</v>
      </c>
      <c r="Y33">
        <f t="shared" si="0"/>
        <v>0.02</v>
      </c>
      <c r="AA33">
        <v>0</v>
      </c>
      <c r="AB33">
        <v>0</v>
      </c>
      <c r="AC33">
        <v>0</v>
      </c>
      <c r="AD33">
        <v>587.34</v>
      </c>
      <c r="AE33">
        <v>0</v>
      </c>
      <c r="AF33">
        <v>0</v>
      </c>
      <c r="AG33">
        <v>0</v>
      </c>
      <c r="AH33">
        <v>587.34</v>
      </c>
      <c r="AI33">
        <v>1</v>
      </c>
      <c r="AJ33">
        <v>1</v>
      </c>
      <c r="AK33">
        <v>1</v>
      </c>
      <c r="AL33">
        <v>1</v>
      </c>
      <c r="AM33">
        <v>-2</v>
      </c>
      <c r="AN33">
        <v>0</v>
      </c>
      <c r="AO33">
        <v>0</v>
      </c>
      <c r="AP33">
        <v>0</v>
      </c>
      <c r="AQ33">
        <v>1</v>
      </c>
      <c r="AR33">
        <v>0</v>
      </c>
      <c r="AS33" t="s">
        <v>3</v>
      </c>
      <c r="AT33">
        <v>0.02</v>
      </c>
      <c r="AU33" t="s">
        <v>3</v>
      </c>
      <c r="AV33">
        <v>1</v>
      </c>
      <c r="AW33">
        <v>2</v>
      </c>
      <c r="AX33">
        <v>61550616</v>
      </c>
      <c r="AY33">
        <v>1</v>
      </c>
      <c r="AZ33">
        <v>0</v>
      </c>
      <c r="BA33">
        <v>33</v>
      </c>
      <c r="BB33">
        <v>1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11.7468</v>
      </c>
      <c r="BN33">
        <v>0.02</v>
      </c>
      <c r="BO33">
        <v>0</v>
      </c>
      <c r="BP33">
        <v>1</v>
      </c>
      <c r="BQ33">
        <v>0</v>
      </c>
      <c r="BR33">
        <v>0</v>
      </c>
      <c r="BS33">
        <v>0</v>
      </c>
      <c r="BT33">
        <v>11.7468</v>
      </c>
      <c r="BU33">
        <v>0.02</v>
      </c>
      <c r="BV33">
        <v>0</v>
      </c>
      <c r="BW33">
        <v>1</v>
      </c>
      <c r="CU33">
        <f>ROUND(AT33*Source!I114*AH33*AL33,2)</f>
        <v>0.59</v>
      </c>
      <c r="CV33">
        <f>ROUND(Y33*Source!I114,7)</f>
        <v>1E-3</v>
      </c>
      <c r="CW33">
        <v>0</v>
      </c>
      <c r="CX33">
        <f>ROUND(Y33*Source!I114,7)</f>
        <v>1E-3</v>
      </c>
      <c r="CY33">
        <f>AD33</f>
        <v>587.34</v>
      </c>
      <c r="CZ33">
        <f>AH33</f>
        <v>587.34</v>
      </c>
      <c r="DA33">
        <f>AL33</f>
        <v>1</v>
      </c>
      <c r="DB33">
        <f t="shared" si="1"/>
        <v>11.75</v>
      </c>
      <c r="DC33">
        <f t="shared" si="2"/>
        <v>0</v>
      </c>
      <c r="DD33" t="s">
        <v>3</v>
      </c>
      <c r="DE33" t="s">
        <v>3</v>
      </c>
      <c r="DF33">
        <f t="shared" ref="DF33:DF38" si="12">ROUND(ROUND(AE33,2)*CX33,2)</f>
        <v>0</v>
      </c>
      <c r="DG33">
        <f t="shared" si="6"/>
        <v>0</v>
      </c>
      <c r="DH33">
        <f t="shared" si="3"/>
        <v>0</v>
      </c>
      <c r="DI33">
        <f t="shared" si="4"/>
        <v>0.59</v>
      </c>
      <c r="DJ33">
        <f>DI33</f>
        <v>0.59</v>
      </c>
      <c r="DK33">
        <v>1</v>
      </c>
      <c r="DL33" t="s">
        <v>3</v>
      </c>
      <c r="DM33">
        <v>0</v>
      </c>
      <c r="DN33" t="s">
        <v>3</v>
      </c>
      <c r="DO33">
        <v>0</v>
      </c>
    </row>
    <row r="34" spans="1:119" x14ac:dyDescent="0.2">
      <c r="A34">
        <f>ROW(Source!A114)</f>
        <v>114</v>
      </c>
      <c r="B34">
        <v>61549534</v>
      </c>
      <c r="C34">
        <v>61550607</v>
      </c>
      <c r="D34">
        <v>60327562</v>
      </c>
      <c r="E34">
        <v>117</v>
      </c>
      <c r="F34">
        <v>1</v>
      </c>
      <c r="G34">
        <v>1</v>
      </c>
      <c r="H34">
        <v>1</v>
      </c>
      <c r="I34" t="s">
        <v>477</v>
      </c>
      <c r="J34" t="s">
        <v>3</v>
      </c>
      <c r="K34" t="s">
        <v>478</v>
      </c>
      <c r="L34">
        <v>1369</v>
      </c>
      <c r="N34">
        <v>1013</v>
      </c>
      <c r="O34" t="s">
        <v>476</v>
      </c>
      <c r="P34" t="s">
        <v>476</v>
      </c>
      <c r="Q34">
        <v>1</v>
      </c>
      <c r="W34">
        <v>0</v>
      </c>
      <c r="X34">
        <v>-587036825</v>
      </c>
      <c r="Y34">
        <f t="shared" si="0"/>
        <v>10.75</v>
      </c>
      <c r="AA34">
        <v>0</v>
      </c>
      <c r="AB34">
        <v>0</v>
      </c>
      <c r="AC34">
        <v>0</v>
      </c>
      <c r="AD34">
        <v>641.22</v>
      </c>
      <c r="AE34">
        <v>0</v>
      </c>
      <c r="AF34">
        <v>0</v>
      </c>
      <c r="AG34">
        <v>0</v>
      </c>
      <c r="AH34">
        <v>641.22</v>
      </c>
      <c r="AI34">
        <v>1</v>
      </c>
      <c r="AJ34">
        <v>1</v>
      </c>
      <c r="AK34">
        <v>1</v>
      </c>
      <c r="AL34">
        <v>1</v>
      </c>
      <c r="AM34">
        <v>-2</v>
      </c>
      <c r="AN34">
        <v>0</v>
      </c>
      <c r="AO34">
        <v>0</v>
      </c>
      <c r="AP34">
        <v>0</v>
      </c>
      <c r="AQ34">
        <v>1</v>
      </c>
      <c r="AR34">
        <v>0</v>
      </c>
      <c r="AS34" t="s">
        <v>3</v>
      </c>
      <c r="AT34">
        <v>10.75</v>
      </c>
      <c r="AU34" t="s">
        <v>3</v>
      </c>
      <c r="AV34">
        <v>1</v>
      </c>
      <c r="AW34">
        <v>2</v>
      </c>
      <c r="AX34">
        <v>61550617</v>
      </c>
      <c r="AY34">
        <v>1</v>
      </c>
      <c r="AZ34">
        <v>0</v>
      </c>
      <c r="BA34">
        <v>34</v>
      </c>
      <c r="BB34">
        <v>1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6893.1150000000007</v>
      </c>
      <c r="BN34">
        <v>10.75</v>
      </c>
      <c r="BO34">
        <v>0</v>
      </c>
      <c r="BP34">
        <v>1</v>
      </c>
      <c r="BQ34">
        <v>0</v>
      </c>
      <c r="BR34">
        <v>0</v>
      </c>
      <c r="BS34">
        <v>0</v>
      </c>
      <c r="BT34">
        <v>6893.1150000000007</v>
      </c>
      <c r="BU34">
        <v>10.75</v>
      </c>
      <c r="BV34">
        <v>0</v>
      </c>
      <c r="BW34">
        <v>1</v>
      </c>
      <c r="CU34">
        <f>ROUND(AT34*Source!I114*AH34*AL34,2)</f>
        <v>344.66</v>
      </c>
      <c r="CV34">
        <f>ROUND(Y34*Source!I114,7)</f>
        <v>0.53749999999999998</v>
      </c>
      <c r="CW34">
        <v>0</v>
      </c>
      <c r="CX34">
        <f>ROUND(Y34*Source!I114,7)</f>
        <v>0.53749999999999998</v>
      </c>
      <c r="CY34">
        <f>AD34</f>
        <v>641.22</v>
      </c>
      <c r="CZ34">
        <f>AH34</f>
        <v>641.22</v>
      </c>
      <c r="DA34">
        <f>AL34</f>
        <v>1</v>
      </c>
      <c r="DB34">
        <f t="shared" si="1"/>
        <v>6893.12</v>
      </c>
      <c r="DC34">
        <f t="shared" si="2"/>
        <v>0</v>
      </c>
      <c r="DD34" t="s">
        <v>3</v>
      </c>
      <c r="DE34" t="s">
        <v>3</v>
      </c>
      <c r="DF34">
        <f t="shared" si="12"/>
        <v>0</v>
      </c>
      <c r="DG34">
        <f t="shared" si="6"/>
        <v>0</v>
      </c>
      <c r="DH34">
        <f t="shared" si="3"/>
        <v>0</v>
      </c>
      <c r="DI34">
        <f t="shared" si="4"/>
        <v>344.66</v>
      </c>
      <c r="DJ34">
        <f>DI34</f>
        <v>344.66</v>
      </c>
      <c r="DK34">
        <v>1</v>
      </c>
      <c r="DL34" t="s">
        <v>3</v>
      </c>
      <c r="DM34">
        <v>0</v>
      </c>
      <c r="DN34" t="s">
        <v>3</v>
      </c>
      <c r="DO34">
        <v>0</v>
      </c>
    </row>
    <row r="35" spans="1:119" x14ac:dyDescent="0.2">
      <c r="A35">
        <f>ROW(Source!A114)</f>
        <v>114</v>
      </c>
      <c r="B35">
        <v>61549534</v>
      </c>
      <c r="C35">
        <v>61550607</v>
      </c>
      <c r="D35">
        <v>60327566</v>
      </c>
      <c r="E35">
        <v>117</v>
      </c>
      <c r="F35">
        <v>1</v>
      </c>
      <c r="G35">
        <v>1</v>
      </c>
      <c r="H35">
        <v>1</v>
      </c>
      <c r="I35" t="s">
        <v>479</v>
      </c>
      <c r="J35" t="s">
        <v>3</v>
      </c>
      <c r="K35" t="s">
        <v>480</v>
      </c>
      <c r="L35">
        <v>1369</v>
      </c>
      <c r="N35">
        <v>1013</v>
      </c>
      <c r="O35" t="s">
        <v>476</v>
      </c>
      <c r="P35" t="s">
        <v>476</v>
      </c>
      <c r="Q35">
        <v>1</v>
      </c>
      <c r="W35">
        <v>0</v>
      </c>
      <c r="X35">
        <v>-512803540</v>
      </c>
      <c r="Y35">
        <f t="shared" si="0"/>
        <v>4.83</v>
      </c>
      <c r="AA35">
        <v>0</v>
      </c>
      <c r="AB35">
        <v>0</v>
      </c>
      <c r="AC35">
        <v>0</v>
      </c>
      <c r="AD35">
        <v>722.05</v>
      </c>
      <c r="AE35">
        <v>0</v>
      </c>
      <c r="AF35">
        <v>0</v>
      </c>
      <c r="AG35">
        <v>0</v>
      </c>
      <c r="AH35">
        <v>722.05</v>
      </c>
      <c r="AI35">
        <v>1</v>
      </c>
      <c r="AJ35">
        <v>1</v>
      </c>
      <c r="AK35">
        <v>1</v>
      </c>
      <c r="AL35">
        <v>1</v>
      </c>
      <c r="AM35">
        <v>-2</v>
      </c>
      <c r="AN35">
        <v>0</v>
      </c>
      <c r="AO35">
        <v>0</v>
      </c>
      <c r="AP35">
        <v>0</v>
      </c>
      <c r="AQ35">
        <v>1</v>
      </c>
      <c r="AR35">
        <v>0</v>
      </c>
      <c r="AS35" t="s">
        <v>3</v>
      </c>
      <c r="AT35">
        <v>4.83</v>
      </c>
      <c r="AU35" t="s">
        <v>3</v>
      </c>
      <c r="AV35">
        <v>1</v>
      </c>
      <c r="AW35">
        <v>2</v>
      </c>
      <c r="AX35">
        <v>61550618</v>
      </c>
      <c r="AY35">
        <v>1</v>
      </c>
      <c r="AZ35">
        <v>0</v>
      </c>
      <c r="BA35">
        <v>35</v>
      </c>
      <c r="BB35">
        <v>1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3487.5014999999999</v>
      </c>
      <c r="BN35">
        <v>4.83</v>
      </c>
      <c r="BO35">
        <v>0</v>
      </c>
      <c r="BP35">
        <v>1</v>
      </c>
      <c r="BQ35">
        <v>0</v>
      </c>
      <c r="BR35">
        <v>0</v>
      </c>
      <c r="BS35">
        <v>0</v>
      </c>
      <c r="BT35">
        <v>3487.5014999999999</v>
      </c>
      <c r="BU35">
        <v>4.83</v>
      </c>
      <c r="BV35">
        <v>0</v>
      </c>
      <c r="BW35">
        <v>1</v>
      </c>
      <c r="CU35">
        <f>ROUND(AT35*Source!I114*AH35*AL35,2)</f>
        <v>174.38</v>
      </c>
      <c r="CV35">
        <f>ROUND(Y35*Source!I114,7)</f>
        <v>0.24149999999999999</v>
      </c>
      <c r="CW35">
        <v>0</v>
      </c>
      <c r="CX35">
        <f>ROUND(Y35*Source!I114,7)</f>
        <v>0.24149999999999999</v>
      </c>
      <c r="CY35">
        <f>AD35</f>
        <v>722.05</v>
      </c>
      <c r="CZ35">
        <f>AH35</f>
        <v>722.05</v>
      </c>
      <c r="DA35">
        <f>AL35</f>
        <v>1</v>
      </c>
      <c r="DB35">
        <f t="shared" si="1"/>
        <v>3487.5</v>
      </c>
      <c r="DC35">
        <f t="shared" si="2"/>
        <v>0</v>
      </c>
      <c r="DD35" t="s">
        <v>3</v>
      </c>
      <c r="DE35" t="s">
        <v>3</v>
      </c>
      <c r="DF35">
        <f t="shared" si="12"/>
        <v>0</v>
      </c>
      <c r="DG35">
        <f t="shared" si="6"/>
        <v>0</v>
      </c>
      <c r="DH35">
        <f t="shared" si="3"/>
        <v>0</v>
      </c>
      <c r="DI35">
        <f t="shared" si="4"/>
        <v>174.38</v>
      </c>
      <c r="DJ35">
        <f>DI35</f>
        <v>174.38</v>
      </c>
      <c r="DK35">
        <v>1</v>
      </c>
      <c r="DL35" t="s">
        <v>3</v>
      </c>
      <c r="DM35">
        <v>0</v>
      </c>
      <c r="DN35" t="s">
        <v>3</v>
      </c>
      <c r="DO35">
        <v>0</v>
      </c>
    </row>
    <row r="36" spans="1:119" x14ac:dyDescent="0.2">
      <c r="A36">
        <f>ROW(Source!A114)</f>
        <v>114</v>
      </c>
      <c r="B36">
        <v>61549534</v>
      </c>
      <c r="C36">
        <v>61550607</v>
      </c>
      <c r="D36">
        <v>60327602</v>
      </c>
      <c r="E36">
        <v>117</v>
      </c>
      <c r="F36">
        <v>1</v>
      </c>
      <c r="G36">
        <v>1</v>
      </c>
      <c r="H36">
        <v>1</v>
      </c>
      <c r="I36" t="s">
        <v>430</v>
      </c>
      <c r="J36" t="s">
        <v>3</v>
      </c>
      <c r="K36" t="s">
        <v>431</v>
      </c>
      <c r="L36">
        <v>1191</v>
      </c>
      <c r="N36">
        <v>1013</v>
      </c>
      <c r="O36" t="s">
        <v>413</v>
      </c>
      <c r="P36" t="s">
        <v>413</v>
      </c>
      <c r="Q36">
        <v>1</v>
      </c>
      <c r="W36">
        <v>0</v>
      </c>
      <c r="X36">
        <v>-1417349443</v>
      </c>
      <c r="Y36">
        <f t="shared" si="0"/>
        <v>0.01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1</v>
      </c>
      <c r="AJ36">
        <v>1</v>
      </c>
      <c r="AK36">
        <v>1</v>
      </c>
      <c r="AL36">
        <v>1</v>
      </c>
      <c r="AM36">
        <v>-2</v>
      </c>
      <c r="AN36">
        <v>0</v>
      </c>
      <c r="AO36">
        <v>0</v>
      </c>
      <c r="AP36">
        <v>0</v>
      </c>
      <c r="AQ36">
        <v>1</v>
      </c>
      <c r="AR36">
        <v>0</v>
      </c>
      <c r="AS36" t="s">
        <v>3</v>
      </c>
      <c r="AT36">
        <v>0.01</v>
      </c>
      <c r="AU36" t="s">
        <v>3</v>
      </c>
      <c r="AV36">
        <v>2</v>
      </c>
      <c r="AW36">
        <v>2</v>
      </c>
      <c r="AX36">
        <v>61550619</v>
      </c>
      <c r="AY36">
        <v>1</v>
      </c>
      <c r="AZ36">
        <v>0</v>
      </c>
      <c r="BA36">
        <v>36</v>
      </c>
      <c r="BB36">
        <v>1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CV36">
        <v>0</v>
      </c>
      <c r="CW36">
        <v>0</v>
      </c>
      <c r="CX36">
        <f>ROUND(Y36*Source!I114,7)</f>
        <v>5.0000000000000001E-4</v>
      </c>
      <c r="CY36">
        <f>AD36</f>
        <v>0</v>
      </c>
      <c r="CZ36">
        <f>AH36</f>
        <v>0</v>
      </c>
      <c r="DA36">
        <f>AL36</f>
        <v>1</v>
      </c>
      <c r="DB36">
        <f t="shared" si="1"/>
        <v>0</v>
      </c>
      <c r="DC36">
        <f t="shared" si="2"/>
        <v>0</v>
      </c>
      <c r="DD36" t="s">
        <v>3</v>
      </c>
      <c r="DE36" t="s">
        <v>3</v>
      </c>
      <c r="DF36">
        <f t="shared" si="12"/>
        <v>0</v>
      </c>
      <c r="DG36">
        <f t="shared" si="6"/>
        <v>0</v>
      </c>
      <c r="DH36">
        <f t="shared" si="3"/>
        <v>0</v>
      </c>
      <c r="DI36">
        <f t="shared" si="4"/>
        <v>0</v>
      </c>
      <c r="DJ36">
        <f>DI36</f>
        <v>0</v>
      </c>
      <c r="DK36">
        <v>0</v>
      </c>
      <c r="DL36" t="s">
        <v>3</v>
      </c>
      <c r="DM36">
        <v>0</v>
      </c>
      <c r="DN36" t="s">
        <v>3</v>
      </c>
      <c r="DO36">
        <v>0</v>
      </c>
    </row>
    <row r="37" spans="1:119" x14ac:dyDescent="0.2">
      <c r="A37">
        <f>ROW(Source!A114)</f>
        <v>114</v>
      </c>
      <c r="B37">
        <v>61549534</v>
      </c>
      <c r="C37">
        <v>61550607</v>
      </c>
      <c r="D37">
        <v>60334986</v>
      </c>
      <c r="E37">
        <v>1</v>
      </c>
      <c r="F37">
        <v>1</v>
      </c>
      <c r="G37">
        <v>1</v>
      </c>
      <c r="H37">
        <v>2</v>
      </c>
      <c r="I37" t="s">
        <v>453</v>
      </c>
      <c r="J37" t="s">
        <v>454</v>
      </c>
      <c r="K37" t="s">
        <v>455</v>
      </c>
      <c r="L37">
        <v>1368</v>
      </c>
      <c r="N37">
        <v>1011</v>
      </c>
      <c r="O37" t="s">
        <v>417</v>
      </c>
      <c r="P37" t="s">
        <v>417</v>
      </c>
      <c r="Q37">
        <v>1</v>
      </c>
      <c r="W37">
        <v>0</v>
      </c>
      <c r="X37">
        <v>-849950259</v>
      </c>
      <c r="Y37">
        <f t="shared" si="0"/>
        <v>0.01</v>
      </c>
      <c r="AA37">
        <v>0</v>
      </c>
      <c r="AB37">
        <v>643.29</v>
      </c>
      <c r="AC37">
        <v>722.05</v>
      </c>
      <c r="AD37">
        <v>0</v>
      </c>
      <c r="AE37">
        <v>0</v>
      </c>
      <c r="AF37">
        <v>643.29</v>
      </c>
      <c r="AG37">
        <v>722.05</v>
      </c>
      <c r="AH37">
        <v>0</v>
      </c>
      <c r="AI37">
        <v>1</v>
      </c>
      <c r="AJ37">
        <v>1</v>
      </c>
      <c r="AK37">
        <v>1</v>
      </c>
      <c r="AL37">
        <v>1</v>
      </c>
      <c r="AM37">
        <v>-2</v>
      </c>
      <c r="AN37">
        <v>0</v>
      </c>
      <c r="AO37">
        <v>0</v>
      </c>
      <c r="AP37">
        <v>0</v>
      </c>
      <c r="AQ37">
        <v>1</v>
      </c>
      <c r="AR37">
        <v>0</v>
      </c>
      <c r="AS37" t="s">
        <v>3</v>
      </c>
      <c r="AT37">
        <v>0.01</v>
      </c>
      <c r="AU37" t="s">
        <v>3</v>
      </c>
      <c r="AV37">
        <v>1</v>
      </c>
      <c r="AW37">
        <v>2</v>
      </c>
      <c r="AX37">
        <v>61550620</v>
      </c>
      <c r="AY37">
        <v>1</v>
      </c>
      <c r="AZ37">
        <v>0</v>
      </c>
      <c r="BA37">
        <v>37</v>
      </c>
      <c r="BB37">
        <v>1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6.4329000000000001</v>
      </c>
      <c r="BL37">
        <v>7.2204999999999995</v>
      </c>
      <c r="BM37">
        <v>0</v>
      </c>
      <c r="BN37">
        <v>0</v>
      </c>
      <c r="BO37">
        <v>0.01</v>
      </c>
      <c r="BP37">
        <v>1</v>
      </c>
      <c r="BQ37">
        <v>0</v>
      </c>
      <c r="BR37">
        <v>6.4329000000000001</v>
      </c>
      <c r="BS37">
        <v>7.2204999999999995</v>
      </c>
      <c r="BT37">
        <v>0</v>
      </c>
      <c r="BU37">
        <v>0</v>
      </c>
      <c r="BV37">
        <v>0.01</v>
      </c>
      <c r="BW37">
        <v>1</v>
      </c>
      <c r="CV37">
        <v>0</v>
      </c>
      <c r="CW37">
        <f>ROUND(Y37*Source!I114*DO37,7)</f>
        <v>5.0000000000000001E-4</v>
      </c>
      <c r="CX37">
        <f>ROUND(Y37*Source!I114,7)</f>
        <v>5.0000000000000001E-4</v>
      </c>
      <c r="CY37">
        <f>AB37</f>
        <v>643.29</v>
      </c>
      <c r="CZ37">
        <f>AF37</f>
        <v>643.29</v>
      </c>
      <c r="DA37">
        <f>AJ37</f>
        <v>1</v>
      </c>
      <c r="DB37">
        <f t="shared" si="1"/>
        <v>6.43</v>
      </c>
      <c r="DC37">
        <f t="shared" si="2"/>
        <v>7.22</v>
      </c>
      <c r="DD37" t="s">
        <v>3</v>
      </c>
      <c r="DE37" t="s">
        <v>3</v>
      </c>
      <c r="DF37">
        <f t="shared" si="12"/>
        <v>0</v>
      </c>
      <c r="DG37">
        <f t="shared" si="6"/>
        <v>0.32</v>
      </c>
      <c r="DH37">
        <f t="shared" si="3"/>
        <v>0.36</v>
      </c>
      <c r="DI37">
        <f t="shared" si="4"/>
        <v>0</v>
      </c>
      <c r="DJ37">
        <f>DG37+DH37</f>
        <v>0.67999999999999994</v>
      </c>
      <c r="DK37">
        <v>1</v>
      </c>
      <c r="DL37" t="s">
        <v>456</v>
      </c>
      <c r="DM37">
        <v>4</v>
      </c>
      <c r="DN37" t="s">
        <v>413</v>
      </c>
      <c r="DO37">
        <v>1</v>
      </c>
    </row>
    <row r="38" spans="1:119" x14ac:dyDescent="0.2">
      <c r="A38">
        <f>ROW(Source!A114)</f>
        <v>114</v>
      </c>
      <c r="B38">
        <v>61549534</v>
      </c>
      <c r="C38">
        <v>61550607</v>
      </c>
      <c r="D38">
        <v>60401754</v>
      </c>
      <c r="E38">
        <v>1</v>
      </c>
      <c r="F38">
        <v>1</v>
      </c>
      <c r="G38">
        <v>1</v>
      </c>
      <c r="H38">
        <v>3</v>
      </c>
      <c r="I38" t="s">
        <v>436</v>
      </c>
      <c r="J38" t="s">
        <v>437</v>
      </c>
      <c r="K38" t="s">
        <v>438</v>
      </c>
      <c r="L38">
        <v>1383</v>
      </c>
      <c r="N38">
        <v>1013</v>
      </c>
      <c r="O38" t="s">
        <v>439</v>
      </c>
      <c r="P38" t="s">
        <v>439</v>
      </c>
      <c r="Q38">
        <v>1</v>
      </c>
      <c r="W38">
        <v>0</v>
      </c>
      <c r="X38">
        <v>1840299850</v>
      </c>
      <c r="Y38">
        <f t="shared" si="0"/>
        <v>4.42</v>
      </c>
      <c r="AA38">
        <v>6.78</v>
      </c>
      <c r="AB38">
        <v>0</v>
      </c>
      <c r="AC38">
        <v>0</v>
      </c>
      <c r="AD38">
        <v>0</v>
      </c>
      <c r="AE38">
        <v>6.78</v>
      </c>
      <c r="AF38">
        <v>0</v>
      </c>
      <c r="AG38">
        <v>0</v>
      </c>
      <c r="AH38">
        <v>0</v>
      </c>
      <c r="AI38">
        <v>1</v>
      </c>
      <c r="AJ38">
        <v>1</v>
      </c>
      <c r="AK38">
        <v>1</v>
      </c>
      <c r="AL38">
        <v>1</v>
      </c>
      <c r="AM38">
        <v>-2</v>
      </c>
      <c r="AN38">
        <v>0</v>
      </c>
      <c r="AO38">
        <v>0</v>
      </c>
      <c r="AP38">
        <v>0</v>
      </c>
      <c r="AQ38">
        <v>1</v>
      </c>
      <c r="AR38">
        <v>0</v>
      </c>
      <c r="AS38" t="s">
        <v>3</v>
      </c>
      <c r="AT38">
        <v>4.42</v>
      </c>
      <c r="AU38" t="s">
        <v>3</v>
      </c>
      <c r="AV38">
        <v>0</v>
      </c>
      <c r="AW38">
        <v>2</v>
      </c>
      <c r="AX38">
        <v>61550621</v>
      </c>
      <c r="AY38">
        <v>1</v>
      </c>
      <c r="AZ38">
        <v>0</v>
      </c>
      <c r="BA38">
        <v>38</v>
      </c>
      <c r="BB38">
        <v>1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29.967600000000001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1</v>
      </c>
      <c r="BQ38">
        <v>29.967600000000001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1</v>
      </c>
      <c r="CV38">
        <v>0</v>
      </c>
      <c r="CW38">
        <v>0</v>
      </c>
      <c r="CX38">
        <f>ROUND(Y38*Source!I114,7)</f>
        <v>0.221</v>
      </c>
      <c r="CY38">
        <f>AA38</f>
        <v>6.78</v>
      </c>
      <c r="CZ38">
        <f>AE38</f>
        <v>6.78</v>
      </c>
      <c r="DA38">
        <f>AI38</f>
        <v>1</v>
      </c>
      <c r="DB38">
        <f t="shared" si="1"/>
        <v>29.97</v>
      </c>
      <c r="DC38">
        <f t="shared" si="2"/>
        <v>0</v>
      </c>
      <c r="DD38" t="s">
        <v>3</v>
      </c>
      <c r="DE38" t="s">
        <v>3</v>
      </c>
      <c r="DF38">
        <f t="shared" si="12"/>
        <v>1.5</v>
      </c>
      <c r="DG38">
        <f t="shared" si="6"/>
        <v>0</v>
      </c>
      <c r="DH38">
        <f t="shared" si="3"/>
        <v>0</v>
      </c>
      <c r="DI38">
        <f t="shared" si="4"/>
        <v>0</v>
      </c>
      <c r="DJ38">
        <f>DF38</f>
        <v>1.5</v>
      </c>
      <c r="DK38">
        <v>1</v>
      </c>
      <c r="DL38" t="s">
        <v>3</v>
      </c>
      <c r="DM38">
        <v>0</v>
      </c>
      <c r="DN38" t="s">
        <v>3</v>
      </c>
      <c r="DO38">
        <v>0</v>
      </c>
    </row>
    <row r="39" spans="1:119" x14ac:dyDescent="0.2">
      <c r="A39">
        <f>ROW(Source!A114)</f>
        <v>114</v>
      </c>
      <c r="B39">
        <v>61549534</v>
      </c>
      <c r="C39">
        <v>61550607</v>
      </c>
      <c r="D39">
        <v>60403357</v>
      </c>
      <c r="E39">
        <v>1</v>
      </c>
      <c r="F39">
        <v>1</v>
      </c>
      <c r="G39">
        <v>1</v>
      </c>
      <c r="H39">
        <v>3</v>
      </c>
      <c r="I39" t="s">
        <v>481</v>
      </c>
      <c r="J39" t="s">
        <v>482</v>
      </c>
      <c r="K39" t="s">
        <v>483</v>
      </c>
      <c r="L39">
        <v>1425</v>
      </c>
      <c r="N39">
        <v>1013</v>
      </c>
      <c r="O39" t="s">
        <v>119</v>
      </c>
      <c r="P39" t="s">
        <v>119</v>
      </c>
      <c r="Q39">
        <v>1</v>
      </c>
      <c r="W39">
        <v>0</v>
      </c>
      <c r="X39">
        <v>1434886024</v>
      </c>
      <c r="Y39">
        <f t="shared" si="0"/>
        <v>2.09</v>
      </c>
      <c r="AA39">
        <v>64.900000000000006</v>
      </c>
      <c r="AB39">
        <v>0</v>
      </c>
      <c r="AC39">
        <v>0</v>
      </c>
      <c r="AD39">
        <v>0</v>
      </c>
      <c r="AE39">
        <v>52.34</v>
      </c>
      <c r="AF39">
        <v>0</v>
      </c>
      <c r="AG39">
        <v>0</v>
      </c>
      <c r="AH39">
        <v>0</v>
      </c>
      <c r="AI39">
        <v>1.24</v>
      </c>
      <c r="AJ39">
        <v>1</v>
      </c>
      <c r="AK39">
        <v>1</v>
      </c>
      <c r="AL39">
        <v>1</v>
      </c>
      <c r="AM39">
        <v>2</v>
      </c>
      <c r="AN39">
        <v>0</v>
      </c>
      <c r="AO39">
        <v>0</v>
      </c>
      <c r="AP39">
        <v>0</v>
      </c>
      <c r="AQ39">
        <v>1</v>
      </c>
      <c r="AR39">
        <v>0</v>
      </c>
      <c r="AS39" t="s">
        <v>3</v>
      </c>
      <c r="AT39">
        <v>2.09</v>
      </c>
      <c r="AU39" t="s">
        <v>3</v>
      </c>
      <c r="AV39">
        <v>0</v>
      </c>
      <c r="AW39">
        <v>2</v>
      </c>
      <c r="AX39">
        <v>61550622</v>
      </c>
      <c r="AY39">
        <v>1</v>
      </c>
      <c r="AZ39">
        <v>0</v>
      </c>
      <c r="BA39">
        <v>39</v>
      </c>
      <c r="BB39">
        <v>1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109.39060000000001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1</v>
      </c>
      <c r="BQ39">
        <v>109.39060000000001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1</v>
      </c>
      <c r="CV39">
        <v>0</v>
      </c>
      <c r="CW39">
        <v>0</v>
      </c>
      <c r="CX39">
        <f>ROUND(Y39*Source!I114,7)</f>
        <v>0.1045</v>
      </c>
      <c r="CY39">
        <f>AA39</f>
        <v>64.900000000000006</v>
      </c>
      <c r="CZ39">
        <f>AE39</f>
        <v>52.34</v>
      </c>
      <c r="DA39">
        <f>AI39</f>
        <v>1.24</v>
      </c>
      <c r="DB39">
        <f t="shared" si="1"/>
        <v>109.39</v>
      </c>
      <c r="DC39">
        <f t="shared" si="2"/>
        <v>0</v>
      </c>
      <c r="DD39" t="s">
        <v>3</v>
      </c>
      <c r="DE39" t="s">
        <v>3</v>
      </c>
      <c r="DF39">
        <f>ROUND(ROUND(AE39*AI39,2)*CX39,2)</f>
        <v>6.78</v>
      </c>
      <c r="DG39">
        <f t="shared" si="6"/>
        <v>0</v>
      </c>
      <c r="DH39">
        <f t="shared" si="3"/>
        <v>0</v>
      </c>
      <c r="DI39">
        <f t="shared" si="4"/>
        <v>0</v>
      </c>
      <c r="DJ39">
        <f>DF39</f>
        <v>6.78</v>
      </c>
      <c r="DK39">
        <v>0</v>
      </c>
      <c r="DL39" t="s">
        <v>3</v>
      </c>
      <c r="DM39">
        <v>0</v>
      </c>
      <c r="DN39" t="s">
        <v>3</v>
      </c>
      <c r="DO39">
        <v>0</v>
      </c>
    </row>
    <row r="40" spans="1:119" x14ac:dyDescent="0.2">
      <c r="A40">
        <f>ROW(Source!A114)</f>
        <v>114</v>
      </c>
      <c r="B40">
        <v>61549534</v>
      </c>
      <c r="C40">
        <v>61550607</v>
      </c>
      <c r="D40">
        <v>60442997</v>
      </c>
      <c r="E40">
        <v>1</v>
      </c>
      <c r="F40">
        <v>1</v>
      </c>
      <c r="G40">
        <v>1</v>
      </c>
      <c r="H40">
        <v>3</v>
      </c>
      <c r="I40" t="s">
        <v>161</v>
      </c>
      <c r="J40" t="s">
        <v>164</v>
      </c>
      <c r="K40" t="s">
        <v>162</v>
      </c>
      <c r="L40">
        <v>1301</v>
      </c>
      <c r="N40">
        <v>1003</v>
      </c>
      <c r="O40" t="s">
        <v>163</v>
      </c>
      <c r="P40" t="s">
        <v>163</v>
      </c>
      <c r="Q40">
        <v>1</v>
      </c>
      <c r="W40">
        <v>0</v>
      </c>
      <c r="X40">
        <v>613818176</v>
      </c>
      <c r="Y40">
        <f t="shared" si="0"/>
        <v>105</v>
      </c>
      <c r="AA40">
        <v>11.79</v>
      </c>
      <c r="AB40">
        <v>0</v>
      </c>
      <c r="AC40">
        <v>0</v>
      </c>
      <c r="AD40">
        <v>0</v>
      </c>
      <c r="AE40">
        <v>11.79</v>
      </c>
      <c r="AF40">
        <v>0</v>
      </c>
      <c r="AG40">
        <v>0</v>
      </c>
      <c r="AH40">
        <v>0</v>
      </c>
      <c r="AI40">
        <v>1.4</v>
      </c>
      <c r="AJ40">
        <v>1</v>
      </c>
      <c r="AK40">
        <v>1</v>
      </c>
      <c r="AL40">
        <v>1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 t="s">
        <v>3</v>
      </c>
      <c r="AT40">
        <v>105</v>
      </c>
      <c r="AU40" t="s">
        <v>3</v>
      </c>
      <c r="AV40">
        <v>0</v>
      </c>
      <c r="AW40">
        <v>1</v>
      </c>
      <c r="AX40">
        <v>-1</v>
      </c>
      <c r="AY40">
        <v>0</v>
      </c>
      <c r="AZ40">
        <v>0</v>
      </c>
      <c r="BA40" t="s">
        <v>3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CV40">
        <v>0</v>
      </c>
      <c r="CW40">
        <v>0</v>
      </c>
      <c r="CX40">
        <f>ROUND(Y40*Source!I114,7)</f>
        <v>5.25</v>
      </c>
      <c r="CY40">
        <f>AA40</f>
        <v>11.79</v>
      </c>
      <c r="CZ40">
        <f>AE40</f>
        <v>11.79</v>
      </c>
      <c r="DA40">
        <f>AI40</f>
        <v>1.4</v>
      </c>
      <c r="DB40">
        <f t="shared" si="1"/>
        <v>1237.95</v>
      </c>
      <c r="DC40">
        <f t="shared" si="2"/>
        <v>0</v>
      </c>
      <c r="DD40" t="s">
        <v>3</v>
      </c>
      <c r="DE40" t="s">
        <v>3</v>
      </c>
      <c r="DF40">
        <f>ROUND(ROUND(AE40*AI40,2)*CX40,2)</f>
        <v>86.68</v>
      </c>
      <c r="DG40">
        <f t="shared" si="6"/>
        <v>0</v>
      </c>
      <c r="DH40">
        <f t="shared" si="3"/>
        <v>0</v>
      </c>
      <c r="DI40">
        <f t="shared" si="4"/>
        <v>0</v>
      </c>
      <c r="DJ40">
        <f>DF40</f>
        <v>86.68</v>
      </c>
      <c r="DK40">
        <v>0</v>
      </c>
      <c r="DL40" t="s">
        <v>3</v>
      </c>
      <c r="DM40">
        <v>0</v>
      </c>
      <c r="DN40" t="s">
        <v>3</v>
      </c>
      <c r="DO40">
        <v>0</v>
      </c>
    </row>
    <row r="41" spans="1:119" x14ac:dyDescent="0.2">
      <c r="A41">
        <f>ROW(Source!A151)</f>
        <v>151</v>
      </c>
      <c r="B41">
        <v>61549534</v>
      </c>
      <c r="C41">
        <v>61550625</v>
      </c>
      <c r="D41">
        <v>60327418</v>
      </c>
      <c r="E41">
        <v>117</v>
      </c>
      <c r="F41">
        <v>1</v>
      </c>
      <c r="G41">
        <v>1</v>
      </c>
      <c r="H41">
        <v>1</v>
      </c>
      <c r="I41" t="s">
        <v>426</v>
      </c>
      <c r="J41" t="s">
        <v>3</v>
      </c>
      <c r="K41" t="s">
        <v>427</v>
      </c>
      <c r="L41">
        <v>1191</v>
      </c>
      <c r="N41">
        <v>1013</v>
      </c>
      <c r="O41" t="s">
        <v>413</v>
      </c>
      <c r="P41" t="s">
        <v>413</v>
      </c>
      <c r="Q41">
        <v>1</v>
      </c>
      <c r="W41">
        <v>0</v>
      </c>
      <c r="X41">
        <v>-715079457</v>
      </c>
      <c r="Y41">
        <f t="shared" si="0"/>
        <v>24.1</v>
      </c>
      <c r="AA41">
        <v>0</v>
      </c>
      <c r="AB41">
        <v>0</v>
      </c>
      <c r="AC41">
        <v>0</v>
      </c>
      <c r="AD41">
        <v>681.63</v>
      </c>
      <c r="AE41">
        <v>0</v>
      </c>
      <c r="AF41">
        <v>0</v>
      </c>
      <c r="AG41">
        <v>0</v>
      </c>
      <c r="AH41">
        <v>681.63</v>
      </c>
      <c r="AI41">
        <v>1</v>
      </c>
      <c r="AJ41">
        <v>1</v>
      </c>
      <c r="AK41">
        <v>1</v>
      </c>
      <c r="AL41">
        <v>1</v>
      </c>
      <c r="AM41">
        <v>-2</v>
      </c>
      <c r="AN41">
        <v>0</v>
      </c>
      <c r="AO41">
        <v>0</v>
      </c>
      <c r="AP41">
        <v>0</v>
      </c>
      <c r="AQ41">
        <v>1</v>
      </c>
      <c r="AR41">
        <v>0</v>
      </c>
      <c r="AS41" t="s">
        <v>3</v>
      </c>
      <c r="AT41">
        <v>24.1</v>
      </c>
      <c r="AU41" t="s">
        <v>3</v>
      </c>
      <c r="AV41">
        <v>1</v>
      </c>
      <c r="AW41">
        <v>2</v>
      </c>
      <c r="AX41">
        <v>61550628</v>
      </c>
      <c r="AY41">
        <v>1</v>
      </c>
      <c r="AZ41">
        <v>0</v>
      </c>
      <c r="BA41">
        <v>41</v>
      </c>
      <c r="BB41">
        <v>1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16427.282999999999</v>
      </c>
      <c r="BN41">
        <v>24.1</v>
      </c>
      <c r="BO41">
        <v>0</v>
      </c>
      <c r="BP41">
        <v>1</v>
      </c>
      <c r="BQ41">
        <v>0</v>
      </c>
      <c r="BR41">
        <v>0</v>
      </c>
      <c r="BS41">
        <v>0</v>
      </c>
      <c r="BT41">
        <v>16427.282999999999</v>
      </c>
      <c r="BU41">
        <v>24.1</v>
      </c>
      <c r="BV41">
        <v>0</v>
      </c>
      <c r="BW41">
        <v>1</v>
      </c>
      <c r="CU41">
        <f>ROUND(AT41*Source!I151*AH41*AL41,2)</f>
        <v>328.55</v>
      </c>
      <c r="CV41">
        <f>ROUND(Y41*Source!I151,7)</f>
        <v>0.48199999999999998</v>
      </c>
      <c r="CW41">
        <v>0</v>
      </c>
      <c r="CX41">
        <f>ROUND(Y41*Source!I151,7)</f>
        <v>0.48199999999999998</v>
      </c>
      <c r="CY41">
        <f>AD41</f>
        <v>681.63</v>
      </c>
      <c r="CZ41">
        <f>AH41</f>
        <v>681.63</v>
      </c>
      <c r="DA41">
        <f>AL41</f>
        <v>1</v>
      </c>
      <c r="DB41">
        <f t="shared" si="1"/>
        <v>16427.28</v>
      </c>
      <c r="DC41">
        <f t="shared" si="2"/>
        <v>0</v>
      </c>
      <c r="DD41" t="s">
        <v>3</v>
      </c>
      <c r="DE41" t="s">
        <v>3</v>
      </c>
      <c r="DF41">
        <f>ROUND(ROUND(AE41,2)*CX41,2)</f>
        <v>0</v>
      </c>
      <c r="DG41">
        <f t="shared" si="6"/>
        <v>0</v>
      </c>
      <c r="DH41">
        <f t="shared" si="3"/>
        <v>0</v>
      </c>
      <c r="DI41">
        <f t="shared" si="4"/>
        <v>328.55</v>
      </c>
      <c r="DJ41">
        <f>DI41</f>
        <v>328.55</v>
      </c>
      <c r="DK41">
        <v>1</v>
      </c>
      <c r="DL41" t="s">
        <v>3</v>
      </c>
      <c r="DM41">
        <v>0</v>
      </c>
      <c r="DN41" t="s">
        <v>3</v>
      </c>
      <c r="DO41">
        <v>0</v>
      </c>
    </row>
    <row r="42" spans="1:119" x14ac:dyDescent="0.2">
      <c r="A42">
        <f>ROW(Source!A151)</f>
        <v>151</v>
      </c>
      <c r="B42">
        <v>61549534</v>
      </c>
      <c r="C42">
        <v>61550625</v>
      </c>
      <c r="D42">
        <v>60430710</v>
      </c>
      <c r="E42">
        <v>1</v>
      </c>
      <c r="F42">
        <v>1</v>
      </c>
      <c r="G42">
        <v>1</v>
      </c>
      <c r="H42">
        <v>3</v>
      </c>
      <c r="I42" t="s">
        <v>126</v>
      </c>
      <c r="J42" t="s">
        <v>129</v>
      </c>
      <c r="K42" t="s">
        <v>127</v>
      </c>
      <c r="L42">
        <v>1371</v>
      </c>
      <c r="N42">
        <v>1013</v>
      </c>
      <c r="O42" t="s">
        <v>128</v>
      </c>
      <c r="P42" t="s">
        <v>128</v>
      </c>
      <c r="Q42">
        <v>1</v>
      </c>
      <c r="W42">
        <v>0</v>
      </c>
      <c r="X42">
        <v>651079227</v>
      </c>
      <c r="Y42">
        <f t="shared" si="0"/>
        <v>100</v>
      </c>
      <c r="AA42">
        <v>439.61</v>
      </c>
      <c r="AB42">
        <v>0</v>
      </c>
      <c r="AC42">
        <v>0</v>
      </c>
      <c r="AD42">
        <v>0</v>
      </c>
      <c r="AE42">
        <v>230.16</v>
      </c>
      <c r="AF42">
        <v>0</v>
      </c>
      <c r="AG42">
        <v>0</v>
      </c>
      <c r="AH42">
        <v>0</v>
      </c>
      <c r="AI42">
        <v>1.91</v>
      </c>
      <c r="AJ42">
        <v>1</v>
      </c>
      <c r="AK42">
        <v>1</v>
      </c>
      <c r="AL42">
        <v>1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 t="s">
        <v>3</v>
      </c>
      <c r="AT42">
        <v>100</v>
      </c>
      <c r="AU42" t="s">
        <v>3</v>
      </c>
      <c r="AV42">
        <v>0</v>
      </c>
      <c r="AW42">
        <v>1</v>
      </c>
      <c r="AX42">
        <v>-1</v>
      </c>
      <c r="AY42">
        <v>0</v>
      </c>
      <c r="AZ42">
        <v>0</v>
      </c>
      <c r="BA42" t="s">
        <v>3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CV42">
        <v>0</v>
      </c>
      <c r="CW42">
        <v>0</v>
      </c>
      <c r="CX42">
        <f>ROUND(Y42*Source!I151,7)</f>
        <v>2</v>
      </c>
      <c r="CY42">
        <f>AA42</f>
        <v>439.61</v>
      </c>
      <c r="CZ42">
        <f>AE42</f>
        <v>230.16</v>
      </c>
      <c r="DA42">
        <f>AI42</f>
        <v>1.91</v>
      </c>
      <c r="DB42">
        <f t="shared" si="1"/>
        <v>23016</v>
      </c>
      <c r="DC42">
        <f t="shared" si="2"/>
        <v>0</v>
      </c>
      <c r="DD42" t="s">
        <v>3</v>
      </c>
      <c r="DE42" t="s">
        <v>3</v>
      </c>
      <c r="DF42">
        <f>ROUND(ROUND(AE42*AI42,2)*CX42,2)</f>
        <v>879.22</v>
      </c>
      <c r="DG42">
        <f t="shared" si="6"/>
        <v>0</v>
      </c>
      <c r="DH42">
        <f t="shared" si="3"/>
        <v>0</v>
      </c>
      <c r="DI42">
        <f t="shared" si="4"/>
        <v>0</v>
      </c>
      <c r="DJ42">
        <f>DF42</f>
        <v>879.22</v>
      </c>
      <c r="DK42">
        <v>0</v>
      </c>
      <c r="DL42" t="s">
        <v>3</v>
      </c>
      <c r="DM42">
        <v>0</v>
      </c>
      <c r="DN42" t="s">
        <v>3</v>
      </c>
      <c r="DO42">
        <v>0</v>
      </c>
    </row>
    <row r="43" spans="1:119" x14ac:dyDescent="0.2">
      <c r="A43">
        <f>ROW(Source!A153)</f>
        <v>153</v>
      </c>
      <c r="B43">
        <v>61549534</v>
      </c>
      <c r="C43">
        <v>61550631</v>
      </c>
      <c r="D43">
        <v>60327418</v>
      </c>
      <c r="E43">
        <v>117</v>
      </c>
      <c r="F43">
        <v>1</v>
      </c>
      <c r="G43">
        <v>1</v>
      </c>
      <c r="H43">
        <v>1</v>
      </c>
      <c r="I43" t="s">
        <v>426</v>
      </c>
      <c r="J43" t="s">
        <v>3</v>
      </c>
      <c r="K43" t="s">
        <v>427</v>
      </c>
      <c r="L43">
        <v>1191</v>
      </c>
      <c r="N43">
        <v>1013</v>
      </c>
      <c r="O43" t="s">
        <v>413</v>
      </c>
      <c r="P43" t="s">
        <v>413</v>
      </c>
      <c r="Q43">
        <v>1</v>
      </c>
      <c r="W43">
        <v>0</v>
      </c>
      <c r="X43">
        <v>-715079457</v>
      </c>
      <c r="Y43">
        <f t="shared" si="0"/>
        <v>24.1</v>
      </c>
      <c r="AA43">
        <v>0</v>
      </c>
      <c r="AB43">
        <v>0</v>
      </c>
      <c r="AC43">
        <v>0</v>
      </c>
      <c r="AD43">
        <v>681.63</v>
      </c>
      <c r="AE43">
        <v>0</v>
      </c>
      <c r="AF43">
        <v>0</v>
      </c>
      <c r="AG43">
        <v>0</v>
      </c>
      <c r="AH43">
        <v>681.63</v>
      </c>
      <c r="AI43">
        <v>1</v>
      </c>
      <c r="AJ43">
        <v>1</v>
      </c>
      <c r="AK43">
        <v>1</v>
      </c>
      <c r="AL43">
        <v>1</v>
      </c>
      <c r="AM43">
        <v>-2</v>
      </c>
      <c r="AN43">
        <v>0</v>
      </c>
      <c r="AO43">
        <v>0</v>
      </c>
      <c r="AP43">
        <v>0</v>
      </c>
      <c r="AQ43">
        <v>1</v>
      </c>
      <c r="AR43">
        <v>0</v>
      </c>
      <c r="AS43" t="s">
        <v>3</v>
      </c>
      <c r="AT43">
        <v>24.1</v>
      </c>
      <c r="AU43" t="s">
        <v>3</v>
      </c>
      <c r="AV43">
        <v>1</v>
      </c>
      <c r="AW43">
        <v>2</v>
      </c>
      <c r="AX43">
        <v>61550634</v>
      </c>
      <c r="AY43">
        <v>1</v>
      </c>
      <c r="AZ43">
        <v>0</v>
      </c>
      <c r="BA43">
        <v>43</v>
      </c>
      <c r="BB43">
        <v>1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16427.282999999999</v>
      </c>
      <c r="BN43">
        <v>24.1</v>
      </c>
      <c r="BO43">
        <v>0</v>
      </c>
      <c r="BP43">
        <v>1</v>
      </c>
      <c r="BQ43">
        <v>0</v>
      </c>
      <c r="BR43">
        <v>0</v>
      </c>
      <c r="BS43">
        <v>0</v>
      </c>
      <c r="BT43">
        <v>16427.282999999999</v>
      </c>
      <c r="BU43">
        <v>24.1</v>
      </c>
      <c r="BV43">
        <v>0</v>
      </c>
      <c r="BW43">
        <v>1</v>
      </c>
      <c r="CU43">
        <f>ROUND(AT43*Source!I153*AH43*AL43,2)</f>
        <v>328.55</v>
      </c>
      <c r="CV43">
        <f>ROUND(Y43*Source!I153,7)</f>
        <v>0.48199999999999998</v>
      </c>
      <c r="CW43">
        <v>0</v>
      </c>
      <c r="CX43">
        <f>ROUND(Y43*Source!I153,7)</f>
        <v>0.48199999999999998</v>
      </c>
      <c r="CY43">
        <f>AD43</f>
        <v>681.63</v>
      </c>
      <c r="CZ43">
        <f>AH43</f>
        <v>681.63</v>
      </c>
      <c r="DA43">
        <f>AL43</f>
        <v>1</v>
      </c>
      <c r="DB43">
        <f t="shared" si="1"/>
        <v>16427.28</v>
      </c>
      <c r="DC43">
        <f t="shared" si="2"/>
        <v>0</v>
      </c>
      <c r="DD43" t="s">
        <v>3</v>
      </c>
      <c r="DE43" t="s">
        <v>3</v>
      </c>
      <c r="DF43">
        <f>ROUND(ROUND(AE43,2)*CX43,2)</f>
        <v>0</v>
      </c>
      <c r="DG43">
        <f t="shared" si="6"/>
        <v>0</v>
      </c>
      <c r="DH43">
        <f t="shared" si="3"/>
        <v>0</v>
      </c>
      <c r="DI43">
        <f t="shared" si="4"/>
        <v>328.55</v>
      </c>
      <c r="DJ43">
        <f>DI43</f>
        <v>328.55</v>
      </c>
      <c r="DK43">
        <v>1</v>
      </c>
      <c r="DL43" t="s">
        <v>3</v>
      </c>
      <c r="DM43">
        <v>0</v>
      </c>
      <c r="DN43" t="s">
        <v>3</v>
      </c>
      <c r="DO43">
        <v>0</v>
      </c>
    </row>
    <row r="44" spans="1:119" x14ac:dyDescent="0.2">
      <c r="A44">
        <f>ROW(Source!A153)</f>
        <v>153</v>
      </c>
      <c r="B44">
        <v>61549534</v>
      </c>
      <c r="C44">
        <v>61550631</v>
      </c>
      <c r="D44">
        <v>60430710</v>
      </c>
      <c r="E44">
        <v>1</v>
      </c>
      <c r="F44">
        <v>1</v>
      </c>
      <c r="G44">
        <v>1</v>
      </c>
      <c r="H44">
        <v>3</v>
      </c>
      <c r="I44" t="s">
        <v>126</v>
      </c>
      <c r="J44" t="s">
        <v>129</v>
      </c>
      <c r="K44" t="s">
        <v>127</v>
      </c>
      <c r="L44">
        <v>1371</v>
      </c>
      <c r="N44">
        <v>1013</v>
      </c>
      <c r="O44" t="s">
        <v>128</v>
      </c>
      <c r="P44" t="s">
        <v>128</v>
      </c>
      <c r="Q44">
        <v>1</v>
      </c>
      <c r="W44">
        <v>0</v>
      </c>
      <c r="X44">
        <v>651079227</v>
      </c>
      <c r="Y44">
        <f t="shared" si="0"/>
        <v>100</v>
      </c>
      <c r="AA44">
        <v>439.61</v>
      </c>
      <c r="AB44">
        <v>0</v>
      </c>
      <c r="AC44">
        <v>0</v>
      </c>
      <c r="AD44">
        <v>0</v>
      </c>
      <c r="AE44">
        <v>230.16</v>
      </c>
      <c r="AF44">
        <v>0</v>
      </c>
      <c r="AG44">
        <v>0</v>
      </c>
      <c r="AH44">
        <v>0</v>
      </c>
      <c r="AI44">
        <v>1.91</v>
      </c>
      <c r="AJ44">
        <v>1</v>
      </c>
      <c r="AK44">
        <v>1</v>
      </c>
      <c r="AL44">
        <v>1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 t="s">
        <v>3</v>
      </c>
      <c r="AT44">
        <v>100</v>
      </c>
      <c r="AU44" t="s">
        <v>3</v>
      </c>
      <c r="AV44">
        <v>0</v>
      </c>
      <c r="AW44">
        <v>1</v>
      </c>
      <c r="AX44">
        <v>-1</v>
      </c>
      <c r="AY44">
        <v>0</v>
      </c>
      <c r="AZ44">
        <v>0</v>
      </c>
      <c r="BA44" t="s">
        <v>3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CV44">
        <v>0</v>
      </c>
      <c r="CW44">
        <v>0</v>
      </c>
      <c r="CX44">
        <f>ROUND(Y44*Source!I153,7)</f>
        <v>2</v>
      </c>
      <c r="CY44">
        <f>AA44</f>
        <v>439.61</v>
      </c>
      <c r="CZ44">
        <f>AE44</f>
        <v>230.16</v>
      </c>
      <c r="DA44">
        <f>AI44</f>
        <v>1.91</v>
      </c>
      <c r="DB44">
        <f t="shared" si="1"/>
        <v>23016</v>
      </c>
      <c r="DC44">
        <f t="shared" si="2"/>
        <v>0</v>
      </c>
      <c r="DD44" t="s">
        <v>3</v>
      </c>
      <c r="DE44" t="s">
        <v>3</v>
      </c>
      <c r="DF44">
        <f>ROUND(ROUND(AE44*AI44,2)*CX44,2)</f>
        <v>879.22</v>
      </c>
      <c r="DG44">
        <f t="shared" si="6"/>
        <v>0</v>
      </c>
      <c r="DH44">
        <f t="shared" si="3"/>
        <v>0</v>
      </c>
      <c r="DI44">
        <f t="shared" si="4"/>
        <v>0</v>
      </c>
      <c r="DJ44">
        <f>DF44</f>
        <v>879.22</v>
      </c>
      <c r="DK44">
        <v>0</v>
      </c>
      <c r="DL44" t="s">
        <v>3</v>
      </c>
      <c r="DM44">
        <v>0</v>
      </c>
      <c r="DN44" t="s">
        <v>3</v>
      </c>
      <c r="DO44">
        <v>0</v>
      </c>
    </row>
    <row r="45" spans="1:119" x14ac:dyDescent="0.2">
      <c r="A45">
        <f>ROW(Source!A155)</f>
        <v>155</v>
      </c>
      <c r="B45">
        <v>61549534</v>
      </c>
      <c r="C45">
        <v>61550637</v>
      </c>
      <c r="D45">
        <v>60327426</v>
      </c>
      <c r="E45">
        <v>117</v>
      </c>
      <c r="F45">
        <v>1</v>
      </c>
      <c r="G45">
        <v>1</v>
      </c>
      <c r="H45">
        <v>1</v>
      </c>
      <c r="I45" t="s">
        <v>447</v>
      </c>
      <c r="J45" t="s">
        <v>3</v>
      </c>
      <c r="K45" t="s">
        <v>448</v>
      </c>
      <c r="L45">
        <v>1191</v>
      </c>
      <c r="N45">
        <v>1013</v>
      </c>
      <c r="O45" t="s">
        <v>413</v>
      </c>
      <c r="P45" t="s">
        <v>413</v>
      </c>
      <c r="Q45">
        <v>1</v>
      </c>
      <c r="W45">
        <v>0</v>
      </c>
      <c r="X45">
        <v>44848675</v>
      </c>
      <c r="Y45">
        <f t="shared" si="0"/>
        <v>12.24</v>
      </c>
      <c r="AA45">
        <v>0</v>
      </c>
      <c r="AB45">
        <v>0</v>
      </c>
      <c r="AC45">
        <v>0</v>
      </c>
      <c r="AD45">
        <v>705.88</v>
      </c>
      <c r="AE45">
        <v>0</v>
      </c>
      <c r="AF45">
        <v>0</v>
      </c>
      <c r="AG45">
        <v>0</v>
      </c>
      <c r="AH45">
        <v>705.88</v>
      </c>
      <c r="AI45">
        <v>1</v>
      </c>
      <c r="AJ45">
        <v>1</v>
      </c>
      <c r="AK45">
        <v>1</v>
      </c>
      <c r="AL45">
        <v>1</v>
      </c>
      <c r="AM45">
        <v>-2</v>
      </c>
      <c r="AN45">
        <v>0</v>
      </c>
      <c r="AO45">
        <v>0</v>
      </c>
      <c r="AP45">
        <v>0</v>
      </c>
      <c r="AQ45">
        <v>1</v>
      </c>
      <c r="AR45">
        <v>0</v>
      </c>
      <c r="AS45" t="s">
        <v>3</v>
      </c>
      <c r="AT45">
        <v>12.24</v>
      </c>
      <c r="AU45" t="s">
        <v>3</v>
      </c>
      <c r="AV45">
        <v>1</v>
      </c>
      <c r="AW45">
        <v>2</v>
      </c>
      <c r="AX45">
        <v>61550649</v>
      </c>
      <c r="AY45">
        <v>1</v>
      </c>
      <c r="AZ45">
        <v>0</v>
      </c>
      <c r="BA45">
        <v>45</v>
      </c>
      <c r="BB45">
        <v>1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8639.9712</v>
      </c>
      <c r="BN45">
        <v>12.24</v>
      </c>
      <c r="BO45">
        <v>0</v>
      </c>
      <c r="BP45">
        <v>1</v>
      </c>
      <c r="BQ45">
        <v>0</v>
      </c>
      <c r="BR45">
        <v>0</v>
      </c>
      <c r="BS45">
        <v>0</v>
      </c>
      <c r="BT45">
        <v>8639.9712</v>
      </c>
      <c r="BU45">
        <v>12.24</v>
      </c>
      <c r="BV45">
        <v>0</v>
      </c>
      <c r="BW45">
        <v>1</v>
      </c>
      <c r="CU45">
        <f>ROUND(AT45*Source!I155*AH45*AL45,2)</f>
        <v>950.4</v>
      </c>
      <c r="CV45">
        <f>ROUND(Y45*Source!I155,7)</f>
        <v>1.3464</v>
      </c>
      <c r="CW45">
        <v>0</v>
      </c>
      <c r="CX45">
        <f>ROUND(Y45*Source!I155,7)</f>
        <v>1.3464</v>
      </c>
      <c r="CY45">
        <f>AD45</f>
        <v>705.88</v>
      </c>
      <c r="CZ45">
        <f>AH45</f>
        <v>705.88</v>
      </c>
      <c r="DA45">
        <f>AL45</f>
        <v>1</v>
      </c>
      <c r="DB45">
        <f t="shared" si="1"/>
        <v>8639.9699999999993</v>
      </c>
      <c r="DC45">
        <f t="shared" si="2"/>
        <v>0</v>
      </c>
      <c r="DD45" t="s">
        <v>3</v>
      </c>
      <c r="DE45" t="s">
        <v>3</v>
      </c>
      <c r="DF45">
        <f t="shared" ref="DF45:DF50" si="13">ROUND(ROUND(AE45,2)*CX45,2)</f>
        <v>0</v>
      </c>
      <c r="DG45">
        <f t="shared" si="6"/>
        <v>0</v>
      </c>
      <c r="DH45">
        <f t="shared" si="3"/>
        <v>0</v>
      </c>
      <c r="DI45">
        <f t="shared" si="4"/>
        <v>950.4</v>
      </c>
      <c r="DJ45">
        <f>DI45</f>
        <v>950.4</v>
      </c>
      <c r="DK45">
        <v>1</v>
      </c>
      <c r="DL45" t="s">
        <v>3</v>
      </c>
      <c r="DM45">
        <v>0</v>
      </c>
      <c r="DN45" t="s">
        <v>3</v>
      </c>
      <c r="DO45">
        <v>0</v>
      </c>
    </row>
    <row r="46" spans="1:119" x14ac:dyDescent="0.2">
      <c r="A46">
        <f>ROW(Source!A155)</f>
        <v>155</v>
      </c>
      <c r="B46">
        <v>61549534</v>
      </c>
      <c r="C46">
        <v>61550637</v>
      </c>
      <c r="D46">
        <v>60327602</v>
      </c>
      <c r="E46">
        <v>117</v>
      </c>
      <c r="F46">
        <v>1</v>
      </c>
      <c r="G46">
        <v>1</v>
      </c>
      <c r="H46">
        <v>1</v>
      </c>
      <c r="I46" t="s">
        <v>430</v>
      </c>
      <c r="J46" t="s">
        <v>3</v>
      </c>
      <c r="K46" t="s">
        <v>431</v>
      </c>
      <c r="L46">
        <v>1191</v>
      </c>
      <c r="N46">
        <v>1013</v>
      </c>
      <c r="O46" t="s">
        <v>413</v>
      </c>
      <c r="P46" t="s">
        <v>413</v>
      </c>
      <c r="Q46">
        <v>1</v>
      </c>
      <c r="W46">
        <v>0</v>
      </c>
      <c r="X46">
        <v>-1417349443</v>
      </c>
      <c r="Y46">
        <f t="shared" si="0"/>
        <v>0.2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1</v>
      </c>
      <c r="AJ46">
        <v>1</v>
      </c>
      <c r="AK46">
        <v>1</v>
      </c>
      <c r="AL46">
        <v>1</v>
      </c>
      <c r="AM46">
        <v>-2</v>
      </c>
      <c r="AN46">
        <v>0</v>
      </c>
      <c r="AO46">
        <v>0</v>
      </c>
      <c r="AP46">
        <v>0</v>
      </c>
      <c r="AQ46">
        <v>1</v>
      </c>
      <c r="AR46">
        <v>0</v>
      </c>
      <c r="AS46" t="s">
        <v>3</v>
      </c>
      <c r="AT46">
        <v>0.2</v>
      </c>
      <c r="AU46" t="s">
        <v>3</v>
      </c>
      <c r="AV46">
        <v>2</v>
      </c>
      <c r="AW46">
        <v>2</v>
      </c>
      <c r="AX46">
        <v>61550650</v>
      </c>
      <c r="AY46">
        <v>1</v>
      </c>
      <c r="AZ46">
        <v>0</v>
      </c>
      <c r="BA46">
        <v>46</v>
      </c>
      <c r="BB46">
        <v>1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CV46">
        <v>0</v>
      </c>
      <c r="CW46">
        <v>0</v>
      </c>
      <c r="CX46">
        <f>ROUND(Y46*Source!I155,7)</f>
        <v>2.1999999999999999E-2</v>
      </c>
      <c r="CY46">
        <f>AD46</f>
        <v>0</v>
      </c>
      <c r="CZ46">
        <f>AH46</f>
        <v>0</v>
      </c>
      <c r="DA46">
        <f>AL46</f>
        <v>1</v>
      </c>
      <c r="DB46">
        <f t="shared" si="1"/>
        <v>0</v>
      </c>
      <c r="DC46">
        <f t="shared" si="2"/>
        <v>0</v>
      </c>
      <c r="DD46" t="s">
        <v>3</v>
      </c>
      <c r="DE46" t="s">
        <v>3</v>
      </c>
      <c r="DF46">
        <f t="shared" si="13"/>
        <v>0</v>
      </c>
      <c r="DG46">
        <f t="shared" si="6"/>
        <v>0</v>
      </c>
      <c r="DH46">
        <f t="shared" si="3"/>
        <v>0</v>
      </c>
      <c r="DI46">
        <f t="shared" si="4"/>
        <v>0</v>
      </c>
      <c r="DJ46">
        <f>DI46</f>
        <v>0</v>
      </c>
      <c r="DK46">
        <v>0</v>
      </c>
      <c r="DL46" t="s">
        <v>3</v>
      </c>
      <c r="DM46">
        <v>0</v>
      </c>
      <c r="DN46" t="s">
        <v>3</v>
      </c>
      <c r="DO46">
        <v>0</v>
      </c>
    </row>
    <row r="47" spans="1:119" x14ac:dyDescent="0.2">
      <c r="A47">
        <f>ROW(Source!A155)</f>
        <v>155</v>
      </c>
      <c r="B47">
        <v>61549534</v>
      </c>
      <c r="C47">
        <v>61550637</v>
      </c>
      <c r="D47">
        <v>60334091</v>
      </c>
      <c r="E47">
        <v>1</v>
      </c>
      <c r="F47">
        <v>1</v>
      </c>
      <c r="G47">
        <v>1</v>
      </c>
      <c r="H47">
        <v>2</v>
      </c>
      <c r="I47" t="s">
        <v>449</v>
      </c>
      <c r="J47" t="s">
        <v>450</v>
      </c>
      <c r="K47" t="s">
        <v>451</v>
      </c>
      <c r="L47">
        <v>1368</v>
      </c>
      <c r="N47">
        <v>1011</v>
      </c>
      <c r="O47" t="s">
        <v>417</v>
      </c>
      <c r="P47" t="s">
        <v>417</v>
      </c>
      <c r="Q47">
        <v>1</v>
      </c>
      <c r="W47">
        <v>0</v>
      </c>
      <c r="X47">
        <v>639918019</v>
      </c>
      <c r="Y47">
        <f t="shared" si="0"/>
        <v>0.1</v>
      </c>
      <c r="AA47">
        <v>0</v>
      </c>
      <c r="AB47">
        <v>1629.55</v>
      </c>
      <c r="AC47">
        <v>969.91</v>
      </c>
      <c r="AD47">
        <v>0</v>
      </c>
      <c r="AE47">
        <v>0</v>
      </c>
      <c r="AF47">
        <v>1629.55</v>
      </c>
      <c r="AG47">
        <v>969.91</v>
      </c>
      <c r="AH47">
        <v>0</v>
      </c>
      <c r="AI47">
        <v>1</v>
      </c>
      <c r="AJ47">
        <v>1</v>
      </c>
      <c r="AK47">
        <v>1</v>
      </c>
      <c r="AL47">
        <v>1</v>
      </c>
      <c r="AM47">
        <v>-2</v>
      </c>
      <c r="AN47">
        <v>0</v>
      </c>
      <c r="AO47">
        <v>0</v>
      </c>
      <c r="AP47">
        <v>0</v>
      </c>
      <c r="AQ47">
        <v>1</v>
      </c>
      <c r="AR47">
        <v>0</v>
      </c>
      <c r="AS47" t="s">
        <v>3</v>
      </c>
      <c r="AT47">
        <v>0.1</v>
      </c>
      <c r="AU47" t="s">
        <v>3</v>
      </c>
      <c r="AV47">
        <v>1</v>
      </c>
      <c r="AW47">
        <v>2</v>
      </c>
      <c r="AX47">
        <v>61550651</v>
      </c>
      <c r="AY47">
        <v>1</v>
      </c>
      <c r="AZ47">
        <v>0</v>
      </c>
      <c r="BA47">
        <v>47</v>
      </c>
      <c r="BB47">
        <v>1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162.95500000000001</v>
      </c>
      <c r="BL47">
        <v>96.991</v>
      </c>
      <c r="BM47">
        <v>0</v>
      </c>
      <c r="BN47">
        <v>0</v>
      </c>
      <c r="BO47">
        <v>0.1</v>
      </c>
      <c r="BP47">
        <v>1</v>
      </c>
      <c r="BQ47">
        <v>0</v>
      </c>
      <c r="BR47">
        <v>162.95500000000001</v>
      </c>
      <c r="BS47">
        <v>96.991</v>
      </c>
      <c r="BT47">
        <v>0</v>
      </c>
      <c r="BU47">
        <v>0</v>
      </c>
      <c r="BV47">
        <v>0.1</v>
      </c>
      <c r="BW47">
        <v>1</v>
      </c>
      <c r="CV47">
        <v>0</v>
      </c>
      <c r="CW47">
        <f>ROUND(Y47*Source!I155*DO47,7)</f>
        <v>1.0999999999999999E-2</v>
      </c>
      <c r="CX47">
        <f>ROUND(Y47*Source!I155,7)</f>
        <v>1.0999999999999999E-2</v>
      </c>
      <c r="CY47">
        <f>AB47</f>
        <v>1629.55</v>
      </c>
      <c r="CZ47">
        <f>AF47</f>
        <v>1629.55</v>
      </c>
      <c r="DA47">
        <f>AJ47</f>
        <v>1</v>
      </c>
      <c r="DB47">
        <f t="shared" si="1"/>
        <v>162.96</v>
      </c>
      <c r="DC47">
        <f t="shared" si="2"/>
        <v>96.99</v>
      </c>
      <c r="DD47" t="s">
        <v>3</v>
      </c>
      <c r="DE47" t="s">
        <v>3</v>
      </c>
      <c r="DF47">
        <f t="shared" si="13"/>
        <v>0</v>
      </c>
      <c r="DG47">
        <f t="shared" si="6"/>
        <v>17.93</v>
      </c>
      <c r="DH47">
        <f t="shared" si="3"/>
        <v>10.67</v>
      </c>
      <c r="DI47">
        <f t="shared" si="4"/>
        <v>0</v>
      </c>
      <c r="DJ47">
        <f>DG47+DH47</f>
        <v>28.6</v>
      </c>
      <c r="DK47">
        <v>1</v>
      </c>
      <c r="DL47" t="s">
        <v>452</v>
      </c>
      <c r="DM47">
        <v>6</v>
      </c>
      <c r="DN47" t="s">
        <v>413</v>
      </c>
      <c r="DO47">
        <v>1</v>
      </c>
    </row>
    <row r="48" spans="1:119" x14ac:dyDescent="0.2">
      <c r="A48">
        <f>ROW(Source!A155)</f>
        <v>155</v>
      </c>
      <c r="B48">
        <v>61549534</v>
      </c>
      <c r="C48">
        <v>61550637</v>
      </c>
      <c r="D48">
        <v>60334986</v>
      </c>
      <c r="E48">
        <v>1</v>
      </c>
      <c r="F48">
        <v>1</v>
      </c>
      <c r="G48">
        <v>1</v>
      </c>
      <c r="H48">
        <v>2</v>
      </c>
      <c r="I48" t="s">
        <v>453</v>
      </c>
      <c r="J48" t="s">
        <v>454</v>
      </c>
      <c r="K48" t="s">
        <v>455</v>
      </c>
      <c r="L48">
        <v>1368</v>
      </c>
      <c r="N48">
        <v>1011</v>
      </c>
      <c r="O48" t="s">
        <v>417</v>
      </c>
      <c r="P48" t="s">
        <v>417</v>
      </c>
      <c r="Q48">
        <v>1</v>
      </c>
      <c r="W48">
        <v>0</v>
      </c>
      <c r="X48">
        <v>-849950259</v>
      </c>
      <c r="Y48">
        <f t="shared" si="0"/>
        <v>0.1</v>
      </c>
      <c r="AA48">
        <v>0</v>
      </c>
      <c r="AB48">
        <v>643.29</v>
      </c>
      <c r="AC48">
        <v>722.05</v>
      </c>
      <c r="AD48">
        <v>0</v>
      </c>
      <c r="AE48">
        <v>0</v>
      </c>
      <c r="AF48">
        <v>643.29</v>
      </c>
      <c r="AG48">
        <v>722.05</v>
      </c>
      <c r="AH48">
        <v>0</v>
      </c>
      <c r="AI48">
        <v>1</v>
      </c>
      <c r="AJ48">
        <v>1</v>
      </c>
      <c r="AK48">
        <v>1</v>
      </c>
      <c r="AL48">
        <v>1</v>
      </c>
      <c r="AM48">
        <v>-2</v>
      </c>
      <c r="AN48">
        <v>0</v>
      </c>
      <c r="AO48">
        <v>0</v>
      </c>
      <c r="AP48">
        <v>0</v>
      </c>
      <c r="AQ48">
        <v>1</v>
      </c>
      <c r="AR48">
        <v>0</v>
      </c>
      <c r="AS48" t="s">
        <v>3</v>
      </c>
      <c r="AT48">
        <v>0.1</v>
      </c>
      <c r="AU48" t="s">
        <v>3</v>
      </c>
      <c r="AV48">
        <v>1</v>
      </c>
      <c r="AW48">
        <v>2</v>
      </c>
      <c r="AX48">
        <v>61550652</v>
      </c>
      <c r="AY48">
        <v>1</v>
      </c>
      <c r="AZ48">
        <v>0</v>
      </c>
      <c r="BA48">
        <v>48</v>
      </c>
      <c r="BB48">
        <v>1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64.328999999999994</v>
      </c>
      <c r="BL48">
        <v>72.204999999999998</v>
      </c>
      <c r="BM48">
        <v>0</v>
      </c>
      <c r="BN48">
        <v>0</v>
      </c>
      <c r="BO48">
        <v>0.1</v>
      </c>
      <c r="BP48">
        <v>1</v>
      </c>
      <c r="BQ48">
        <v>0</v>
      </c>
      <c r="BR48">
        <v>64.328999999999994</v>
      </c>
      <c r="BS48">
        <v>72.204999999999998</v>
      </c>
      <c r="BT48">
        <v>0</v>
      </c>
      <c r="BU48">
        <v>0</v>
      </c>
      <c r="BV48">
        <v>0.1</v>
      </c>
      <c r="BW48">
        <v>1</v>
      </c>
      <c r="CV48">
        <v>0</v>
      </c>
      <c r="CW48">
        <f>ROUND(Y48*Source!I155*DO48,7)</f>
        <v>1.0999999999999999E-2</v>
      </c>
      <c r="CX48">
        <f>ROUND(Y48*Source!I155,7)</f>
        <v>1.0999999999999999E-2</v>
      </c>
      <c r="CY48">
        <f>AB48</f>
        <v>643.29</v>
      </c>
      <c r="CZ48">
        <f>AF48</f>
        <v>643.29</v>
      </c>
      <c r="DA48">
        <f>AJ48</f>
        <v>1</v>
      </c>
      <c r="DB48">
        <f t="shared" si="1"/>
        <v>64.33</v>
      </c>
      <c r="DC48">
        <f t="shared" si="2"/>
        <v>72.209999999999994</v>
      </c>
      <c r="DD48" t="s">
        <v>3</v>
      </c>
      <c r="DE48" t="s">
        <v>3</v>
      </c>
      <c r="DF48">
        <f t="shared" si="13"/>
        <v>0</v>
      </c>
      <c r="DG48">
        <f t="shared" si="6"/>
        <v>7.08</v>
      </c>
      <c r="DH48">
        <f t="shared" si="3"/>
        <v>7.94</v>
      </c>
      <c r="DI48">
        <f t="shared" si="4"/>
        <v>0</v>
      </c>
      <c r="DJ48">
        <f>DG48+DH48</f>
        <v>15.02</v>
      </c>
      <c r="DK48">
        <v>1</v>
      </c>
      <c r="DL48" t="s">
        <v>456</v>
      </c>
      <c r="DM48">
        <v>4</v>
      </c>
      <c r="DN48" t="s">
        <v>413</v>
      </c>
      <c r="DO48">
        <v>1</v>
      </c>
    </row>
    <row r="49" spans="1:119" x14ac:dyDescent="0.2">
      <c r="A49">
        <f>ROW(Source!A155)</f>
        <v>155</v>
      </c>
      <c r="B49">
        <v>61549534</v>
      </c>
      <c r="C49">
        <v>61550637</v>
      </c>
      <c r="D49">
        <v>60335182</v>
      </c>
      <c r="E49">
        <v>1</v>
      </c>
      <c r="F49">
        <v>1</v>
      </c>
      <c r="G49">
        <v>1</v>
      </c>
      <c r="H49">
        <v>2</v>
      </c>
      <c r="I49" t="s">
        <v>457</v>
      </c>
      <c r="J49" t="s">
        <v>458</v>
      </c>
      <c r="K49" t="s">
        <v>459</v>
      </c>
      <c r="L49">
        <v>1368</v>
      </c>
      <c r="N49">
        <v>1011</v>
      </c>
      <c r="O49" t="s">
        <v>417</v>
      </c>
      <c r="P49" t="s">
        <v>417</v>
      </c>
      <c r="Q49">
        <v>1</v>
      </c>
      <c r="W49">
        <v>0</v>
      </c>
      <c r="X49">
        <v>303316554</v>
      </c>
      <c r="Y49">
        <f t="shared" si="0"/>
        <v>2.16</v>
      </c>
      <c r="AA49">
        <v>0</v>
      </c>
      <c r="AB49">
        <v>32.26</v>
      </c>
      <c r="AC49">
        <v>0</v>
      </c>
      <c r="AD49">
        <v>0</v>
      </c>
      <c r="AE49">
        <v>0</v>
      </c>
      <c r="AF49">
        <v>32.26</v>
      </c>
      <c r="AG49">
        <v>0</v>
      </c>
      <c r="AH49">
        <v>0</v>
      </c>
      <c r="AI49">
        <v>1</v>
      </c>
      <c r="AJ49">
        <v>1</v>
      </c>
      <c r="AK49">
        <v>1</v>
      </c>
      <c r="AL49">
        <v>1</v>
      </c>
      <c r="AM49">
        <v>-2</v>
      </c>
      <c r="AN49">
        <v>0</v>
      </c>
      <c r="AO49">
        <v>0</v>
      </c>
      <c r="AP49">
        <v>0</v>
      </c>
      <c r="AQ49">
        <v>1</v>
      </c>
      <c r="AR49">
        <v>0</v>
      </c>
      <c r="AS49" t="s">
        <v>3</v>
      </c>
      <c r="AT49">
        <v>2.16</v>
      </c>
      <c r="AU49" t="s">
        <v>3</v>
      </c>
      <c r="AV49">
        <v>1</v>
      </c>
      <c r="AW49">
        <v>2</v>
      </c>
      <c r="AX49">
        <v>61550653</v>
      </c>
      <c r="AY49">
        <v>1</v>
      </c>
      <c r="AZ49">
        <v>0</v>
      </c>
      <c r="BA49">
        <v>49</v>
      </c>
      <c r="BB49">
        <v>1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69.681600000000003</v>
      </c>
      <c r="BL49">
        <v>0</v>
      </c>
      <c r="BM49">
        <v>0</v>
      </c>
      <c r="BN49">
        <v>0</v>
      </c>
      <c r="BO49">
        <v>0</v>
      </c>
      <c r="BP49">
        <v>1</v>
      </c>
      <c r="BQ49">
        <v>0</v>
      </c>
      <c r="BR49">
        <v>69.681600000000003</v>
      </c>
      <c r="BS49">
        <v>0</v>
      </c>
      <c r="BT49">
        <v>0</v>
      </c>
      <c r="BU49">
        <v>0</v>
      </c>
      <c r="BV49">
        <v>0</v>
      </c>
      <c r="BW49">
        <v>1</v>
      </c>
      <c r="CV49">
        <v>0</v>
      </c>
      <c r="CW49">
        <f>ROUND(Y49*Source!I155*DO49,7)</f>
        <v>0</v>
      </c>
      <c r="CX49">
        <f>ROUND(Y49*Source!I155,7)</f>
        <v>0.23760000000000001</v>
      </c>
      <c r="CY49">
        <f>AB49</f>
        <v>32.26</v>
      </c>
      <c r="CZ49">
        <f>AF49</f>
        <v>32.26</v>
      </c>
      <c r="DA49">
        <f>AJ49</f>
        <v>1</v>
      </c>
      <c r="DB49">
        <f t="shared" si="1"/>
        <v>69.680000000000007</v>
      </c>
      <c r="DC49">
        <f t="shared" si="2"/>
        <v>0</v>
      </c>
      <c r="DD49" t="s">
        <v>3</v>
      </c>
      <c r="DE49" t="s">
        <v>3</v>
      </c>
      <c r="DF49">
        <f t="shared" si="13"/>
        <v>0</v>
      </c>
      <c r="DG49">
        <f t="shared" si="6"/>
        <v>7.66</v>
      </c>
      <c r="DH49">
        <f t="shared" si="3"/>
        <v>0</v>
      </c>
      <c r="DI49">
        <f t="shared" si="4"/>
        <v>0</v>
      </c>
      <c r="DJ49">
        <f>DG49+DH49</f>
        <v>7.66</v>
      </c>
      <c r="DK49">
        <v>1</v>
      </c>
      <c r="DL49" t="s">
        <v>3</v>
      </c>
      <c r="DM49">
        <v>0</v>
      </c>
      <c r="DN49" t="s">
        <v>3</v>
      </c>
      <c r="DO49">
        <v>0</v>
      </c>
    </row>
    <row r="50" spans="1:119" x14ac:dyDescent="0.2">
      <c r="A50">
        <f>ROW(Source!A155)</f>
        <v>155</v>
      </c>
      <c r="B50">
        <v>61549534</v>
      </c>
      <c r="C50">
        <v>61550637</v>
      </c>
      <c r="D50">
        <v>60401754</v>
      </c>
      <c r="E50">
        <v>1</v>
      </c>
      <c r="F50">
        <v>1</v>
      </c>
      <c r="G50">
        <v>1</v>
      </c>
      <c r="H50">
        <v>3</v>
      </c>
      <c r="I50" t="s">
        <v>436</v>
      </c>
      <c r="J50" t="s">
        <v>437</v>
      </c>
      <c r="K50" t="s">
        <v>438</v>
      </c>
      <c r="L50">
        <v>1383</v>
      </c>
      <c r="N50">
        <v>1013</v>
      </c>
      <c r="O50" t="s">
        <v>439</v>
      </c>
      <c r="P50" t="s">
        <v>439</v>
      </c>
      <c r="Q50">
        <v>1</v>
      </c>
      <c r="W50">
        <v>0</v>
      </c>
      <c r="X50">
        <v>1840299850</v>
      </c>
      <c r="Y50">
        <f t="shared" si="0"/>
        <v>0.44159999999999999</v>
      </c>
      <c r="AA50">
        <v>6.78</v>
      </c>
      <c r="AB50">
        <v>0</v>
      </c>
      <c r="AC50">
        <v>0</v>
      </c>
      <c r="AD50">
        <v>0</v>
      </c>
      <c r="AE50">
        <v>6.78</v>
      </c>
      <c r="AF50">
        <v>0</v>
      </c>
      <c r="AG50">
        <v>0</v>
      </c>
      <c r="AH50">
        <v>0</v>
      </c>
      <c r="AI50">
        <v>1</v>
      </c>
      <c r="AJ50">
        <v>1</v>
      </c>
      <c r="AK50">
        <v>1</v>
      </c>
      <c r="AL50">
        <v>1</v>
      </c>
      <c r="AM50">
        <v>-2</v>
      </c>
      <c r="AN50">
        <v>0</v>
      </c>
      <c r="AO50">
        <v>0</v>
      </c>
      <c r="AP50">
        <v>0</v>
      </c>
      <c r="AQ50">
        <v>1</v>
      </c>
      <c r="AR50">
        <v>0</v>
      </c>
      <c r="AS50" t="s">
        <v>3</v>
      </c>
      <c r="AT50">
        <v>0.44159999999999999</v>
      </c>
      <c r="AU50" t="s">
        <v>3</v>
      </c>
      <c r="AV50">
        <v>0</v>
      </c>
      <c r="AW50">
        <v>2</v>
      </c>
      <c r="AX50">
        <v>61550654</v>
      </c>
      <c r="AY50">
        <v>1</v>
      </c>
      <c r="AZ50">
        <v>0</v>
      </c>
      <c r="BA50">
        <v>50</v>
      </c>
      <c r="BB50">
        <v>1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2.9940480000000003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1</v>
      </c>
      <c r="BQ50">
        <v>2.9940480000000003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1</v>
      </c>
      <c r="CV50">
        <v>0</v>
      </c>
      <c r="CW50">
        <v>0</v>
      </c>
      <c r="CX50">
        <f>ROUND(Y50*Source!I155,7)</f>
        <v>4.8576000000000001E-2</v>
      </c>
      <c r="CY50">
        <f t="shared" ref="CY50:CY55" si="14">AA50</f>
        <v>6.78</v>
      </c>
      <c r="CZ50">
        <f t="shared" ref="CZ50:CZ55" si="15">AE50</f>
        <v>6.78</v>
      </c>
      <c r="DA50">
        <f t="shared" ref="DA50:DA55" si="16">AI50</f>
        <v>1</v>
      </c>
      <c r="DB50">
        <f t="shared" si="1"/>
        <v>2.99</v>
      </c>
      <c r="DC50">
        <f t="shared" si="2"/>
        <v>0</v>
      </c>
      <c r="DD50" t="s">
        <v>3</v>
      </c>
      <c r="DE50" t="s">
        <v>3</v>
      </c>
      <c r="DF50">
        <f t="shared" si="13"/>
        <v>0.33</v>
      </c>
      <c r="DG50">
        <f t="shared" si="6"/>
        <v>0</v>
      </c>
      <c r="DH50">
        <f t="shared" si="3"/>
        <v>0</v>
      </c>
      <c r="DI50">
        <f t="shared" si="4"/>
        <v>0</v>
      </c>
      <c r="DJ50">
        <f t="shared" ref="DJ50:DJ55" si="17">DF50</f>
        <v>0.33</v>
      </c>
      <c r="DK50">
        <v>1</v>
      </c>
      <c r="DL50" t="s">
        <v>3</v>
      </c>
      <c r="DM50">
        <v>0</v>
      </c>
      <c r="DN50" t="s">
        <v>3</v>
      </c>
      <c r="DO50">
        <v>0</v>
      </c>
    </row>
    <row r="51" spans="1:119" x14ac:dyDescent="0.2">
      <c r="A51">
        <f>ROW(Source!A155)</f>
        <v>155</v>
      </c>
      <c r="B51">
        <v>61549534</v>
      </c>
      <c r="C51">
        <v>61550637</v>
      </c>
      <c r="D51">
        <v>60401913</v>
      </c>
      <c r="E51">
        <v>1</v>
      </c>
      <c r="F51">
        <v>1</v>
      </c>
      <c r="G51">
        <v>1</v>
      </c>
      <c r="H51">
        <v>3</v>
      </c>
      <c r="I51" t="s">
        <v>460</v>
      </c>
      <c r="J51" t="s">
        <v>461</v>
      </c>
      <c r="K51" t="s">
        <v>462</v>
      </c>
      <c r="L51">
        <v>1301</v>
      </c>
      <c r="N51">
        <v>1003</v>
      </c>
      <c r="O51" t="s">
        <v>163</v>
      </c>
      <c r="P51" t="s">
        <v>163</v>
      </c>
      <c r="Q51">
        <v>1</v>
      </c>
      <c r="W51">
        <v>0</v>
      </c>
      <c r="X51">
        <v>-1499427467</v>
      </c>
      <c r="Y51">
        <f t="shared" si="0"/>
        <v>13.33</v>
      </c>
      <c r="AA51">
        <v>5.17</v>
      </c>
      <c r="AB51">
        <v>0</v>
      </c>
      <c r="AC51">
        <v>0</v>
      </c>
      <c r="AD51">
        <v>0</v>
      </c>
      <c r="AE51">
        <v>5.87</v>
      </c>
      <c r="AF51">
        <v>0</v>
      </c>
      <c r="AG51">
        <v>0</v>
      </c>
      <c r="AH51">
        <v>0</v>
      </c>
      <c r="AI51">
        <v>0.88</v>
      </c>
      <c r="AJ51">
        <v>1</v>
      </c>
      <c r="AK51">
        <v>1</v>
      </c>
      <c r="AL51">
        <v>1</v>
      </c>
      <c r="AM51">
        <v>2</v>
      </c>
      <c r="AN51">
        <v>0</v>
      </c>
      <c r="AO51">
        <v>0</v>
      </c>
      <c r="AP51">
        <v>0</v>
      </c>
      <c r="AQ51">
        <v>1</v>
      </c>
      <c r="AR51">
        <v>0</v>
      </c>
      <c r="AS51" t="s">
        <v>3</v>
      </c>
      <c r="AT51">
        <v>13.33</v>
      </c>
      <c r="AU51" t="s">
        <v>3</v>
      </c>
      <c r="AV51">
        <v>0</v>
      </c>
      <c r="AW51">
        <v>2</v>
      </c>
      <c r="AX51">
        <v>61550655</v>
      </c>
      <c r="AY51">
        <v>1</v>
      </c>
      <c r="AZ51">
        <v>0</v>
      </c>
      <c r="BA51">
        <v>51</v>
      </c>
      <c r="BB51">
        <v>1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78.247100000000003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1</v>
      </c>
      <c r="BQ51">
        <v>78.247100000000003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1</v>
      </c>
      <c r="CV51">
        <v>0</v>
      </c>
      <c r="CW51">
        <v>0</v>
      </c>
      <c r="CX51">
        <f>ROUND(Y51*Source!I155,7)</f>
        <v>1.4662999999999999</v>
      </c>
      <c r="CY51">
        <f t="shared" si="14"/>
        <v>5.17</v>
      </c>
      <c r="CZ51">
        <f t="shared" si="15"/>
        <v>5.87</v>
      </c>
      <c r="DA51">
        <f t="shared" si="16"/>
        <v>0.88</v>
      </c>
      <c r="DB51">
        <f t="shared" si="1"/>
        <v>78.25</v>
      </c>
      <c r="DC51">
        <f t="shared" si="2"/>
        <v>0</v>
      </c>
      <c r="DD51" t="s">
        <v>3</v>
      </c>
      <c r="DE51" t="s">
        <v>3</v>
      </c>
      <c r="DF51">
        <f>ROUND(ROUND(AE51*AI51,2)*CX51,2)</f>
        <v>7.58</v>
      </c>
      <c r="DG51">
        <f t="shared" si="6"/>
        <v>0</v>
      </c>
      <c r="DH51">
        <f t="shared" si="3"/>
        <v>0</v>
      </c>
      <c r="DI51">
        <f t="shared" si="4"/>
        <v>0</v>
      </c>
      <c r="DJ51">
        <f t="shared" si="17"/>
        <v>7.58</v>
      </c>
      <c r="DK51">
        <v>0</v>
      </c>
      <c r="DL51" t="s">
        <v>3</v>
      </c>
      <c r="DM51">
        <v>0</v>
      </c>
      <c r="DN51" t="s">
        <v>3</v>
      </c>
      <c r="DO51">
        <v>0</v>
      </c>
    </row>
    <row r="52" spans="1:119" x14ac:dyDescent="0.2">
      <c r="A52">
        <f>ROW(Source!A155)</f>
        <v>155</v>
      </c>
      <c r="B52">
        <v>61549534</v>
      </c>
      <c r="C52">
        <v>61550637</v>
      </c>
      <c r="D52">
        <v>60401927</v>
      </c>
      <c r="E52">
        <v>1</v>
      </c>
      <c r="F52">
        <v>1</v>
      </c>
      <c r="G52">
        <v>1</v>
      </c>
      <c r="H52">
        <v>3</v>
      </c>
      <c r="I52" t="s">
        <v>463</v>
      </c>
      <c r="J52" t="s">
        <v>464</v>
      </c>
      <c r="K52" t="s">
        <v>465</v>
      </c>
      <c r="L52">
        <v>1302</v>
      </c>
      <c r="N52">
        <v>1003</v>
      </c>
      <c r="O52" t="s">
        <v>466</v>
      </c>
      <c r="P52" t="s">
        <v>466</v>
      </c>
      <c r="Q52">
        <v>10</v>
      </c>
      <c r="W52">
        <v>0</v>
      </c>
      <c r="X52">
        <v>530731316</v>
      </c>
      <c r="Y52">
        <f t="shared" si="0"/>
        <v>0.55000000000000004</v>
      </c>
      <c r="AA52">
        <v>57.7</v>
      </c>
      <c r="AB52">
        <v>0</v>
      </c>
      <c r="AC52">
        <v>0</v>
      </c>
      <c r="AD52">
        <v>0</v>
      </c>
      <c r="AE52">
        <v>37.71</v>
      </c>
      <c r="AF52">
        <v>0</v>
      </c>
      <c r="AG52">
        <v>0</v>
      </c>
      <c r="AH52">
        <v>0</v>
      </c>
      <c r="AI52">
        <v>1.53</v>
      </c>
      <c r="AJ52">
        <v>1</v>
      </c>
      <c r="AK52">
        <v>1</v>
      </c>
      <c r="AL52">
        <v>1</v>
      </c>
      <c r="AM52">
        <v>2</v>
      </c>
      <c r="AN52">
        <v>0</v>
      </c>
      <c r="AO52">
        <v>0</v>
      </c>
      <c r="AP52">
        <v>0</v>
      </c>
      <c r="AQ52">
        <v>1</v>
      </c>
      <c r="AR52">
        <v>0</v>
      </c>
      <c r="AS52" t="s">
        <v>3</v>
      </c>
      <c r="AT52">
        <v>0.55000000000000004</v>
      </c>
      <c r="AU52" t="s">
        <v>3</v>
      </c>
      <c r="AV52">
        <v>0</v>
      </c>
      <c r="AW52">
        <v>2</v>
      </c>
      <c r="AX52">
        <v>61550656</v>
      </c>
      <c r="AY52">
        <v>1</v>
      </c>
      <c r="AZ52">
        <v>0</v>
      </c>
      <c r="BA52">
        <v>52</v>
      </c>
      <c r="BB52">
        <v>1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20.740500000000001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1</v>
      </c>
      <c r="BQ52">
        <v>20.740500000000001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1</v>
      </c>
      <c r="CV52">
        <v>0</v>
      </c>
      <c r="CW52">
        <v>0</v>
      </c>
      <c r="CX52">
        <f>ROUND(Y52*Source!I155,7)</f>
        <v>6.0499999999999998E-2</v>
      </c>
      <c r="CY52">
        <f t="shared" si="14"/>
        <v>57.7</v>
      </c>
      <c r="CZ52">
        <f t="shared" si="15"/>
        <v>37.71</v>
      </c>
      <c r="DA52">
        <f t="shared" si="16"/>
        <v>1.53</v>
      </c>
      <c r="DB52">
        <f t="shared" si="1"/>
        <v>20.74</v>
      </c>
      <c r="DC52">
        <f t="shared" si="2"/>
        <v>0</v>
      </c>
      <c r="DD52" t="s">
        <v>3</v>
      </c>
      <c r="DE52" t="s">
        <v>3</v>
      </c>
      <c r="DF52">
        <f>ROUND(ROUND(AE52*AI52,2)*CX52,2)</f>
        <v>3.49</v>
      </c>
      <c r="DG52">
        <f t="shared" si="6"/>
        <v>0</v>
      </c>
      <c r="DH52">
        <f t="shared" si="3"/>
        <v>0</v>
      </c>
      <c r="DI52">
        <f t="shared" si="4"/>
        <v>0</v>
      </c>
      <c r="DJ52">
        <f t="shared" si="17"/>
        <v>3.49</v>
      </c>
      <c r="DK52">
        <v>0</v>
      </c>
      <c r="DL52" t="s">
        <v>3</v>
      </c>
      <c r="DM52">
        <v>0</v>
      </c>
      <c r="DN52" t="s">
        <v>3</v>
      </c>
      <c r="DO52">
        <v>0</v>
      </c>
    </row>
    <row r="53" spans="1:119" x14ac:dyDescent="0.2">
      <c r="A53">
        <f>ROW(Source!A155)</f>
        <v>155</v>
      </c>
      <c r="B53">
        <v>61549534</v>
      </c>
      <c r="C53">
        <v>61550637</v>
      </c>
      <c r="D53">
        <v>60402495</v>
      </c>
      <c r="E53">
        <v>1</v>
      </c>
      <c r="F53">
        <v>1</v>
      </c>
      <c r="G53">
        <v>1</v>
      </c>
      <c r="H53">
        <v>3</v>
      </c>
      <c r="I53" t="s">
        <v>467</v>
      </c>
      <c r="J53" t="s">
        <v>468</v>
      </c>
      <c r="K53" t="s">
        <v>469</v>
      </c>
      <c r="L53">
        <v>1346</v>
      </c>
      <c r="N53">
        <v>1009</v>
      </c>
      <c r="O53" t="s">
        <v>470</v>
      </c>
      <c r="P53" t="s">
        <v>470</v>
      </c>
      <c r="Q53">
        <v>1</v>
      </c>
      <c r="W53">
        <v>0</v>
      </c>
      <c r="X53">
        <v>-163259778</v>
      </c>
      <c r="Y53">
        <f t="shared" si="0"/>
        <v>1.9</v>
      </c>
      <c r="AA53">
        <v>121.39</v>
      </c>
      <c r="AB53">
        <v>0</v>
      </c>
      <c r="AC53">
        <v>0</v>
      </c>
      <c r="AD53">
        <v>0</v>
      </c>
      <c r="AE53">
        <v>155.63</v>
      </c>
      <c r="AF53">
        <v>0</v>
      </c>
      <c r="AG53">
        <v>0</v>
      </c>
      <c r="AH53">
        <v>0</v>
      </c>
      <c r="AI53">
        <v>0.78</v>
      </c>
      <c r="AJ53">
        <v>1</v>
      </c>
      <c r="AK53">
        <v>1</v>
      </c>
      <c r="AL53">
        <v>1</v>
      </c>
      <c r="AM53">
        <v>2</v>
      </c>
      <c r="AN53">
        <v>0</v>
      </c>
      <c r="AO53">
        <v>0</v>
      </c>
      <c r="AP53">
        <v>0</v>
      </c>
      <c r="AQ53">
        <v>1</v>
      </c>
      <c r="AR53">
        <v>0</v>
      </c>
      <c r="AS53" t="s">
        <v>3</v>
      </c>
      <c r="AT53">
        <v>1.9</v>
      </c>
      <c r="AU53" t="s">
        <v>3</v>
      </c>
      <c r="AV53">
        <v>0</v>
      </c>
      <c r="AW53">
        <v>2</v>
      </c>
      <c r="AX53">
        <v>61550657</v>
      </c>
      <c r="AY53">
        <v>1</v>
      </c>
      <c r="AZ53">
        <v>0</v>
      </c>
      <c r="BA53">
        <v>53</v>
      </c>
      <c r="BB53">
        <v>1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295.697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1</v>
      </c>
      <c r="BQ53">
        <v>295.697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1</v>
      </c>
      <c r="CV53">
        <v>0</v>
      </c>
      <c r="CW53">
        <v>0</v>
      </c>
      <c r="CX53">
        <f>ROUND(Y53*Source!I155,7)</f>
        <v>0.20899999999999999</v>
      </c>
      <c r="CY53">
        <f t="shared" si="14"/>
        <v>121.39</v>
      </c>
      <c r="CZ53">
        <f t="shared" si="15"/>
        <v>155.63</v>
      </c>
      <c r="DA53">
        <f t="shared" si="16"/>
        <v>0.78</v>
      </c>
      <c r="DB53">
        <f t="shared" si="1"/>
        <v>295.7</v>
      </c>
      <c r="DC53">
        <f t="shared" si="2"/>
        <v>0</v>
      </c>
      <c r="DD53" t="s">
        <v>3</v>
      </c>
      <c r="DE53" t="s">
        <v>3</v>
      </c>
      <c r="DF53">
        <f>ROUND(ROUND(AE53*AI53,2)*CX53,2)</f>
        <v>25.37</v>
      </c>
      <c r="DG53">
        <f t="shared" si="6"/>
        <v>0</v>
      </c>
      <c r="DH53">
        <f t="shared" si="3"/>
        <v>0</v>
      </c>
      <c r="DI53">
        <f t="shared" si="4"/>
        <v>0</v>
      </c>
      <c r="DJ53">
        <f t="shared" si="17"/>
        <v>25.37</v>
      </c>
      <c r="DK53">
        <v>0</v>
      </c>
      <c r="DL53" t="s">
        <v>3</v>
      </c>
      <c r="DM53">
        <v>0</v>
      </c>
      <c r="DN53" t="s">
        <v>3</v>
      </c>
      <c r="DO53">
        <v>0</v>
      </c>
    </row>
    <row r="54" spans="1:119" x14ac:dyDescent="0.2">
      <c r="A54">
        <f>ROW(Source!A155)</f>
        <v>155</v>
      </c>
      <c r="B54">
        <v>61549534</v>
      </c>
      <c r="C54">
        <v>61550637</v>
      </c>
      <c r="D54">
        <v>60420448</v>
      </c>
      <c r="E54">
        <v>1</v>
      </c>
      <c r="F54">
        <v>1</v>
      </c>
      <c r="G54">
        <v>1</v>
      </c>
      <c r="H54">
        <v>3</v>
      </c>
      <c r="I54" t="s">
        <v>471</v>
      </c>
      <c r="J54" t="s">
        <v>472</v>
      </c>
      <c r="K54" t="s">
        <v>473</v>
      </c>
      <c r="L54">
        <v>1346</v>
      </c>
      <c r="N54">
        <v>1009</v>
      </c>
      <c r="O54" t="s">
        <v>470</v>
      </c>
      <c r="P54" t="s">
        <v>470</v>
      </c>
      <c r="Q54">
        <v>1</v>
      </c>
      <c r="W54">
        <v>0</v>
      </c>
      <c r="X54">
        <v>291254868</v>
      </c>
      <c r="Y54">
        <f t="shared" si="0"/>
        <v>0.4</v>
      </c>
      <c r="AA54">
        <v>111.83</v>
      </c>
      <c r="AB54">
        <v>0</v>
      </c>
      <c r="AC54">
        <v>0</v>
      </c>
      <c r="AD54">
        <v>0</v>
      </c>
      <c r="AE54">
        <v>79.88</v>
      </c>
      <c r="AF54">
        <v>0</v>
      </c>
      <c r="AG54">
        <v>0</v>
      </c>
      <c r="AH54">
        <v>0</v>
      </c>
      <c r="AI54">
        <v>1.4</v>
      </c>
      <c r="AJ54">
        <v>1</v>
      </c>
      <c r="AK54">
        <v>1</v>
      </c>
      <c r="AL54">
        <v>1</v>
      </c>
      <c r="AM54">
        <v>2</v>
      </c>
      <c r="AN54">
        <v>0</v>
      </c>
      <c r="AO54">
        <v>0</v>
      </c>
      <c r="AP54">
        <v>0</v>
      </c>
      <c r="AQ54">
        <v>1</v>
      </c>
      <c r="AR54">
        <v>0</v>
      </c>
      <c r="AS54" t="s">
        <v>3</v>
      </c>
      <c r="AT54">
        <v>0.4</v>
      </c>
      <c r="AU54" t="s">
        <v>3</v>
      </c>
      <c r="AV54">
        <v>0</v>
      </c>
      <c r="AW54">
        <v>2</v>
      </c>
      <c r="AX54">
        <v>61550658</v>
      </c>
      <c r="AY54">
        <v>1</v>
      </c>
      <c r="AZ54">
        <v>0</v>
      </c>
      <c r="BA54">
        <v>54</v>
      </c>
      <c r="BB54">
        <v>1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31.951999999999998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1</v>
      </c>
      <c r="BQ54">
        <v>31.951999999999998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1</v>
      </c>
      <c r="CV54">
        <v>0</v>
      </c>
      <c r="CW54">
        <v>0</v>
      </c>
      <c r="CX54">
        <f>ROUND(Y54*Source!I155,7)</f>
        <v>4.3999999999999997E-2</v>
      </c>
      <c r="CY54">
        <f t="shared" si="14"/>
        <v>111.83</v>
      </c>
      <c r="CZ54">
        <f t="shared" si="15"/>
        <v>79.88</v>
      </c>
      <c r="DA54">
        <f t="shared" si="16"/>
        <v>1.4</v>
      </c>
      <c r="DB54">
        <f t="shared" si="1"/>
        <v>31.95</v>
      </c>
      <c r="DC54">
        <f t="shared" si="2"/>
        <v>0</v>
      </c>
      <c r="DD54" t="s">
        <v>3</v>
      </c>
      <c r="DE54" t="s">
        <v>3</v>
      </c>
      <c r="DF54">
        <f>ROUND(ROUND(AE54*AI54,2)*CX54,2)</f>
        <v>4.92</v>
      </c>
      <c r="DG54">
        <f t="shared" si="6"/>
        <v>0</v>
      </c>
      <c r="DH54">
        <f t="shared" si="3"/>
        <v>0</v>
      </c>
      <c r="DI54">
        <f t="shared" si="4"/>
        <v>0</v>
      </c>
      <c r="DJ54">
        <f t="shared" si="17"/>
        <v>4.92</v>
      </c>
      <c r="DK54">
        <v>0</v>
      </c>
      <c r="DL54" t="s">
        <v>3</v>
      </c>
      <c r="DM54">
        <v>0</v>
      </c>
      <c r="DN54" t="s">
        <v>3</v>
      </c>
      <c r="DO54">
        <v>0</v>
      </c>
    </row>
    <row r="55" spans="1:119" x14ac:dyDescent="0.2">
      <c r="A55">
        <f>ROW(Source!A155)</f>
        <v>155</v>
      </c>
      <c r="B55">
        <v>61549534</v>
      </c>
      <c r="C55">
        <v>61550637</v>
      </c>
      <c r="D55">
        <v>60433685</v>
      </c>
      <c r="E55">
        <v>1</v>
      </c>
      <c r="F55">
        <v>1</v>
      </c>
      <c r="G55">
        <v>1</v>
      </c>
      <c r="H55">
        <v>3</v>
      </c>
      <c r="I55" t="s">
        <v>149</v>
      </c>
      <c r="J55" t="s">
        <v>152</v>
      </c>
      <c r="K55" t="s">
        <v>150</v>
      </c>
      <c r="L55">
        <v>1477</v>
      </c>
      <c r="N55">
        <v>1013</v>
      </c>
      <c r="O55" t="s">
        <v>151</v>
      </c>
      <c r="P55" t="s">
        <v>153</v>
      </c>
      <c r="Q55">
        <v>1</v>
      </c>
      <c r="W55">
        <v>0</v>
      </c>
      <c r="X55">
        <v>1901007357</v>
      </c>
      <c r="Y55">
        <f t="shared" si="0"/>
        <v>0.105</v>
      </c>
      <c r="AA55">
        <v>70449.91</v>
      </c>
      <c r="AB55">
        <v>0</v>
      </c>
      <c r="AC55">
        <v>0</v>
      </c>
      <c r="AD55">
        <v>0</v>
      </c>
      <c r="AE55">
        <v>70449.91</v>
      </c>
      <c r="AF55">
        <v>0</v>
      </c>
      <c r="AG55">
        <v>0</v>
      </c>
      <c r="AH55">
        <v>0</v>
      </c>
      <c r="AI55">
        <v>1.4</v>
      </c>
      <c r="AJ55">
        <v>1</v>
      </c>
      <c r="AK55">
        <v>1</v>
      </c>
      <c r="AL55">
        <v>1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 t="s">
        <v>3</v>
      </c>
      <c r="AT55">
        <v>0.105</v>
      </c>
      <c r="AU55" t="s">
        <v>3</v>
      </c>
      <c r="AV55">
        <v>0</v>
      </c>
      <c r="AW55">
        <v>1</v>
      </c>
      <c r="AX55">
        <v>-1</v>
      </c>
      <c r="AY55">
        <v>0</v>
      </c>
      <c r="AZ55">
        <v>0</v>
      </c>
      <c r="BA55" t="s">
        <v>3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CV55">
        <v>0</v>
      </c>
      <c r="CW55">
        <v>0</v>
      </c>
      <c r="CX55">
        <f>ROUND(Y55*Source!I155,7)</f>
        <v>1.155E-2</v>
      </c>
      <c r="CY55">
        <f t="shared" si="14"/>
        <v>70449.91</v>
      </c>
      <c r="CZ55">
        <f t="shared" si="15"/>
        <v>70449.91</v>
      </c>
      <c r="DA55">
        <f t="shared" si="16"/>
        <v>1.4</v>
      </c>
      <c r="DB55">
        <f t="shared" si="1"/>
        <v>7397.24</v>
      </c>
      <c r="DC55">
        <f t="shared" si="2"/>
        <v>0</v>
      </c>
      <c r="DD55" t="s">
        <v>3</v>
      </c>
      <c r="DE55" t="s">
        <v>3</v>
      </c>
      <c r="DF55">
        <f>ROUND(ROUND(AE55*AI55,2)*CX55,2)</f>
        <v>1139.17</v>
      </c>
      <c r="DG55">
        <f t="shared" si="6"/>
        <v>0</v>
      </c>
      <c r="DH55">
        <f t="shared" si="3"/>
        <v>0</v>
      </c>
      <c r="DI55">
        <f t="shared" si="4"/>
        <v>0</v>
      </c>
      <c r="DJ55">
        <f t="shared" si="17"/>
        <v>1139.17</v>
      </c>
      <c r="DK55">
        <v>0</v>
      </c>
      <c r="DL55" t="s">
        <v>3</v>
      </c>
      <c r="DM55">
        <v>0</v>
      </c>
      <c r="DN55" t="s">
        <v>3</v>
      </c>
      <c r="DO55">
        <v>0</v>
      </c>
    </row>
    <row r="56" spans="1:119" x14ac:dyDescent="0.2">
      <c r="A56">
        <f>ROW(Source!A192)</f>
        <v>192</v>
      </c>
      <c r="B56">
        <v>61549534</v>
      </c>
      <c r="C56">
        <v>61550661</v>
      </c>
      <c r="D56">
        <v>60327418</v>
      </c>
      <c r="E56">
        <v>117</v>
      </c>
      <c r="F56">
        <v>1</v>
      </c>
      <c r="G56">
        <v>1</v>
      </c>
      <c r="H56">
        <v>1</v>
      </c>
      <c r="I56" t="s">
        <v>426</v>
      </c>
      <c r="J56" t="s">
        <v>3</v>
      </c>
      <c r="K56" t="s">
        <v>427</v>
      </c>
      <c r="L56">
        <v>1191</v>
      </c>
      <c r="N56">
        <v>1013</v>
      </c>
      <c r="O56" t="s">
        <v>413</v>
      </c>
      <c r="P56" t="s">
        <v>413</v>
      </c>
      <c r="Q56">
        <v>1</v>
      </c>
      <c r="W56">
        <v>0</v>
      </c>
      <c r="X56">
        <v>-715079457</v>
      </c>
      <c r="Y56">
        <f t="shared" si="0"/>
        <v>24.1</v>
      </c>
      <c r="AA56">
        <v>0</v>
      </c>
      <c r="AB56">
        <v>0</v>
      </c>
      <c r="AC56">
        <v>0</v>
      </c>
      <c r="AD56">
        <v>681.63</v>
      </c>
      <c r="AE56">
        <v>0</v>
      </c>
      <c r="AF56">
        <v>0</v>
      </c>
      <c r="AG56">
        <v>0</v>
      </c>
      <c r="AH56">
        <v>681.63</v>
      </c>
      <c r="AI56">
        <v>1</v>
      </c>
      <c r="AJ56">
        <v>1</v>
      </c>
      <c r="AK56">
        <v>1</v>
      </c>
      <c r="AL56">
        <v>1</v>
      </c>
      <c r="AM56">
        <v>-2</v>
      </c>
      <c r="AN56">
        <v>0</v>
      </c>
      <c r="AO56">
        <v>0</v>
      </c>
      <c r="AP56">
        <v>0</v>
      </c>
      <c r="AQ56">
        <v>1</v>
      </c>
      <c r="AR56">
        <v>0</v>
      </c>
      <c r="AS56" t="s">
        <v>3</v>
      </c>
      <c r="AT56">
        <v>24.1</v>
      </c>
      <c r="AU56" t="s">
        <v>3</v>
      </c>
      <c r="AV56">
        <v>1</v>
      </c>
      <c r="AW56">
        <v>2</v>
      </c>
      <c r="AX56">
        <v>61550664</v>
      </c>
      <c r="AY56">
        <v>1</v>
      </c>
      <c r="AZ56">
        <v>0</v>
      </c>
      <c r="BA56">
        <v>56</v>
      </c>
      <c r="BB56">
        <v>1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16427.282999999999</v>
      </c>
      <c r="BN56">
        <v>24.1</v>
      </c>
      <c r="BO56">
        <v>0</v>
      </c>
      <c r="BP56">
        <v>1</v>
      </c>
      <c r="BQ56">
        <v>0</v>
      </c>
      <c r="BR56">
        <v>0</v>
      </c>
      <c r="BS56">
        <v>0</v>
      </c>
      <c r="BT56">
        <v>16427.282999999999</v>
      </c>
      <c r="BU56">
        <v>24.1</v>
      </c>
      <c r="BV56">
        <v>0</v>
      </c>
      <c r="BW56">
        <v>1</v>
      </c>
      <c r="CU56">
        <f>ROUND(AT56*Source!I192*AH56*AL56,2)</f>
        <v>1807</v>
      </c>
      <c r="CV56">
        <f>ROUND(Y56*Source!I192,7)</f>
        <v>2.6509999999999998</v>
      </c>
      <c r="CW56">
        <v>0</v>
      </c>
      <c r="CX56">
        <f>ROUND(Y56*Source!I192,7)</f>
        <v>2.6509999999999998</v>
      </c>
      <c r="CY56">
        <f>AD56</f>
        <v>681.63</v>
      </c>
      <c r="CZ56">
        <f>AH56</f>
        <v>681.63</v>
      </c>
      <c r="DA56">
        <f>AL56</f>
        <v>1</v>
      </c>
      <c r="DB56">
        <f t="shared" si="1"/>
        <v>16427.28</v>
      </c>
      <c r="DC56">
        <f t="shared" si="2"/>
        <v>0</v>
      </c>
      <c r="DD56" t="s">
        <v>3</v>
      </c>
      <c r="DE56" t="s">
        <v>3</v>
      </c>
      <c r="DF56">
        <f>ROUND(ROUND(AE56,2)*CX56,2)</f>
        <v>0</v>
      </c>
      <c r="DG56">
        <f t="shared" si="6"/>
        <v>0</v>
      </c>
      <c r="DH56">
        <f t="shared" si="3"/>
        <v>0</v>
      </c>
      <c r="DI56">
        <f t="shared" si="4"/>
        <v>1807</v>
      </c>
      <c r="DJ56">
        <f>DI56</f>
        <v>1807</v>
      </c>
      <c r="DK56">
        <v>1</v>
      </c>
      <c r="DL56" t="s">
        <v>3</v>
      </c>
      <c r="DM56">
        <v>0</v>
      </c>
      <c r="DN56" t="s">
        <v>3</v>
      </c>
      <c r="DO56">
        <v>0</v>
      </c>
    </row>
    <row r="57" spans="1:119" x14ac:dyDescent="0.2">
      <c r="A57">
        <f>ROW(Source!A192)</f>
        <v>192</v>
      </c>
      <c r="B57">
        <v>61549534</v>
      </c>
      <c r="C57">
        <v>61550661</v>
      </c>
      <c r="D57">
        <v>60430710</v>
      </c>
      <c r="E57">
        <v>1</v>
      </c>
      <c r="F57">
        <v>1</v>
      </c>
      <c r="G57">
        <v>1</v>
      </c>
      <c r="H57">
        <v>3</v>
      </c>
      <c r="I57" t="s">
        <v>126</v>
      </c>
      <c r="J57" t="s">
        <v>129</v>
      </c>
      <c r="K57" t="s">
        <v>127</v>
      </c>
      <c r="L57">
        <v>1371</v>
      </c>
      <c r="N57">
        <v>1013</v>
      </c>
      <c r="O57" t="s">
        <v>128</v>
      </c>
      <c r="P57" t="s">
        <v>128</v>
      </c>
      <c r="Q57">
        <v>1</v>
      </c>
      <c r="W57">
        <v>0</v>
      </c>
      <c r="X57">
        <v>651079227</v>
      </c>
      <c r="Y57">
        <f t="shared" si="0"/>
        <v>100</v>
      </c>
      <c r="AA57">
        <v>439.61</v>
      </c>
      <c r="AB57">
        <v>0</v>
      </c>
      <c r="AC57">
        <v>0</v>
      </c>
      <c r="AD57">
        <v>0</v>
      </c>
      <c r="AE57">
        <v>230.16</v>
      </c>
      <c r="AF57">
        <v>0</v>
      </c>
      <c r="AG57">
        <v>0</v>
      </c>
      <c r="AH57">
        <v>0</v>
      </c>
      <c r="AI57">
        <v>1.91</v>
      </c>
      <c r="AJ57">
        <v>1</v>
      </c>
      <c r="AK57">
        <v>1</v>
      </c>
      <c r="AL57">
        <v>1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 t="s">
        <v>3</v>
      </c>
      <c r="AT57">
        <v>100</v>
      </c>
      <c r="AU57" t="s">
        <v>3</v>
      </c>
      <c r="AV57">
        <v>0</v>
      </c>
      <c r="AW57">
        <v>1</v>
      </c>
      <c r="AX57">
        <v>-1</v>
      </c>
      <c r="AY57">
        <v>0</v>
      </c>
      <c r="AZ57">
        <v>0</v>
      </c>
      <c r="BA57" t="s">
        <v>3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CV57">
        <v>0</v>
      </c>
      <c r="CW57">
        <v>0</v>
      </c>
      <c r="CX57">
        <f>ROUND(Y57*Source!I192,7)</f>
        <v>11</v>
      </c>
      <c r="CY57">
        <f>AA57</f>
        <v>439.61</v>
      </c>
      <c r="CZ57">
        <f>AE57</f>
        <v>230.16</v>
      </c>
      <c r="DA57">
        <f>AI57</f>
        <v>1.91</v>
      </c>
      <c r="DB57">
        <f t="shared" si="1"/>
        <v>23016</v>
      </c>
      <c r="DC57">
        <f t="shared" si="2"/>
        <v>0</v>
      </c>
      <c r="DD57" t="s">
        <v>3</v>
      </c>
      <c r="DE57" t="s">
        <v>3</v>
      </c>
      <c r="DF57">
        <f>ROUND(ROUND(AE57*AI57,2)*CX57,2)</f>
        <v>4835.71</v>
      </c>
      <c r="DG57">
        <f t="shared" si="6"/>
        <v>0</v>
      </c>
      <c r="DH57">
        <f t="shared" si="3"/>
        <v>0</v>
      </c>
      <c r="DI57">
        <f t="shared" si="4"/>
        <v>0</v>
      </c>
      <c r="DJ57">
        <f>DF57</f>
        <v>4835.71</v>
      </c>
      <c r="DK57">
        <v>0</v>
      </c>
      <c r="DL57" t="s">
        <v>3</v>
      </c>
      <c r="DM57">
        <v>0</v>
      </c>
      <c r="DN57" t="s">
        <v>3</v>
      </c>
      <c r="DO57">
        <v>0</v>
      </c>
    </row>
    <row r="58" spans="1:119" x14ac:dyDescent="0.2">
      <c r="A58">
        <f>ROW(Source!A194)</f>
        <v>194</v>
      </c>
      <c r="B58">
        <v>61549534</v>
      </c>
      <c r="C58">
        <v>61550667</v>
      </c>
      <c r="D58">
        <v>60327418</v>
      </c>
      <c r="E58">
        <v>117</v>
      </c>
      <c r="F58">
        <v>1</v>
      </c>
      <c r="G58">
        <v>1</v>
      </c>
      <c r="H58">
        <v>1</v>
      </c>
      <c r="I58" t="s">
        <v>426</v>
      </c>
      <c r="J58" t="s">
        <v>3</v>
      </c>
      <c r="K58" t="s">
        <v>427</v>
      </c>
      <c r="L58">
        <v>1191</v>
      </c>
      <c r="N58">
        <v>1013</v>
      </c>
      <c r="O58" t="s">
        <v>413</v>
      </c>
      <c r="P58" t="s">
        <v>413</v>
      </c>
      <c r="Q58">
        <v>1</v>
      </c>
      <c r="W58">
        <v>0</v>
      </c>
      <c r="X58">
        <v>-715079457</v>
      </c>
      <c r="Y58">
        <f t="shared" si="0"/>
        <v>24.1</v>
      </c>
      <c r="AA58">
        <v>0</v>
      </c>
      <c r="AB58">
        <v>0</v>
      </c>
      <c r="AC58">
        <v>0</v>
      </c>
      <c r="AD58">
        <v>681.63</v>
      </c>
      <c r="AE58">
        <v>0</v>
      </c>
      <c r="AF58">
        <v>0</v>
      </c>
      <c r="AG58">
        <v>0</v>
      </c>
      <c r="AH58">
        <v>681.63</v>
      </c>
      <c r="AI58">
        <v>1</v>
      </c>
      <c r="AJ58">
        <v>1</v>
      </c>
      <c r="AK58">
        <v>1</v>
      </c>
      <c r="AL58">
        <v>1</v>
      </c>
      <c r="AM58">
        <v>-2</v>
      </c>
      <c r="AN58">
        <v>0</v>
      </c>
      <c r="AO58">
        <v>0</v>
      </c>
      <c r="AP58">
        <v>0</v>
      </c>
      <c r="AQ58">
        <v>1</v>
      </c>
      <c r="AR58">
        <v>0</v>
      </c>
      <c r="AS58" t="s">
        <v>3</v>
      </c>
      <c r="AT58">
        <v>24.1</v>
      </c>
      <c r="AU58" t="s">
        <v>3</v>
      </c>
      <c r="AV58">
        <v>1</v>
      </c>
      <c r="AW58">
        <v>2</v>
      </c>
      <c r="AX58">
        <v>61550670</v>
      </c>
      <c r="AY58">
        <v>1</v>
      </c>
      <c r="AZ58">
        <v>0</v>
      </c>
      <c r="BA58">
        <v>58</v>
      </c>
      <c r="BB58">
        <v>1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16427.282999999999</v>
      </c>
      <c r="BN58">
        <v>24.1</v>
      </c>
      <c r="BO58">
        <v>0</v>
      </c>
      <c r="BP58">
        <v>1</v>
      </c>
      <c r="BQ58">
        <v>0</v>
      </c>
      <c r="BR58">
        <v>0</v>
      </c>
      <c r="BS58">
        <v>0</v>
      </c>
      <c r="BT58">
        <v>16427.282999999999</v>
      </c>
      <c r="BU58">
        <v>24.1</v>
      </c>
      <c r="BV58">
        <v>0</v>
      </c>
      <c r="BW58">
        <v>1</v>
      </c>
      <c r="CU58">
        <f>ROUND(AT58*Source!I194*AH58*AL58,2)</f>
        <v>1807</v>
      </c>
      <c r="CV58">
        <f>ROUND(Y58*Source!I194,7)</f>
        <v>2.6509999999999998</v>
      </c>
      <c r="CW58">
        <v>0</v>
      </c>
      <c r="CX58">
        <f>ROUND(Y58*Source!I194,7)</f>
        <v>2.6509999999999998</v>
      </c>
      <c r="CY58">
        <f>AD58</f>
        <v>681.63</v>
      </c>
      <c r="CZ58">
        <f>AH58</f>
        <v>681.63</v>
      </c>
      <c r="DA58">
        <f>AL58</f>
        <v>1</v>
      </c>
      <c r="DB58">
        <f t="shared" si="1"/>
        <v>16427.28</v>
      </c>
      <c r="DC58">
        <f t="shared" si="2"/>
        <v>0</v>
      </c>
      <c r="DD58" t="s">
        <v>3</v>
      </c>
      <c r="DE58" t="s">
        <v>3</v>
      </c>
      <c r="DF58">
        <f>ROUND(ROUND(AE58,2)*CX58,2)</f>
        <v>0</v>
      </c>
      <c r="DG58">
        <f t="shared" si="6"/>
        <v>0</v>
      </c>
      <c r="DH58">
        <f t="shared" si="3"/>
        <v>0</v>
      </c>
      <c r="DI58">
        <f t="shared" si="4"/>
        <v>1807</v>
      </c>
      <c r="DJ58">
        <f>DI58</f>
        <v>1807</v>
      </c>
      <c r="DK58">
        <v>1</v>
      </c>
      <c r="DL58" t="s">
        <v>3</v>
      </c>
      <c r="DM58">
        <v>0</v>
      </c>
      <c r="DN58" t="s">
        <v>3</v>
      </c>
      <c r="DO58">
        <v>0</v>
      </c>
    </row>
    <row r="59" spans="1:119" x14ac:dyDescent="0.2">
      <c r="A59">
        <f>ROW(Source!A194)</f>
        <v>194</v>
      </c>
      <c r="B59">
        <v>61549534</v>
      </c>
      <c r="C59">
        <v>61550667</v>
      </c>
      <c r="D59">
        <v>60430710</v>
      </c>
      <c r="E59">
        <v>1</v>
      </c>
      <c r="F59">
        <v>1</v>
      </c>
      <c r="G59">
        <v>1</v>
      </c>
      <c r="H59">
        <v>3</v>
      </c>
      <c r="I59" t="s">
        <v>126</v>
      </c>
      <c r="J59" t="s">
        <v>129</v>
      </c>
      <c r="K59" t="s">
        <v>127</v>
      </c>
      <c r="L59">
        <v>1371</v>
      </c>
      <c r="N59">
        <v>1013</v>
      </c>
      <c r="O59" t="s">
        <v>128</v>
      </c>
      <c r="P59" t="s">
        <v>128</v>
      </c>
      <c r="Q59">
        <v>1</v>
      </c>
      <c r="W59">
        <v>0</v>
      </c>
      <c r="X59">
        <v>651079227</v>
      </c>
      <c r="Y59">
        <f t="shared" si="0"/>
        <v>100</v>
      </c>
      <c r="AA59">
        <v>439.61</v>
      </c>
      <c r="AB59">
        <v>0</v>
      </c>
      <c r="AC59">
        <v>0</v>
      </c>
      <c r="AD59">
        <v>0</v>
      </c>
      <c r="AE59">
        <v>230.16</v>
      </c>
      <c r="AF59">
        <v>0</v>
      </c>
      <c r="AG59">
        <v>0</v>
      </c>
      <c r="AH59">
        <v>0</v>
      </c>
      <c r="AI59">
        <v>1.91</v>
      </c>
      <c r="AJ59">
        <v>1</v>
      </c>
      <c r="AK59">
        <v>1</v>
      </c>
      <c r="AL59">
        <v>1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 t="s">
        <v>3</v>
      </c>
      <c r="AT59">
        <v>100</v>
      </c>
      <c r="AU59" t="s">
        <v>3</v>
      </c>
      <c r="AV59">
        <v>0</v>
      </c>
      <c r="AW59">
        <v>1</v>
      </c>
      <c r="AX59">
        <v>-1</v>
      </c>
      <c r="AY59">
        <v>0</v>
      </c>
      <c r="AZ59">
        <v>0</v>
      </c>
      <c r="BA59" t="s">
        <v>3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CV59">
        <v>0</v>
      </c>
      <c r="CW59">
        <v>0</v>
      </c>
      <c r="CX59">
        <f>ROUND(Y59*Source!I194,7)</f>
        <v>11</v>
      </c>
      <c r="CY59">
        <f>AA59</f>
        <v>439.61</v>
      </c>
      <c r="CZ59">
        <f>AE59</f>
        <v>230.16</v>
      </c>
      <c r="DA59">
        <f>AI59</f>
        <v>1.91</v>
      </c>
      <c r="DB59">
        <f t="shared" si="1"/>
        <v>23016</v>
      </c>
      <c r="DC59">
        <f t="shared" si="2"/>
        <v>0</v>
      </c>
      <c r="DD59" t="s">
        <v>3</v>
      </c>
      <c r="DE59" t="s">
        <v>3</v>
      </c>
      <c r="DF59">
        <f>ROUND(ROUND(AE59*AI59,2)*CX59,2)</f>
        <v>4835.71</v>
      </c>
      <c r="DG59">
        <f t="shared" si="6"/>
        <v>0</v>
      </c>
      <c r="DH59">
        <f t="shared" si="3"/>
        <v>0</v>
      </c>
      <c r="DI59">
        <f t="shared" si="4"/>
        <v>0</v>
      </c>
      <c r="DJ59">
        <f>DF59</f>
        <v>4835.71</v>
      </c>
      <c r="DK59">
        <v>0</v>
      </c>
      <c r="DL59" t="s">
        <v>3</v>
      </c>
      <c r="DM59">
        <v>0</v>
      </c>
      <c r="DN59" t="s">
        <v>3</v>
      </c>
      <c r="DO59">
        <v>0</v>
      </c>
    </row>
    <row r="60" spans="1:119" x14ac:dyDescent="0.2">
      <c r="A60">
        <f>ROW(Source!A196)</f>
        <v>196</v>
      </c>
      <c r="B60">
        <v>61549534</v>
      </c>
      <c r="C60">
        <v>61550673</v>
      </c>
      <c r="D60">
        <v>60327430</v>
      </c>
      <c r="E60">
        <v>117</v>
      </c>
      <c r="F60">
        <v>1</v>
      </c>
      <c r="G60">
        <v>1</v>
      </c>
      <c r="H60">
        <v>1</v>
      </c>
      <c r="I60" t="s">
        <v>428</v>
      </c>
      <c r="J60" t="s">
        <v>3</v>
      </c>
      <c r="K60" t="s">
        <v>429</v>
      </c>
      <c r="L60">
        <v>1191</v>
      </c>
      <c r="N60">
        <v>1013</v>
      </c>
      <c r="O60" t="s">
        <v>413</v>
      </c>
      <c r="P60" t="s">
        <v>413</v>
      </c>
      <c r="Q60">
        <v>1</v>
      </c>
      <c r="W60">
        <v>0</v>
      </c>
      <c r="X60">
        <v>-1088579471</v>
      </c>
      <c r="Y60">
        <f t="shared" si="0"/>
        <v>20.329999999999998</v>
      </c>
      <c r="AA60">
        <v>0</v>
      </c>
      <c r="AB60">
        <v>0</v>
      </c>
      <c r="AC60">
        <v>0</v>
      </c>
      <c r="AD60">
        <v>713.96</v>
      </c>
      <c r="AE60">
        <v>0</v>
      </c>
      <c r="AF60">
        <v>0</v>
      </c>
      <c r="AG60">
        <v>0</v>
      </c>
      <c r="AH60">
        <v>713.96</v>
      </c>
      <c r="AI60">
        <v>1</v>
      </c>
      <c r="AJ60">
        <v>1</v>
      </c>
      <c r="AK60">
        <v>1</v>
      </c>
      <c r="AL60">
        <v>1</v>
      </c>
      <c r="AM60">
        <v>-2</v>
      </c>
      <c r="AN60">
        <v>0</v>
      </c>
      <c r="AO60">
        <v>0</v>
      </c>
      <c r="AP60">
        <v>0</v>
      </c>
      <c r="AQ60">
        <v>1</v>
      </c>
      <c r="AR60">
        <v>0</v>
      </c>
      <c r="AS60" t="s">
        <v>3</v>
      </c>
      <c r="AT60">
        <v>20.329999999999998</v>
      </c>
      <c r="AU60" t="s">
        <v>3</v>
      </c>
      <c r="AV60">
        <v>1</v>
      </c>
      <c r="AW60">
        <v>2</v>
      </c>
      <c r="AX60">
        <v>61550681</v>
      </c>
      <c r="AY60">
        <v>1</v>
      </c>
      <c r="AZ60">
        <v>0</v>
      </c>
      <c r="BA60">
        <v>60</v>
      </c>
      <c r="BB60">
        <v>1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14514.8068</v>
      </c>
      <c r="BN60">
        <v>20.329999999999998</v>
      </c>
      <c r="BO60">
        <v>0</v>
      </c>
      <c r="BP60">
        <v>1</v>
      </c>
      <c r="BQ60">
        <v>0</v>
      </c>
      <c r="BR60">
        <v>0</v>
      </c>
      <c r="BS60">
        <v>0</v>
      </c>
      <c r="BT60">
        <v>14514.8068</v>
      </c>
      <c r="BU60">
        <v>20.329999999999998</v>
      </c>
      <c r="BV60">
        <v>0</v>
      </c>
      <c r="BW60">
        <v>1</v>
      </c>
      <c r="CU60">
        <f>ROUND(AT60*Source!I196*AH60*AL60,2)</f>
        <v>435.44</v>
      </c>
      <c r="CV60">
        <f>ROUND(Y60*Source!I196,7)</f>
        <v>0.6099</v>
      </c>
      <c r="CW60">
        <v>0</v>
      </c>
      <c r="CX60">
        <f>ROUND(Y60*Source!I196,7)</f>
        <v>0.6099</v>
      </c>
      <c r="CY60">
        <f>AD60</f>
        <v>713.96</v>
      </c>
      <c r="CZ60">
        <f>AH60</f>
        <v>713.96</v>
      </c>
      <c r="DA60">
        <f>AL60</f>
        <v>1</v>
      </c>
      <c r="DB60">
        <f t="shared" si="1"/>
        <v>14514.81</v>
      </c>
      <c r="DC60">
        <f t="shared" si="2"/>
        <v>0</v>
      </c>
      <c r="DD60" t="s">
        <v>3</v>
      </c>
      <c r="DE60" t="s">
        <v>3</v>
      </c>
      <c r="DF60">
        <f>ROUND(ROUND(AE60,2)*CX60,2)</f>
        <v>0</v>
      </c>
      <c r="DG60">
        <f t="shared" si="6"/>
        <v>0</v>
      </c>
      <c r="DH60">
        <f t="shared" si="3"/>
        <v>0</v>
      </c>
      <c r="DI60">
        <f t="shared" si="4"/>
        <v>435.44</v>
      </c>
      <c r="DJ60">
        <f>DI60</f>
        <v>435.44</v>
      </c>
      <c r="DK60">
        <v>1</v>
      </c>
      <c r="DL60" t="s">
        <v>3</v>
      </c>
      <c r="DM60">
        <v>0</v>
      </c>
      <c r="DN60" t="s">
        <v>3</v>
      </c>
      <c r="DO60">
        <v>0</v>
      </c>
    </row>
    <row r="61" spans="1:119" x14ac:dyDescent="0.2">
      <c r="A61">
        <f>ROW(Source!A196)</f>
        <v>196</v>
      </c>
      <c r="B61">
        <v>61549534</v>
      </c>
      <c r="C61">
        <v>61550673</v>
      </c>
      <c r="D61">
        <v>60327602</v>
      </c>
      <c r="E61">
        <v>117</v>
      </c>
      <c r="F61">
        <v>1</v>
      </c>
      <c r="G61">
        <v>1</v>
      </c>
      <c r="H61">
        <v>1</v>
      </c>
      <c r="I61" t="s">
        <v>430</v>
      </c>
      <c r="J61" t="s">
        <v>3</v>
      </c>
      <c r="K61" t="s">
        <v>431</v>
      </c>
      <c r="L61">
        <v>1191</v>
      </c>
      <c r="N61">
        <v>1013</v>
      </c>
      <c r="O61" t="s">
        <v>413</v>
      </c>
      <c r="P61" t="s">
        <v>413</v>
      </c>
      <c r="Q61">
        <v>1</v>
      </c>
      <c r="W61">
        <v>0</v>
      </c>
      <c r="X61">
        <v>-1417349443</v>
      </c>
      <c r="Y61">
        <f t="shared" si="0"/>
        <v>0.01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1</v>
      </c>
      <c r="AJ61">
        <v>1</v>
      </c>
      <c r="AK61">
        <v>1</v>
      </c>
      <c r="AL61">
        <v>1</v>
      </c>
      <c r="AM61">
        <v>-2</v>
      </c>
      <c r="AN61">
        <v>0</v>
      </c>
      <c r="AO61">
        <v>0</v>
      </c>
      <c r="AP61">
        <v>0</v>
      </c>
      <c r="AQ61">
        <v>1</v>
      </c>
      <c r="AR61">
        <v>0</v>
      </c>
      <c r="AS61" t="s">
        <v>3</v>
      </c>
      <c r="AT61">
        <v>0.01</v>
      </c>
      <c r="AU61" t="s">
        <v>3</v>
      </c>
      <c r="AV61">
        <v>2</v>
      </c>
      <c r="AW61">
        <v>2</v>
      </c>
      <c r="AX61">
        <v>61550682</v>
      </c>
      <c r="AY61">
        <v>1</v>
      </c>
      <c r="AZ61">
        <v>0</v>
      </c>
      <c r="BA61">
        <v>61</v>
      </c>
      <c r="BB61">
        <v>1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CV61">
        <v>0</v>
      </c>
      <c r="CW61">
        <v>0</v>
      </c>
      <c r="CX61">
        <f>ROUND(Y61*Source!I196,7)</f>
        <v>2.9999999999999997E-4</v>
      </c>
      <c r="CY61">
        <f>AD61</f>
        <v>0</v>
      </c>
      <c r="CZ61">
        <f>AH61</f>
        <v>0</v>
      </c>
      <c r="DA61">
        <f>AL61</f>
        <v>1</v>
      </c>
      <c r="DB61">
        <f t="shared" si="1"/>
        <v>0</v>
      </c>
      <c r="DC61">
        <f t="shared" si="2"/>
        <v>0</v>
      </c>
      <c r="DD61" t="s">
        <v>3</v>
      </c>
      <c r="DE61" t="s">
        <v>3</v>
      </c>
      <c r="DF61">
        <f>ROUND(ROUND(AE61,2)*CX61,2)</f>
        <v>0</v>
      </c>
      <c r="DG61">
        <f t="shared" si="6"/>
        <v>0</v>
      </c>
      <c r="DH61">
        <f t="shared" si="3"/>
        <v>0</v>
      </c>
      <c r="DI61">
        <f t="shared" si="4"/>
        <v>0</v>
      </c>
      <c r="DJ61">
        <f>DI61</f>
        <v>0</v>
      </c>
      <c r="DK61">
        <v>0</v>
      </c>
      <c r="DL61" t="s">
        <v>3</v>
      </c>
      <c r="DM61">
        <v>0</v>
      </c>
      <c r="DN61" t="s">
        <v>3</v>
      </c>
      <c r="DO61">
        <v>0</v>
      </c>
    </row>
    <row r="62" spans="1:119" x14ac:dyDescent="0.2">
      <c r="A62">
        <f>ROW(Source!A196)</f>
        <v>196</v>
      </c>
      <c r="B62">
        <v>61549534</v>
      </c>
      <c r="C62">
        <v>61550673</v>
      </c>
      <c r="D62">
        <v>60334278</v>
      </c>
      <c r="E62">
        <v>1</v>
      </c>
      <c r="F62">
        <v>1</v>
      </c>
      <c r="G62">
        <v>1</v>
      </c>
      <c r="H62">
        <v>2</v>
      </c>
      <c r="I62" t="s">
        <v>432</v>
      </c>
      <c r="J62" t="s">
        <v>433</v>
      </c>
      <c r="K62" t="s">
        <v>434</v>
      </c>
      <c r="L62">
        <v>1368</v>
      </c>
      <c r="N62">
        <v>1011</v>
      </c>
      <c r="O62" t="s">
        <v>417</v>
      </c>
      <c r="P62" t="s">
        <v>417</v>
      </c>
      <c r="Q62">
        <v>1</v>
      </c>
      <c r="W62">
        <v>0</v>
      </c>
      <c r="X62">
        <v>945201097</v>
      </c>
      <c r="Y62">
        <f t="shared" si="0"/>
        <v>0.01</v>
      </c>
      <c r="AA62">
        <v>0</v>
      </c>
      <c r="AB62">
        <v>57.47</v>
      </c>
      <c r="AC62">
        <v>641.22</v>
      </c>
      <c r="AD62">
        <v>0</v>
      </c>
      <c r="AE62">
        <v>0</v>
      </c>
      <c r="AF62">
        <v>37.32</v>
      </c>
      <c r="AG62">
        <v>641.22</v>
      </c>
      <c r="AH62">
        <v>0</v>
      </c>
      <c r="AI62">
        <v>1</v>
      </c>
      <c r="AJ62">
        <v>1.54</v>
      </c>
      <c r="AK62">
        <v>1</v>
      </c>
      <c r="AL62">
        <v>1</v>
      </c>
      <c r="AM62">
        <v>2</v>
      </c>
      <c r="AN62">
        <v>0</v>
      </c>
      <c r="AO62">
        <v>0</v>
      </c>
      <c r="AP62">
        <v>0</v>
      </c>
      <c r="AQ62">
        <v>1</v>
      </c>
      <c r="AR62">
        <v>0</v>
      </c>
      <c r="AS62" t="s">
        <v>3</v>
      </c>
      <c r="AT62">
        <v>0.01</v>
      </c>
      <c r="AU62" t="s">
        <v>3</v>
      </c>
      <c r="AV62">
        <v>1</v>
      </c>
      <c r="AW62">
        <v>2</v>
      </c>
      <c r="AX62">
        <v>61550683</v>
      </c>
      <c r="AY62">
        <v>1</v>
      </c>
      <c r="AZ62">
        <v>0</v>
      </c>
      <c r="BA62">
        <v>62</v>
      </c>
      <c r="BB62">
        <v>1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0.37320000000000003</v>
      </c>
      <c r="BL62">
        <v>6.4122000000000003</v>
      </c>
      <c r="BM62">
        <v>0</v>
      </c>
      <c r="BN62">
        <v>0</v>
      </c>
      <c r="BO62">
        <v>0.01</v>
      </c>
      <c r="BP62">
        <v>1</v>
      </c>
      <c r="BQ62">
        <v>0</v>
      </c>
      <c r="BR62">
        <v>0.37320000000000003</v>
      </c>
      <c r="BS62">
        <v>6.4122000000000003</v>
      </c>
      <c r="BT62">
        <v>0</v>
      </c>
      <c r="BU62">
        <v>0</v>
      </c>
      <c r="BV62">
        <v>0.01</v>
      </c>
      <c r="BW62">
        <v>1</v>
      </c>
      <c r="CV62">
        <v>0</v>
      </c>
      <c r="CW62">
        <f>ROUND(Y62*Source!I196*DO62,7)</f>
        <v>2.9999999999999997E-4</v>
      </c>
      <c r="CX62">
        <f>ROUND(Y62*Source!I196,7)</f>
        <v>2.9999999999999997E-4</v>
      </c>
      <c r="CY62">
        <f>AB62</f>
        <v>57.47</v>
      </c>
      <c r="CZ62">
        <f>AF62</f>
        <v>37.32</v>
      </c>
      <c r="DA62">
        <f>AJ62</f>
        <v>1.54</v>
      </c>
      <c r="DB62">
        <f t="shared" si="1"/>
        <v>0.37</v>
      </c>
      <c r="DC62">
        <f t="shared" si="2"/>
        <v>6.41</v>
      </c>
      <c r="DD62" t="s">
        <v>3</v>
      </c>
      <c r="DE62" t="s">
        <v>3</v>
      </c>
      <c r="DF62">
        <f>ROUND(ROUND(AE62,2)*CX62,2)</f>
        <v>0</v>
      </c>
      <c r="DG62">
        <f>ROUND(ROUND(AF62*AJ62,2)*CX62,2)</f>
        <v>0.02</v>
      </c>
      <c r="DH62">
        <f t="shared" si="3"/>
        <v>0.19</v>
      </c>
      <c r="DI62">
        <f t="shared" si="4"/>
        <v>0</v>
      </c>
      <c r="DJ62">
        <f>DG62+DH62</f>
        <v>0.21</v>
      </c>
      <c r="DK62">
        <v>0</v>
      </c>
      <c r="DL62" t="s">
        <v>435</v>
      </c>
      <c r="DM62">
        <v>3</v>
      </c>
      <c r="DN62" t="s">
        <v>413</v>
      </c>
      <c r="DO62">
        <v>1</v>
      </c>
    </row>
    <row r="63" spans="1:119" x14ac:dyDescent="0.2">
      <c r="A63">
        <f>ROW(Source!A196)</f>
        <v>196</v>
      </c>
      <c r="B63">
        <v>61549534</v>
      </c>
      <c r="C63">
        <v>61550673</v>
      </c>
      <c r="D63">
        <v>60401754</v>
      </c>
      <c r="E63">
        <v>1</v>
      </c>
      <c r="F63">
        <v>1</v>
      </c>
      <c r="G63">
        <v>1</v>
      </c>
      <c r="H63">
        <v>3</v>
      </c>
      <c r="I63" t="s">
        <v>436</v>
      </c>
      <c r="J63" t="s">
        <v>437</v>
      </c>
      <c r="K63" t="s">
        <v>438</v>
      </c>
      <c r="L63">
        <v>1383</v>
      </c>
      <c r="N63">
        <v>1013</v>
      </c>
      <c r="O63" t="s">
        <v>439</v>
      </c>
      <c r="P63" t="s">
        <v>439</v>
      </c>
      <c r="Q63">
        <v>1</v>
      </c>
      <c r="W63">
        <v>0</v>
      </c>
      <c r="X63">
        <v>1840299850</v>
      </c>
      <c r="Y63">
        <f t="shared" si="0"/>
        <v>8.2403999999999993</v>
      </c>
      <c r="AA63">
        <v>6.78</v>
      </c>
      <c r="AB63">
        <v>0</v>
      </c>
      <c r="AC63">
        <v>0</v>
      </c>
      <c r="AD63">
        <v>0</v>
      </c>
      <c r="AE63">
        <v>6.78</v>
      </c>
      <c r="AF63">
        <v>0</v>
      </c>
      <c r="AG63">
        <v>0</v>
      </c>
      <c r="AH63">
        <v>0</v>
      </c>
      <c r="AI63">
        <v>1</v>
      </c>
      <c r="AJ63">
        <v>1</v>
      </c>
      <c r="AK63">
        <v>1</v>
      </c>
      <c r="AL63">
        <v>1</v>
      </c>
      <c r="AM63">
        <v>-2</v>
      </c>
      <c r="AN63">
        <v>0</v>
      </c>
      <c r="AO63">
        <v>0</v>
      </c>
      <c r="AP63">
        <v>0</v>
      </c>
      <c r="AQ63">
        <v>1</v>
      </c>
      <c r="AR63">
        <v>0</v>
      </c>
      <c r="AS63" t="s">
        <v>3</v>
      </c>
      <c r="AT63">
        <v>8.2403999999999993</v>
      </c>
      <c r="AU63" t="s">
        <v>3</v>
      </c>
      <c r="AV63">
        <v>0</v>
      </c>
      <c r="AW63">
        <v>2</v>
      </c>
      <c r="AX63">
        <v>61550684</v>
      </c>
      <c r="AY63">
        <v>1</v>
      </c>
      <c r="AZ63">
        <v>0</v>
      </c>
      <c r="BA63">
        <v>63</v>
      </c>
      <c r="BB63">
        <v>1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55.869911999999999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1</v>
      </c>
      <c r="BQ63">
        <v>55.869911999999999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1</v>
      </c>
      <c r="CV63">
        <v>0</v>
      </c>
      <c r="CW63">
        <v>0</v>
      </c>
      <c r="CX63">
        <f>ROUND(Y63*Source!I196,7)</f>
        <v>0.24721199999999999</v>
      </c>
      <c r="CY63">
        <f>AA63</f>
        <v>6.78</v>
      </c>
      <c r="CZ63">
        <f>AE63</f>
        <v>6.78</v>
      </c>
      <c r="DA63">
        <f>AI63</f>
        <v>1</v>
      </c>
      <c r="DB63">
        <f t="shared" si="1"/>
        <v>55.87</v>
      </c>
      <c r="DC63">
        <f t="shared" si="2"/>
        <v>0</v>
      </c>
      <c r="DD63" t="s">
        <v>3</v>
      </c>
      <c r="DE63" t="s">
        <v>3</v>
      </c>
      <c r="DF63">
        <f>ROUND(ROUND(AE63,2)*CX63,2)</f>
        <v>1.68</v>
      </c>
      <c r="DG63">
        <f t="shared" ref="DG63:DG68" si="18">ROUND(ROUND(AF63,2)*CX63,2)</f>
        <v>0</v>
      </c>
      <c r="DH63">
        <f t="shared" si="3"/>
        <v>0</v>
      </c>
      <c r="DI63">
        <f t="shared" si="4"/>
        <v>0</v>
      </c>
      <c r="DJ63">
        <f>DF63</f>
        <v>1.68</v>
      </c>
      <c r="DK63">
        <v>1</v>
      </c>
      <c r="DL63" t="s">
        <v>3</v>
      </c>
      <c r="DM63">
        <v>0</v>
      </c>
      <c r="DN63" t="s">
        <v>3</v>
      </c>
      <c r="DO63">
        <v>0</v>
      </c>
    </row>
    <row r="64" spans="1:119" x14ac:dyDescent="0.2">
      <c r="A64">
        <f>ROW(Source!A196)</f>
        <v>196</v>
      </c>
      <c r="B64">
        <v>61549534</v>
      </c>
      <c r="C64">
        <v>61550673</v>
      </c>
      <c r="D64">
        <v>60403324</v>
      </c>
      <c r="E64">
        <v>1</v>
      </c>
      <c r="F64">
        <v>1</v>
      </c>
      <c r="G64">
        <v>1</v>
      </c>
      <c r="H64">
        <v>3</v>
      </c>
      <c r="I64" t="s">
        <v>440</v>
      </c>
      <c r="J64" t="s">
        <v>441</v>
      </c>
      <c r="K64" t="s">
        <v>442</v>
      </c>
      <c r="L64">
        <v>1407</v>
      </c>
      <c r="N64">
        <v>1013</v>
      </c>
      <c r="O64" t="s">
        <v>443</v>
      </c>
      <c r="P64" t="s">
        <v>443</v>
      </c>
      <c r="Q64">
        <v>1</v>
      </c>
      <c r="W64">
        <v>0</v>
      </c>
      <c r="X64">
        <v>-239864327</v>
      </c>
      <c r="Y64">
        <f t="shared" si="0"/>
        <v>0.4</v>
      </c>
      <c r="AA64">
        <v>336.81</v>
      </c>
      <c r="AB64">
        <v>0</v>
      </c>
      <c r="AC64">
        <v>0</v>
      </c>
      <c r="AD64">
        <v>0</v>
      </c>
      <c r="AE64">
        <v>261.08999999999997</v>
      </c>
      <c r="AF64">
        <v>0</v>
      </c>
      <c r="AG64">
        <v>0</v>
      </c>
      <c r="AH64">
        <v>0</v>
      </c>
      <c r="AI64">
        <v>1.29</v>
      </c>
      <c r="AJ64">
        <v>1</v>
      </c>
      <c r="AK64">
        <v>1</v>
      </c>
      <c r="AL64">
        <v>1</v>
      </c>
      <c r="AM64">
        <v>2</v>
      </c>
      <c r="AN64">
        <v>0</v>
      </c>
      <c r="AO64">
        <v>0</v>
      </c>
      <c r="AP64">
        <v>0</v>
      </c>
      <c r="AQ64">
        <v>1</v>
      </c>
      <c r="AR64">
        <v>0</v>
      </c>
      <c r="AS64" t="s">
        <v>3</v>
      </c>
      <c r="AT64">
        <v>0.4</v>
      </c>
      <c r="AU64" t="s">
        <v>3</v>
      </c>
      <c r="AV64">
        <v>0</v>
      </c>
      <c r="AW64">
        <v>2</v>
      </c>
      <c r="AX64">
        <v>61550685</v>
      </c>
      <c r="AY64">
        <v>1</v>
      </c>
      <c r="AZ64">
        <v>0</v>
      </c>
      <c r="BA64">
        <v>64</v>
      </c>
      <c r="BB64">
        <v>1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104.43599999999999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1</v>
      </c>
      <c r="BQ64">
        <v>104.43599999999999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1</v>
      </c>
      <c r="CV64">
        <v>0</v>
      </c>
      <c r="CW64">
        <v>0</v>
      </c>
      <c r="CX64">
        <f>ROUND(Y64*Source!I196,7)</f>
        <v>1.2E-2</v>
      </c>
      <c r="CY64">
        <f>AA64</f>
        <v>336.81</v>
      </c>
      <c r="CZ64">
        <f>AE64</f>
        <v>261.08999999999997</v>
      </c>
      <c r="DA64">
        <f>AI64</f>
        <v>1.29</v>
      </c>
      <c r="DB64">
        <f t="shared" si="1"/>
        <v>104.44</v>
      </c>
      <c r="DC64">
        <f t="shared" si="2"/>
        <v>0</v>
      </c>
      <c r="DD64" t="s">
        <v>3</v>
      </c>
      <c r="DE64" t="s">
        <v>3</v>
      </c>
      <c r="DF64">
        <f>ROUND(ROUND(AE64*AI64,2)*CX64,2)</f>
        <v>4.04</v>
      </c>
      <c r="DG64">
        <f t="shared" si="18"/>
        <v>0</v>
      </c>
      <c r="DH64">
        <f t="shared" si="3"/>
        <v>0</v>
      </c>
      <c r="DI64">
        <f t="shared" si="4"/>
        <v>0</v>
      </c>
      <c r="DJ64">
        <f>DF64</f>
        <v>4.04</v>
      </c>
      <c r="DK64">
        <v>0</v>
      </c>
      <c r="DL64" t="s">
        <v>3</v>
      </c>
      <c r="DM64">
        <v>0</v>
      </c>
      <c r="DN64" t="s">
        <v>3</v>
      </c>
      <c r="DO64">
        <v>0</v>
      </c>
    </row>
    <row r="65" spans="1:119" x14ac:dyDescent="0.2">
      <c r="A65">
        <f>ROW(Source!A196)</f>
        <v>196</v>
      </c>
      <c r="B65">
        <v>61549534</v>
      </c>
      <c r="C65">
        <v>61550673</v>
      </c>
      <c r="D65">
        <v>60403601</v>
      </c>
      <c r="E65">
        <v>1</v>
      </c>
      <c r="F65">
        <v>1</v>
      </c>
      <c r="G65">
        <v>1</v>
      </c>
      <c r="H65">
        <v>3</v>
      </c>
      <c r="I65" t="s">
        <v>444</v>
      </c>
      <c r="J65" t="s">
        <v>445</v>
      </c>
      <c r="K65" t="s">
        <v>446</v>
      </c>
      <c r="L65">
        <v>1348</v>
      </c>
      <c r="N65">
        <v>1009</v>
      </c>
      <c r="O65" t="s">
        <v>28</v>
      </c>
      <c r="P65" t="s">
        <v>28</v>
      </c>
      <c r="Q65">
        <v>1000</v>
      </c>
      <c r="W65">
        <v>0</v>
      </c>
      <c r="X65">
        <v>-312996078</v>
      </c>
      <c r="Y65">
        <f t="shared" ref="Y65:Y128" si="19">AT65</f>
        <v>1.4E-3</v>
      </c>
      <c r="AA65">
        <v>127956.34</v>
      </c>
      <c r="AB65">
        <v>0</v>
      </c>
      <c r="AC65">
        <v>0</v>
      </c>
      <c r="AD65">
        <v>0</v>
      </c>
      <c r="AE65">
        <v>99190.96</v>
      </c>
      <c r="AF65">
        <v>0</v>
      </c>
      <c r="AG65">
        <v>0</v>
      </c>
      <c r="AH65">
        <v>0</v>
      </c>
      <c r="AI65">
        <v>1.29</v>
      </c>
      <c r="AJ65">
        <v>1</v>
      </c>
      <c r="AK65">
        <v>1</v>
      </c>
      <c r="AL65">
        <v>1</v>
      </c>
      <c r="AM65">
        <v>2</v>
      </c>
      <c r="AN65">
        <v>0</v>
      </c>
      <c r="AO65">
        <v>0</v>
      </c>
      <c r="AP65">
        <v>0</v>
      </c>
      <c r="AQ65">
        <v>1</v>
      </c>
      <c r="AR65">
        <v>0</v>
      </c>
      <c r="AS65" t="s">
        <v>3</v>
      </c>
      <c r="AT65">
        <v>1.4E-3</v>
      </c>
      <c r="AU65" t="s">
        <v>3</v>
      </c>
      <c r="AV65">
        <v>0</v>
      </c>
      <c r="AW65">
        <v>2</v>
      </c>
      <c r="AX65">
        <v>61550686</v>
      </c>
      <c r="AY65">
        <v>1</v>
      </c>
      <c r="AZ65">
        <v>0</v>
      </c>
      <c r="BA65">
        <v>65</v>
      </c>
      <c r="BB65">
        <v>1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138.867344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1</v>
      </c>
      <c r="BQ65">
        <v>138.867344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1</v>
      </c>
      <c r="CV65">
        <v>0</v>
      </c>
      <c r="CW65">
        <v>0</v>
      </c>
      <c r="CX65">
        <f>ROUND(Y65*Source!I196,7)</f>
        <v>4.1999999999999998E-5</v>
      </c>
      <c r="CY65">
        <f>AA65</f>
        <v>127956.34</v>
      </c>
      <c r="CZ65">
        <f>AE65</f>
        <v>99190.96</v>
      </c>
      <c r="DA65">
        <f>AI65</f>
        <v>1.29</v>
      </c>
      <c r="DB65">
        <f t="shared" ref="DB65:DB128" si="20">ROUND(ROUND(AT65*CZ65,2),6)</f>
        <v>138.87</v>
      </c>
      <c r="DC65">
        <f t="shared" ref="DC65:DC128" si="21">ROUND(ROUND(AT65*AG65,2),6)</f>
        <v>0</v>
      </c>
      <c r="DD65" t="s">
        <v>3</v>
      </c>
      <c r="DE65" t="s">
        <v>3</v>
      </c>
      <c r="DF65">
        <f>ROUND(ROUND(AE65*AI65,2)*CX65,2)</f>
        <v>5.37</v>
      </c>
      <c r="DG65">
        <f t="shared" si="18"/>
        <v>0</v>
      </c>
      <c r="DH65">
        <f t="shared" ref="DH65:DH128" si="22">ROUND(ROUND(AG65,2)*CX65,2)</f>
        <v>0</v>
      </c>
      <c r="DI65">
        <f t="shared" ref="DI65:DI128" si="23">ROUND(ROUND(AH65,2)*CX65,2)</f>
        <v>0</v>
      </c>
      <c r="DJ65">
        <f>DF65</f>
        <v>5.37</v>
      </c>
      <c r="DK65">
        <v>0</v>
      </c>
      <c r="DL65" t="s">
        <v>3</v>
      </c>
      <c r="DM65">
        <v>0</v>
      </c>
      <c r="DN65" t="s">
        <v>3</v>
      </c>
      <c r="DO65">
        <v>0</v>
      </c>
    </row>
    <row r="66" spans="1:119" x14ac:dyDescent="0.2">
      <c r="A66">
        <f>ROW(Source!A196)</f>
        <v>196</v>
      </c>
      <c r="B66">
        <v>61549534</v>
      </c>
      <c r="C66">
        <v>61550673</v>
      </c>
      <c r="D66">
        <v>60428717</v>
      </c>
      <c r="E66">
        <v>1</v>
      </c>
      <c r="F66">
        <v>1</v>
      </c>
      <c r="G66">
        <v>1</v>
      </c>
      <c r="H66">
        <v>3</v>
      </c>
      <c r="I66" t="s">
        <v>141</v>
      </c>
      <c r="J66" t="s">
        <v>143</v>
      </c>
      <c r="K66" t="s">
        <v>142</v>
      </c>
      <c r="L66">
        <v>1308</v>
      </c>
      <c r="N66">
        <v>1003</v>
      </c>
      <c r="O66" t="s">
        <v>133</v>
      </c>
      <c r="P66" t="s">
        <v>133</v>
      </c>
      <c r="Q66">
        <v>100</v>
      </c>
      <c r="W66">
        <v>0</v>
      </c>
      <c r="X66">
        <v>1929499894</v>
      </c>
      <c r="Y66">
        <f t="shared" si="19"/>
        <v>1</v>
      </c>
      <c r="AA66">
        <v>24286.65</v>
      </c>
      <c r="AB66">
        <v>0</v>
      </c>
      <c r="AC66">
        <v>0</v>
      </c>
      <c r="AD66">
        <v>0</v>
      </c>
      <c r="AE66">
        <v>19586.009999999998</v>
      </c>
      <c r="AF66">
        <v>0</v>
      </c>
      <c r="AG66">
        <v>0</v>
      </c>
      <c r="AH66">
        <v>0</v>
      </c>
      <c r="AI66">
        <v>1.24</v>
      </c>
      <c r="AJ66">
        <v>1</v>
      </c>
      <c r="AK66">
        <v>1</v>
      </c>
      <c r="AL66">
        <v>1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 t="s">
        <v>3</v>
      </c>
      <c r="AT66">
        <v>1</v>
      </c>
      <c r="AU66" t="s">
        <v>3</v>
      </c>
      <c r="AV66">
        <v>0</v>
      </c>
      <c r="AW66">
        <v>1</v>
      </c>
      <c r="AX66">
        <v>-1</v>
      </c>
      <c r="AY66">
        <v>0</v>
      </c>
      <c r="AZ66">
        <v>0</v>
      </c>
      <c r="BA66" t="s">
        <v>3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CV66">
        <v>0</v>
      </c>
      <c r="CW66">
        <v>0</v>
      </c>
      <c r="CX66">
        <f>ROUND(Y66*Source!I196,7)</f>
        <v>0.03</v>
      </c>
      <c r="CY66">
        <f>AA66</f>
        <v>24286.65</v>
      </c>
      <c r="CZ66">
        <f>AE66</f>
        <v>19586.009999999998</v>
      </c>
      <c r="DA66">
        <f>AI66</f>
        <v>1.24</v>
      </c>
      <c r="DB66">
        <f t="shared" si="20"/>
        <v>19586.009999999998</v>
      </c>
      <c r="DC66">
        <f t="shared" si="21"/>
        <v>0</v>
      </c>
      <c r="DD66" t="s">
        <v>3</v>
      </c>
      <c r="DE66" t="s">
        <v>3</v>
      </c>
      <c r="DF66">
        <f>ROUND(ROUND(AE66*AI66,2)*CX66,2)</f>
        <v>728.6</v>
      </c>
      <c r="DG66">
        <f t="shared" si="18"/>
        <v>0</v>
      </c>
      <c r="DH66">
        <f t="shared" si="22"/>
        <v>0</v>
      </c>
      <c r="DI66">
        <f t="shared" si="23"/>
        <v>0</v>
      </c>
      <c r="DJ66">
        <f>DF66</f>
        <v>728.6</v>
      </c>
      <c r="DK66">
        <v>0</v>
      </c>
      <c r="DL66" t="s">
        <v>3</v>
      </c>
      <c r="DM66">
        <v>0</v>
      </c>
      <c r="DN66" t="s">
        <v>3</v>
      </c>
      <c r="DO66">
        <v>0</v>
      </c>
    </row>
    <row r="67" spans="1:119" x14ac:dyDescent="0.2">
      <c r="A67">
        <f>ROW(Source!A198)</f>
        <v>198</v>
      </c>
      <c r="B67">
        <v>61549534</v>
      </c>
      <c r="C67">
        <v>61550689</v>
      </c>
      <c r="D67">
        <v>60327430</v>
      </c>
      <c r="E67">
        <v>117</v>
      </c>
      <c r="F67">
        <v>1</v>
      </c>
      <c r="G67">
        <v>1</v>
      </c>
      <c r="H67">
        <v>1</v>
      </c>
      <c r="I67" t="s">
        <v>428</v>
      </c>
      <c r="J67" t="s">
        <v>3</v>
      </c>
      <c r="K67" t="s">
        <v>429</v>
      </c>
      <c r="L67">
        <v>1191</v>
      </c>
      <c r="N67">
        <v>1013</v>
      </c>
      <c r="O67" t="s">
        <v>413</v>
      </c>
      <c r="P67" t="s">
        <v>413</v>
      </c>
      <c r="Q67">
        <v>1</v>
      </c>
      <c r="W67">
        <v>0</v>
      </c>
      <c r="X67">
        <v>-1088579471</v>
      </c>
      <c r="Y67">
        <f t="shared" si="19"/>
        <v>20.329999999999998</v>
      </c>
      <c r="AA67">
        <v>0</v>
      </c>
      <c r="AB67">
        <v>0</v>
      </c>
      <c r="AC67">
        <v>0</v>
      </c>
      <c r="AD67">
        <v>713.96</v>
      </c>
      <c r="AE67">
        <v>0</v>
      </c>
      <c r="AF67">
        <v>0</v>
      </c>
      <c r="AG67">
        <v>0</v>
      </c>
      <c r="AH67">
        <v>713.96</v>
      </c>
      <c r="AI67">
        <v>1</v>
      </c>
      <c r="AJ67">
        <v>1</v>
      </c>
      <c r="AK67">
        <v>1</v>
      </c>
      <c r="AL67">
        <v>1</v>
      </c>
      <c r="AM67">
        <v>-2</v>
      </c>
      <c r="AN67">
        <v>0</v>
      </c>
      <c r="AO67">
        <v>0</v>
      </c>
      <c r="AP67">
        <v>0</v>
      </c>
      <c r="AQ67">
        <v>1</v>
      </c>
      <c r="AR67">
        <v>0</v>
      </c>
      <c r="AS67" t="s">
        <v>3</v>
      </c>
      <c r="AT67">
        <v>20.329999999999998</v>
      </c>
      <c r="AU67" t="s">
        <v>3</v>
      </c>
      <c r="AV67">
        <v>1</v>
      </c>
      <c r="AW67">
        <v>2</v>
      </c>
      <c r="AX67">
        <v>61550697</v>
      </c>
      <c r="AY67">
        <v>1</v>
      </c>
      <c r="AZ67">
        <v>0</v>
      </c>
      <c r="BA67">
        <v>67</v>
      </c>
      <c r="BB67">
        <v>1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14514.8068</v>
      </c>
      <c r="BN67">
        <v>20.329999999999998</v>
      </c>
      <c r="BO67">
        <v>0</v>
      </c>
      <c r="BP67">
        <v>1</v>
      </c>
      <c r="BQ67">
        <v>0</v>
      </c>
      <c r="BR67">
        <v>0</v>
      </c>
      <c r="BS67">
        <v>0</v>
      </c>
      <c r="BT67">
        <v>14514.8068</v>
      </c>
      <c r="BU67">
        <v>20.329999999999998</v>
      </c>
      <c r="BV67">
        <v>0</v>
      </c>
      <c r="BW67">
        <v>1</v>
      </c>
      <c r="CU67">
        <f>ROUND(AT67*Source!I198*AH67*AL67,2)</f>
        <v>1596.63</v>
      </c>
      <c r="CV67">
        <f>ROUND(Y67*Source!I198,7)</f>
        <v>2.2363</v>
      </c>
      <c r="CW67">
        <v>0</v>
      </c>
      <c r="CX67">
        <f>ROUND(Y67*Source!I198,7)</f>
        <v>2.2363</v>
      </c>
      <c r="CY67">
        <f>AD67</f>
        <v>713.96</v>
      </c>
      <c r="CZ67">
        <f>AH67</f>
        <v>713.96</v>
      </c>
      <c r="DA67">
        <f>AL67</f>
        <v>1</v>
      </c>
      <c r="DB67">
        <f t="shared" si="20"/>
        <v>14514.81</v>
      </c>
      <c r="DC67">
        <f t="shared" si="21"/>
        <v>0</v>
      </c>
      <c r="DD67" t="s">
        <v>3</v>
      </c>
      <c r="DE67" t="s">
        <v>3</v>
      </c>
      <c r="DF67">
        <f>ROUND(ROUND(AE67,2)*CX67,2)</f>
        <v>0</v>
      </c>
      <c r="DG67">
        <f t="shared" si="18"/>
        <v>0</v>
      </c>
      <c r="DH67">
        <f t="shared" si="22"/>
        <v>0</v>
      </c>
      <c r="DI67">
        <f t="shared" si="23"/>
        <v>1596.63</v>
      </c>
      <c r="DJ67">
        <f>DI67</f>
        <v>1596.63</v>
      </c>
      <c r="DK67">
        <v>1</v>
      </c>
      <c r="DL67" t="s">
        <v>3</v>
      </c>
      <c r="DM67">
        <v>0</v>
      </c>
      <c r="DN67" t="s">
        <v>3</v>
      </c>
      <c r="DO67">
        <v>0</v>
      </c>
    </row>
    <row r="68" spans="1:119" x14ac:dyDescent="0.2">
      <c r="A68">
        <f>ROW(Source!A198)</f>
        <v>198</v>
      </c>
      <c r="B68">
        <v>61549534</v>
      </c>
      <c r="C68">
        <v>61550689</v>
      </c>
      <c r="D68">
        <v>60327602</v>
      </c>
      <c r="E68">
        <v>117</v>
      </c>
      <c r="F68">
        <v>1</v>
      </c>
      <c r="G68">
        <v>1</v>
      </c>
      <c r="H68">
        <v>1</v>
      </c>
      <c r="I68" t="s">
        <v>430</v>
      </c>
      <c r="J68" t="s">
        <v>3</v>
      </c>
      <c r="K68" t="s">
        <v>431</v>
      </c>
      <c r="L68">
        <v>1191</v>
      </c>
      <c r="N68">
        <v>1013</v>
      </c>
      <c r="O68" t="s">
        <v>413</v>
      </c>
      <c r="P68" t="s">
        <v>413</v>
      </c>
      <c r="Q68">
        <v>1</v>
      </c>
      <c r="W68">
        <v>0</v>
      </c>
      <c r="X68">
        <v>-1417349443</v>
      </c>
      <c r="Y68">
        <f t="shared" si="19"/>
        <v>0.01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1</v>
      </c>
      <c r="AJ68">
        <v>1</v>
      </c>
      <c r="AK68">
        <v>1</v>
      </c>
      <c r="AL68">
        <v>1</v>
      </c>
      <c r="AM68">
        <v>-2</v>
      </c>
      <c r="AN68">
        <v>0</v>
      </c>
      <c r="AO68">
        <v>0</v>
      </c>
      <c r="AP68">
        <v>0</v>
      </c>
      <c r="AQ68">
        <v>1</v>
      </c>
      <c r="AR68">
        <v>0</v>
      </c>
      <c r="AS68" t="s">
        <v>3</v>
      </c>
      <c r="AT68">
        <v>0.01</v>
      </c>
      <c r="AU68" t="s">
        <v>3</v>
      </c>
      <c r="AV68">
        <v>2</v>
      </c>
      <c r="AW68">
        <v>2</v>
      </c>
      <c r="AX68">
        <v>61550698</v>
      </c>
      <c r="AY68">
        <v>1</v>
      </c>
      <c r="AZ68">
        <v>0</v>
      </c>
      <c r="BA68">
        <v>68</v>
      </c>
      <c r="BB68">
        <v>1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CV68">
        <v>0</v>
      </c>
      <c r="CW68">
        <v>0</v>
      </c>
      <c r="CX68">
        <f>ROUND(Y68*Source!I198,7)</f>
        <v>1.1000000000000001E-3</v>
      </c>
      <c r="CY68">
        <f>AD68</f>
        <v>0</v>
      </c>
      <c r="CZ68">
        <f>AH68</f>
        <v>0</v>
      </c>
      <c r="DA68">
        <f>AL68</f>
        <v>1</v>
      </c>
      <c r="DB68">
        <f t="shared" si="20"/>
        <v>0</v>
      </c>
      <c r="DC68">
        <f t="shared" si="21"/>
        <v>0</v>
      </c>
      <c r="DD68" t="s">
        <v>3</v>
      </c>
      <c r="DE68" t="s">
        <v>3</v>
      </c>
      <c r="DF68">
        <f>ROUND(ROUND(AE68,2)*CX68,2)</f>
        <v>0</v>
      </c>
      <c r="DG68">
        <f t="shared" si="18"/>
        <v>0</v>
      </c>
      <c r="DH68">
        <f t="shared" si="22"/>
        <v>0</v>
      </c>
      <c r="DI68">
        <f t="shared" si="23"/>
        <v>0</v>
      </c>
      <c r="DJ68">
        <f>DI68</f>
        <v>0</v>
      </c>
      <c r="DK68">
        <v>0</v>
      </c>
      <c r="DL68" t="s">
        <v>3</v>
      </c>
      <c r="DM68">
        <v>0</v>
      </c>
      <c r="DN68" t="s">
        <v>3</v>
      </c>
      <c r="DO68">
        <v>0</v>
      </c>
    </row>
    <row r="69" spans="1:119" x14ac:dyDescent="0.2">
      <c r="A69">
        <f>ROW(Source!A198)</f>
        <v>198</v>
      </c>
      <c r="B69">
        <v>61549534</v>
      </c>
      <c r="C69">
        <v>61550689</v>
      </c>
      <c r="D69">
        <v>60334278</v>
      </c>
      <c r="E69">
        <v>1</v>
      </c>
      <c r="F69">
        <v>1</v>
      </c>
      <c r="G69">
        <v>1</v>
      </c>
      <c r="H69">
        <v>2</v>
      </c>
      <c r="I69" t="s">
        <v>432</v>
      </c>
      <c r="J69" t="s">
        <v>433</v>
      </c>
      <c r="K69" t="s">
        <v>434</v>
      </c>
      <c r="L69">
        <v>1368</v>
      </c>
      <c r="N69">
        <v>1011</v>
      </c>
      <c r="O69" t="s">
        <v>417</v>
      </c>
      <c r="P69" t="s">
        <v>417</v>
      </c>
      <c r="Q69">
        <v>1</v>
      </c>
      <c r="W69">
        <v>0</v>
      </c>
      <c r="X69">
        <v>945201097</v>
      </c>
      <c r="Y69">
        <f t="shared" si="19"/>
        <v>0.01</v>
      </c>
      <c r="AA69">
        <v>0</v>
      </c>
      <c r="AB69">
        <v>57.47</v>
      </c>
      <c r="AC69">
        <v>641.22</v>
      </c>
      <c r="AD69">
        <v>0</v>
      </c>
      <c r="AE69">
        <v>0</v>
      </c>
      <c r="AF69">
        <v>37.32</v>
      </c>
      <c r="AG69">
        <v>641.22</v>
      </c>
      <c r="AH69">
        <v>0</v>
      </c>
      <c r="AI69">
        <v>1</v>
      </c>
      <c r="AJ69">
        <v>1.54</v>
      </c>
      <c r="AK69">
        <v>1</v>
      </c>
      <c r="AL69">
        <v>1</v>
      </c>
      <c r="AM69">
        <v>2</v>
      </c>
      <c r="AN69">
        <v>0</v>
      </c>
      <c r="AO69">
        <v>0</v>
      </c>
      <c r="AP69">
        <v>0</v>
      </c>
      <c r="AQ69">
        <v>1</v>
      </c>
      <c r="AR69">
        <v>0</v>
      </c>
      <c r="AS69" t="s">
        <v>3</v>
      </c>
      <c r="AT69">
        <v>0.01</v>
      </c>
      <c r="AU69" t="s">
        <v>3</v>
      </c>
      <c r="AV69">
        <v>1</v>
      </c>
      <c r="AW69">
        <v>2</v>
      </c>
      <c r="AX69">
        <v>61550699</v>
      </c>
      <c r="AY69">
        <v>1</v>
      </c>
      <c r="AZ69">
        <v>0</v>
      </c>
      <c r="BA69">
        <v>69</v>
      </c>
      <c r="BB69">
        <v>1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0.37320000000000003</v>
      </c>
      <c r="BL69">
        <v>6.4122000000000003</v>
      </c>
      <c r="BM69">
        <v>0</v>
      </c>
      <c r="BN69">
        <v>0</v>
      </c>
      <c r="BO69">
        <v>0.01</v>
      </c>
      <c r="BP69">
        <v>1</v>
      </c>
      <c r="BQ69">
        <v>0</v>
      </c>
      <c r="BR69">
        <v>0.37320000000000003</v>
      </c>
      <c r="BS69">
        <v>6.4122000000000003</v>
      </c>
      <c r="BT69">
        <v>0</v>
      </c>
      <c r="BU69">
        <v>0</v>
      </c>
      <c r="BV69">
        <v>0.01</v>
      </c>
      <c r="BW69">
        <v>1</v>
      </c>
      <c r="CV69">
        <v>0</v>
      </c>
      <c r="CW69">
        <f>ROUND(Y69*Source!I198*DO69,7)</f>
        <v>1.1000000000000001E-3</v>
      </c>
      <c r="CX69">
        <f>ROUND(Y69*Source!I198,7)</f>
        <v>1.1000000000000001E-3</v>
      </c>
      <c r="CY69">
        <f>AB69</f>
        <v>57.47</v>
      </c>
      <c r="CZ69">
        <f>AF69</f>
        <v>37.32</v>
      </c>
      <c r="DA69">
        <f>AJ69</f>
        <v>1.54</v>
      </c>
      <c r="DB69">
        <f t="shared" si="20"/>
        <v>0.37</v>
      </c>
      <c r="DC69">
        <f t="shared" si="21"/>
        <v>6.41</v>
      </c>
      <c r="DD69" t="s">
        <v>3</v>
      </c>
      <c r="DE69" t="s">
        <v>3</v>
      </c>
      <c r="DF69">
        <f>ROUND(ROUND(AE69,2)*CX69,2)</f>
        <v>0</v>
      </c>
      <c r="DG69">
        <f>ROUND(ROUND(AF69*AJ69,2)*CX69,2)</f>
        <v>0.06</v>
      </c>
      <c r="DH69">
        <f t="shared" si="22"/>
        <v>0.71</v>
      </c>
      <c r="DI69">
        <f t="shared" si="23"/>
        <v>0</v>
      </c>
      <c r="DJ69">
        <f>DG69+DH69</f>
        <v>0.77</v>
      </c>
      <c r="DK69">
        <v>0</v>
      </c>
      <c r="DL69" t="s">
        <v>435</v>
      </c>
      <c r="DM69">
        <v>3</v>
      </c>
      <c r="DN69" t="s">
        <v>413</v>
      </c>
      <c r="DO69">
        <v>1</v>
      </c>
    </row>
    <row r="70" spans="1:119" x14ac:dyDescent="0.2">
      <c r="A70">
        <f>ROW(Source!A198)</f>
        <v>198</v>
      </c>
      <c r="B70">
        <v>61549534</v>
      </c>
      <c r="C70">
        <v>61550689</v>
      </c>
      <c r="D70">
        <v>60401754</v>
      </c>
      <c r="E70">
        <v>1</v>
      </c>
      <c r="F70">
        <v>1</v>
      </c>
      <c r="G70">
        <v>1</v>
      </c>
      <c r="H70">
        <v>3</v>
      </c>
      <c r="I70" t="s">
        <v>436</v>
      </c>
      <c r="J70" t="s">
        <v>437</v>
      </c>
      <c r="K70" t="s">
        <v>438</v>
      </c>
      <c r="L70">
        <v>1383</v>
      </c>
      <c r="N70">
        <v>1013</v>
      </c>
      <c r="O70" t="s">
        <v>439</v>
      </c>
      <c r="P70" t="s">
        <v>439</v>
      </c>
      <c r="Q70">
        <v>1</v>
      </c>
      <c r="W70">
        <v>0</v>
      </c>
      <c r="X70">
        <v>1840299850</v>
      </c>
      <c r="Y70">
        <f t="shared" si="19"/>
        <v>8.2403999999999993</v>
      </c>
      <c r="AA70">
        <v>6.78</v>
      </c>
      <c r="AB70">
        <v>0</v>
      </c>
      <c r="AC70">
        <v>0</v>
      </c>
      <c r="AD70">
        <v>0</v>
      </c>
      <c r="AE70">
        <v>6.78</v>
      </c>
      <c r="AF70">
        <v>0</v>
      </c>
      <c r="AG70">
        <v>0</v>
      </c>
      <c r="AH70">
        <v>0</v>
      </c>
      <c r="AI70">
        <v>1</v>
      </c>
      <c r="AJ70">
        <v>1</v>
      </c>
      <c r="AK70">
        <v>1</v>
      </c>
      <c r="AL70">
        <v>1</v>
      </c>
      <c r="AM70">
        <v>-2</v>
      </c>
      <c r="AN70">
        <v>0</v>
      </c>
      <c r="AO70">
        <v>0</v>
      </c>
      <c r="AP70">
        <v>0</v>
      </c>
      <c r="AQ70">
        <v>1</v>
      </c>
      <c r="AR70">
        <v>0</v>
      </c>
      <c r="AS70" t="s">
        <v>3</v>
      </c>
      <c r="AT70">
        <v>8.2403999999999993</v>
      </c>
      <c r="AU70" t="s">
        <v>3</v>
      </c>
      <c r="AV70">
        <v>0</v>
      </c>
      <c r="AW70">
        <v>2</v>
      </c>
      <c r="AX70">
        <v>61550700</v>
      </c>
      <c r="AY70">
        <v>1</v>
      </c>
      <c r="AZ70">
        <v>0</v>
      </c>
      <c r="BA70">
        <v>70</v>
      </c>
      <c r="BB70">
        <v>1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55.869911999999999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1</v>
      </c>
      <c r="BQ70">
        <v>55.869911999999999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1</v>
      </c>
      <c r="CV70">
        <v>0</v>
      </c>
      <c r="CW70">
        <v>0</v>
      </c>
      <c r="CX70">
        <f>ROUND(Y70*Source!I198,7)</f>
        <v>0.90644400000000003</v>
      </c>
      <c r="CY70">
        <f>AA70</f>
        <v>6.78</v>
      </c>
      <c r="CZ70">
        <f>AE70</f>
        <v>6.78</v>
      </c>
      <c r="DA70">
        <f>AI70</f>
        <v>1</v>
      </c>
      <c r="DB70">
        <f t="shared" si="20"/>
        <v>55.87</v>
      </c>
      <c r="DC70">
        <f t="shared" si="21"/>
        <v>0</v>
      </c>
      <c r="DD70" t="s">
        <v>3</v>
      </c>
      <c r="DE70" t="s">
        <v>3</v>
      </c>
      <c r="DF70">
        <f>ROUND(ROUND(AE70,2)*CX70,2)</f>
        <v>6.15</v>
      </c>
      <c r="DG70">
        <f t="shared" ref="DG70:DG98" si="24">ROUND(ROUND(AF70,2)*CX70,2)</f>
        <v>0</v>
      </c>
      <c r="DH70">
        <f t="shared" si="22"/>
        <v>0</v>
      </c>
      <c r="DI70">
        <f t="shared" si="23"/>
        <v>0</v>
      </c>
      <c r="DJ70">
        <f>DF70</f>
        <v>6.15</v>
      </c>
      <c r="DK70">
        <v>1</v>
      </c>
      <c r="DL70" t="s">
        <v>3</v>
      </c>
      <c r="DM70">
        <v>0</v>
      </c>
      <c r="DN70" t="s">
        <v>3</v>
      </c>
      <c r="DO70">
        <v>0</v>
      </c>
    </row>
    <row r="71" spans="1:119" x14ac:dyDescent="0.2">
      <c r="A71">
        <f>ROW(Source!A198)</f>
        <v>198</v>
      </c>
      <c r="B71">
        <v>61549534</v>
      </c>
      <c r="C71">
        <v>61550689</v>
      </c>
      <c r="D71">
        <v>60403324</v>
      </c>
      <c r="E71">
        <v>1</v>
      </c>
      <c r="F71">
        <v>1</v>
      </c>
      <c r="G71">
        <v>1</v>
      </c>
      <c r="H71">
        <v>3</v>
      </c>
      <c r="I71" t="s">
        <v>440</v>
      </c>
      <c r="J71" t="s">
        <v>441</v>
      </c>
      <c r="K71" t="s">
        <v>442</v>
      </c>
      <c r="L71">
        <v>1407</v>
      </c>
      <c r="N71">
        <v>1013</v>
      </c>
      <c r="O71" t="s">
        <v>443</v>
      </c>
      <c r="P71" t="s">
        <v>443</v>
      </c>
      <c r="Q71">
        <v>1</v>
      </c>
      <c r="W71">
        <v>0</v>
      </c>
      <c r="X71">
        <v>-239864327</v>
      </c>
      <c r="Y71">
        <f t="shared" si="19"/>
        <v>0.4</v>
      </c>
      <c r="AA71">
        <v>336.81</v>
      </c>
      <c r="AB71">
        <v>0</v>
      </c>
      <c r="AC71">
        <v>0</v>
      </c>
      <c r="AD71">
        <v>0</v>
      </c>
      <c r="AE71">
        <v>261.08999999999997</v>
      </c>
      <c r="AF71">
        <v>0</v>
      </c>
      <c r="AG71">
        <v>0</v>
      </c>
      <c r="AH71">
        <v>0</v>
      </c>
      <c r="AI71">
        <v>1.29</v>
      </c>
      <c r="AJ71">
        <v>1</v>
      </c>
      <c r="AK71">
        <v>1</v>
      </c>
      <c r="AL71">
        <v>1</v>
      </c>
      <c r="AM71">
        <v>2</v>
      </c>
      <c r="AN71">
        <v>0</v>
      </c>
      <c r="AO71">
        <v>0</v>
      </c>
      <c r="AP71">
        <v>0</v>
      </c>
      <c r="AQ71">
        <v>1</v>
      </c>
      <c r="AR71">
        <v>0</v>
      </c>
      <c r="AS71" t="s">
        <v>3</v>
      </c>
      <c r="AT71">
        <v>0.4</v>
      </c>
      <c r="AU71" t="s">
        <v>3</v>
      </c>
      <c r="AV71">
        <v>0</v>
      </c>
      <c r="AW71">
        <v>2</v>
      </c>
      <c r="AX71">
        <v>61550701</v>
      </c>
      <c r="AY71">
        <v>1</v>
      </c>
      <c r="AZ71">
        <v>0</v>
      </c>
      <c r="BA71">
        <v>71</v>
      </c>
      <c r="BB71">
        <v>1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104.43599999999999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1</v>
      </c>
      <c r="BQ71">
        <v>104.43599999999999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1</v>
      </c>
      <c r="CV71">
        <v>0</v>
      </c>
      <c r="CW71">
        <v>0</v>
      </c>
      <c r="CX71">
        <f>ROUND(Y71*Source!I198,7)</f>
        <v>4.3999999999999997E-2</v>
      </c>
      <c r="CY71">
        <f>AA71</f>
        <v>336.81</v>
      </c>
      <c r="CZ71">
        <f>AE71</f>
        <v>261.08999999999997</v>
      </c>
      <c r="DA71">
        <f>AI71</f>
        <v>1.29</v>
      </c>
      <c r="DB71">
        <f t="shared" si="20"/>
        <v>104.44</v>
      </c>
      <c r="DC71">
        <f t="shared" si="21"/>
        <v>0</v>
      </c>
      <c r="DD71" t="s">
        <v>3</v>
      </c>
      <c r="DE71" t="s">
        <v>3</v>
      </c>
      <c r="DF71">
        <f>ROUND(ROUND(AE71*AI71,2)*CX71,2)</f>
        <v>14.82</v>
      </c>
      <c r="DG71">
        <f t="shared" si="24"/>
        <v>0</v>
      </c>
      <c r="DH71">
        <f t="shared" si="22"/>
        <v>0</v>
      </c>
      <c r="DI71">
        <f t="shared" si="23"/>
        <v>0</v>
      </c>
      <c r="DJ71">
        <f>DF71</f>
        <v>14.82</v>
      </c>
      <c r="DK71">
        <v>0</v>
      </c>
      <c r="DL71" t="s">
        <v>3</v>
      </c>
      <c r="DM71">
        <v>0</v>
      </c>
      <c r="DN71" t="s">
        <v>3</v>
      </c>
      <c r="DO71">
        <v>0</v>
      </c>
    </row>
    <row r="72" spans="1:119" x14ac:dyDescent="0.2">
      <c r="A72">
        <f>ROW(Source!A198)</f>
        <v>198</v>
      </c>
      <c r="B72">
        <v>61549534</v>
      </c>
      <c r="C72">
        <v>61550689</v>
      </c>
      <c r="D72">
        <v>60403601</v>
      </c>
      <c r="E72">
        <v>1</v>
      </c>
      <c r="F72">
        <v>1</v>
      </c>
      <c r="G72">
        <v>1</v>
      </c>
      <c r="H72">
        <v>3</v>
      </c>
      <c r="I72" t="s">
        <v>444</v>
      </c>
      <c r="J72" t="s">
        <v>445</v>
      </c>
      <c r="K72" t="s">
        <v>446</v>
      </c>
      <c r="L72">
        <v>1348</v>
      </c>
      <c r="N72">
        <v>1009</v>
      </c>
      <c r="O72" t="s">
        <v>28</v>
      </c>
      <c r="P72" t="s">
        <v>28</v>
      </c>
      <c r="Q72">
        <v>1000</v>
      </c>
      <c r="W72">
        <v>0</v>
      </c>
      <c r="X72">
        <v>-312996078</v>
      </c>
      <c r="Y72">
        <f t="shared" si="19"/>
        <v>1.4E-3</v>
      </c>
      <c r="AA72">
        <v>127956.34</v>
      </c>
      <c r="AB72">
        <v>0</v>
      </c>
      <c r="AC72">
        <v>0</v>
      </c>
      <c r="AD72">
        <v>0</v>
      </c>
      <c r="AE72">
        <v>99190.96</v>
      </c>
      <c r="AF72">
        <v>0</v>
      </c>
      <c r="AG72">
        <v>0</v>
      </c>
      <c r="AH72">
        <v>0</v>
      </c>
      <c r="AI72">
        <v>1.29</v>
      </c>
      <c r="AJ72">
        <v>1</v>
      </c>
      <c r="AK72">
        <v>1</v>
      </c>
      <c r="AL72">
        <v>1</v>
      </c>
      <c r="AM72">
        <v>2</v>
      </c>
      <c r="AN72">
        <v>0</v>
      </c>
      <c r="AO72">
        <v>0</v>
      </c>
      <c r="AP72">
        <v>0</v>
      </c>
      <c r="AQ72">
        <v>1</v>
      </c>
      <c r="AR72">
        <v>0</v>
      </c>
      <c r="AS72" t="s">
        <v>3</v>
      </c>
      <c r="AT72">
        <v>1.4E-3</v>
      </c>
      <c r="AU72" t="s">
        <v>3</v>
      </c>
      <c r="AV72">
        <v>0</v>
      </c>
      <c r="AW72">
        <v>2</v>
      </c>
      <c r="AX72">
        <v>61550702</v>
      </c>
      <c r="AY72">
        <v>1</v>
      </c>
      <c r="AZ72">
        <v>0</v>
      </c>
      <c r="BA72">
        <v>72</v>
      </c>
      <c r="BB72">
        <v>1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138.867344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1</v>
      </c>
      <c r="BQ72">
        <v>138.867344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1</v>
      </c>
      <c r="CV72">
        <v>0</v>
      </c>
      <c r="CW72">
        <v>0</v>
      </c>
      <c r="CX72">
        <f>ROUND(Y72*Source!I198,7)</f>
        <v>1.54E-4</v>
      </c>
      <c r="CY72">
        <f>AA72</f>
        <v>127956.34</v>
      </c>
      <c r="CZ72">
        <f>AE72</f>
        <v>99190.96</v>
      </c>
      <c r="DA72">
        <f>AI72</f>
        <v>1.29</v>
      </c>
      <c r="DB72">
        <f t="shared" si="20"/>
        <v>138.87</v>
      </c>
      <c r="DC72">
        <f t="shared" si="21"/>
        <v>0</v>
      </c>
      <c r="DD72" t="s">
        <v>3</v>
      </c>
      <c r="DE72" t="s">
        <v>3</v>
      </c>
      <c r="DF72">
        <f>ROUND(ROUND(AE72*AI72,2)*CX72,2)</f>
        <v>19.71</v>
      </c>
      <c r="DG72">
        <f t="shared" si="24"/>
        <v>0</v>
      </c>
      <c r="DH72">
        <f t="shared" si="22"/>
        <v>0</v>
      </c>
      <c r="DI72">
        <f t="shared" si="23"/>
        <v>0</v>
      </c>
      <c r="DJ72">
        <f>DF72</f>
        <v>19.71</v>
      </c>
      <c r="DK72">
        <v>0</v>
      </c>
      <c r="DL72" t="s">
        <v>3</v>
      </c>
      <c r="DM72">
        <v>0</v>
      </c>
      <c r="DN72" t="s">
        <v>3</v>
      </c>
      <c r="DO72">
        <v>0</v>
      </c>
    </row>
    <row r="73" spans="1:119" x14ac:dyDescent="0.2">
      <c r="A73">
        <f>ROW(Source!A198)</f>
        <v>198</v>
      </c>
      <c r="B73">
        <v>61549534</v>
      </c>
      <c r="C73">
        <v>61550689</v>
      </c>
      <c r="D73">
        <v>60428743</v>
      </c>
      <c r="E73">
        <v>1</v>
      </c>
      <c r="F73">
        <v>1</v>
      </c>
      <c r="G73">
        <v>1</v>
      </c>
      <c r="H73">
        <v>3</v>
      </c>
      <c r="I73" t="s">
        <v>183</v>
      </c>
      <c r="J73" t="s">
        <v>185</v>
      </c>
      <c r="K73" t="s">
        <v>184</v>
      </c>
      <c r="L73">
        <v>1308</v>
      </c>
      <c r="N73">
        <v>1003</v>
      </c>
      <c r="O73" t="s">
        <v>133</v>
      </c>
      <c r="P73" t="s">
        <v>133</v>
      </c>
      <c r="Q73">
        <v>100</v>
      </c>
      <c r="W73">
        <v>0</v>
      </c>
      <c r="X73">
        <v>953104569</v>
      </c>
      <c r="Y73">
        <f t="shared" si="19"/>
        <v>1</v>
      </c>
      <c r="AA73">
        <v>204391.05</v>
      </c>
      <c r="AB73">
        <v>0</v>
      </c>
      <c r="AC73">
        <v>0</v>
      </c>
      <c r="AD73">
        <v>0</v>
      </c>
      <c r="AE73">
        <v>103751.8</v>
      </c>
      <c r="AF73">
        <v>0</v>
      </c>
      <c r="AG73">
        <v>0</v>
      </c>
      <c r="AH73">
        <v>0</v>
      </c>
      <c r="AI73">
        <v>1.97</v>
      </c>
      <c r="AJ73">
        <v>1</v>
      </c>
      <c r="AK73">
        <v>1</v>
      </c>
      <c r="AL73">
        <v>1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 t="s">
        <v>3</v>
      </c>
      <c r="AT73">
        <v>1</v>
      </c>
      <c r="AU73" t="s">
        <v>3</v>
      </c>
      <c r="AV73">
        <v>0</v>
      </c>
      <c r="AW73">
        <v>1</v>
      </c>
      <c r="AX73">
        <v>-1</v>
      </c>
      <c r="AY73">
        <v>0</v>
      </c>
      <c r="AZ73">
        <v>0</v>
      </c>
      <c r="BA73" t="s">
        <v>3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0</v>
      </c>
      <c r="CV73">
        <v>0</v>
      </c>
      <c r="CW73">
        <v>0</v>
      </c>
      <c r="CX73">
        <f>ROUND(Y73*Source!I198,7)</f>
        <v>0.11</v>
      </c>
      <c r="CY73">
        <f>AA73</f>
        <v>204391.05</v>
      </c>
      <c r="CZ73">
        <f>AE73</f>
        <v>103751.8</v>
      </c>
      <c r="DA73">
        <f>AI73</f>
        <v>1.97</v>
      </c>
      <c r="DB73">
        <f t="shared" si="20"/>
        <v>103751.8</v>
      </c>
      <c r="DC73">
        <f t="shared" si="21"/>
        <v>0</v>
      </c>
      <c r="DD73" t="s">
        <v>3</v>
      </c>
      <c r="DE73" t="s">
        <v>3</v>
      </c>
      <c r="DF73">
        <f>ROUND(ROUND(AE73*AI73,2)*CX73,2)</f>
        <v>22483.02</v>
      </c>
      <c r="DG73">
        <f t="shared" si="24"/>
        <v>0</v>
      </c>
      <c r="DH73">
        <f t="shared" si="22"/>
        <v>0</v>
      </c>
      <c r="DI73">
        <f t="shared" si="23"/>
        <v>0</v>
      </c>
      <c r="DJ73">
        <f>DF73</f>
        <v>22483.02</v>
      </c>
      <c r="DK73">
        <v>0</v>
      </c>
      <c r="DL73" t="s">
        <v>3</v>
      </c>
      <c r="DM73">
        <v>0</v>
      </c>
      <c r="DN73" t="s">
        <v>3</v>
      </c>
      <c r="DO73">
        <v>0</v>
      </c>
    </row>
    <row r="74" spans="1:119" x14ac:dyDescent="0.2">
      <c r="A74">
        <f>ROW(Source!A200)</f>
        <v>200</v>
      </c>
      <c r="B74">
        <v>61549534</v>
      </c>
      <c r="C74">
        <v>61550705</v>
      </c>
      <c r="D74">
        <v>60327426</v>
      </c>
      <c r="E74">
        <v>117</v>
      </c>
      <c r="F74">
        <v>1</v>
      </c>
      <c r="G74">
        <v>1</v>
      </c>
      <c r="H74">
        <v>1</v>
      </c>
      <c r="I74" t="s">
        <v>447</v>
      </c>
      <c r="J74" t="s">
        <v>3</v>
      </c>
      <c r="K74" t="s">
        <v>448</v>
      </c>
      <c r="L74">
        <v>1191</v>
      </c>
      <c r="N74">
        <v>1013</v>
      </c>
      <c r="O74" t="s">
        <v>413</v>
      </c>
      <c r="P74" t="s">
        <v>413</v>
      </c>
      <c r="Q74">
        <v>1</v>
      </c>
      <c r="W74">
        <v>0</v>
      </c>
      <c r="X74">
        <v>44848675</v>
      </c>
      <c r="Y74">
        <f t="shared" si="19"/>
        <v>12.24</v>
      </c>
      <c r="AA74">
        <v>0</v>
      </c>
      <c r="AB74">
        <v>0</v>
      </c>
      <c r="AC74">
        <v>0</v>
      </c>
      <c r="AD74">
        <v>705.88</v>
      </c>
      <c r="AE74">
        <v>0</v>
      </c>
      <c r="AF74">
        <v>0</v>
      </c>
      <c r="AG74">
        <v>0</v>
      </c>
      <c r="AH74">
        <v>705.88</v>
      </c>
      <c r="AI74">
        <v>1</v>
      </c>
      <c r="AJ74">
        <v>1</v>
      </c>
      <c r="AK74">
        <v>1</v>
      </c>
      <c r="AL74">
        <v>1</v>
      </c>
      <c r="AM74">
        <v>-2</v>
      </c>
      <c r="AN74">
        <v>0</v>
      </c>
      <c r="AO74">
        <v>0</v>
      </c>
      <c r="AP74">
        <v>0</v>
      </c>
      <c r="AQ74">
        <v>1</v>
      </c>
      <c r="AR74">
        <v>0</v>
      </c>
      <c r="AS74" t="s">
        <v>3</v>
      </c>
      <c r="AT74">
        <v>12.24</v>
      </c>
      <c r="AU74" t="s">
        <v>3</v>
      </c>
      <c r="AV74">
        <v>1</v>
      </c>
      <c r="AW74">
        <v>2</v>
      </c>
      <c r="AX74">
        <v>61550717</v>
      </c>
      <c r="AY74">
        <v>1</v>
      </c>
      <c r="AZ74">
        <v>0</v>
      </c>
      <c r="BA74">
        <v>74</v>
      </c>
      <c r="BB74">
        <v>1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8639.9712</v>
      </c>
      <c r="BN74">
        <v>12.24</v>
      </c>
      <c r="BO74">
        <v>0</v>
      </c>
      <c r="BP74">
        <v>1</v>
      </c>
      <c r="BQ74">
        <v>0</v>
      </c>
      <c r="BR74">
        <v>0</v>
      </c>
      <c r="BS74">
        <v>0</v>
      </c>
      <c r="BT74">
        <v>8639.9712</v>
      </c>
      <c r="BU74">
        <v>12.24</v>
      </c>
      <c r="BV74">
        <v>0</v>
      </c>
      <c r="BW74">
        <v>1</v>
      </c>
      <c r="CU74">
        <f>ROUND(AT74*Source!I200*AH74*AL74,2)</f>
        <v>29375.9</v>
      </c>
      <c r="CV74">
        <f>ROUND(Y74*Source!I200,7)</f>
        <v>41.616</v>
      </c>
      <c r="CW74">
        <v>0</v>
      </c>
      <c r="CX74">
        <f>ROUND(Y74*Source!I200,7)</f>
        <v>41.616</v>
      </c>
      <c r="CY74">
        <f>AD74</f>
        <v>705.88</v>
      </c>
      <c r="CZ74">
        <f>AH74</f>
        <v>705.88</v>
      </c>
      <c r="DA74">
        <f>AL74</f>
        <v>1</v>
      </c>
      <c r="DB74">
        <f t="shared" si="20"/>
        <v>8639.9699999999993</v>
      </c>
      <c r="DC74">
        <f t="shared" si="21"/>
        <v>0</v>
      </c>
      <c r="DD74" t="s">
        <v>3</v>
      </c>
      <c r="DE74" t="s">
        <v>3</v>
      </c>
      <c r="DF74">
        <f t="shared" ref="DF74:DF79" si="25">ROUND(ROUND(AE74,2)*CX74,2)</f>
        <v>0</v>
      </c>
      <c r="DG74">
        <f t="shared" si="24"/>
        <v>0</v>
      </c>
      <c r="DH74">
        <f t="shared" si="22"/>
        <v>0</v>
      </c>
      <c r="DI74">
        <f t="shared" si="23"/>
        <v>29375.9</v>
      </c>
      <c r="DJ74">
        <f>DI74</f>
        <v>29375.9</v>
      </c>
      <c r="DK74">
        <v>1</v>
      </c>
      <c r="DL74" t="s">
        <v>3</v>
      </c>
      <c r="DM74">
        <v>0</v>
      </c>
      <c r="DN74" t="s">
        <v>3</v>
      </c>
      <c r="DO74">
        <v>0</v>
      </c>
    </row>
    <row r="75" spans="1:119" x14ac:dyDescent="0.2">
      <c r="A75">
        <f>ROW(Source!A200)</f>
        <v>200</v>
      </c>
      <c r="B75">
        <v>61549534</v>
      </c>
      <c r="C75">
        <v>61550705</v>
      </c>
      <c r="D75">
        <v>60327602</v>
      </c>
      <c r="E75">
        <v>117</v>
      </c>
      <c r="F75">
        <v>1</v>
      </c>
      <c r="G75">
        <v>1</v>
      </c>
      <c r="H75">
        <v>1</v>
      </c>
      <c r="I75" t="s">
        <v>430</v>
      </c>
      <c r="J75" t="s">
        <v>3</v>
      </c>
      <c r="K75" t="s">
        <v>431</v>
      </c>
      <c r="L75">
        <v>1191</v>
      </c>
      <c r="N75">
        <v>1013</v>
      </c>
      <c r="O75" t="s">
        <v>413</v>
      </c>
      <c r="P75" t="s">
        <v>413</v>
      </c>
      <c r="Q75">
        <v>1</v>
      </c>
      <c r="W75">
        <v>0</v>
      </c>
      <c r="X75">
        <v>-1417349443</v>
      </c>
      <c r="Y75">
        <f t="shared" si="19"/>
        <v>0.2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1</v>
      </c>
      <c r="AJ75">
        <v>1</v>
      </c>
      <c r="AK75">
        <v>1</v>
      </c>
      <c r="AL75">
        <v>1</v>
      </c>
      <c r="AM75">
        <v>-2</v>
      </c>
      <c r="AN75">
        <v>0</v>
      </c>
      <c r="AO75">
        <v>0</v>
      </c>
      <c r="AP75">
        <v>0</v>
      </c>
      <c r="AQ75">
        <v>1</v>
      </c>
      <c r="AR75">
        <v>0</v>
      </c>
      <c r="AS75" t="s">
        <v>3</v>
      </c>
      <c r="AT75">
        <v>0.2</v>
      </c>
      <c r="AU75" t="s">
        <v>3</v>
      </c>
      <c r="AV75">
        <v>2</v>
      </c>
      <c r="AW75">
        <v>2</v>
      </c>
      <c r="AX75">
        <v>61550718</v>
      </c>
      <c r="AY75">
        <v>1</v>
      </c>
      <c r="AZ75">
        <v>0</v>
      </c>
      <c r="BA75">
        <v>75</v>
      </c>
      <c r="BB75">
        <v>1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0</v>
      </c>
      <c r="CV75">
        <v>0</v>
      </c>
      <c r="CW75">
        <v>0</v>
      </c>
      <c r="CX75">
        <f>ROUND(Y75*Source!I200,7)</f>
        <v>0.68</v>
      </c>
      <c r="CY75">
        <f>AD75</f>
        <v>0</v>
      </c>
      <c r="CZ75">
        <f>AH75</f>
        <v>0</v>
      </c>
      <c r="DA75">
        <f>AL75</f>
        <v>1</v>
      </c>
      <c r="DB75">
        <f t="shared" si="20"/>
        <v>0</v>
      </c>
      <c r="DC75">
        <f t="shared" si="21"/>
        <v>0</v>
      </c>
      <c r="DD75" t="s">
        <v>3</v>
      </c>
      <c r="DE75" t="s">
        <v>3</v>
      </c>
      <c r="DF75">
        <f t="shared" si="25"/>
        <v>0</v>
      </c>
      <c r="DG75">
        <f t="shared" si="24"/>
        <v>0</v>
      </c>
      <c r="DH75">
        <f t="shared" si="22"/>
        <v>0</v>
      </c>
      <c r="DI75">
        <f t="shared" si="23"/>
        <v>0</v>
      </c>
      <c r="DJ75">
        <f>DI75</f>
        <v>0</v>
      </c>
      <c r="DK75">
        <v>0</v>
      </c>
      <c r="DL75" t="s">
        <v>3</v>
      </c>
      <c r="DM75">
        <v>0</v>
      </c>
      <c r="DN75" t="s">
        <v>3</v>
      </c>
      <c r="DO75">
        <v>0</v>
      </c>
    </row>
    <row r="76" spans="1:119" x14ac:dyDescent="0.2">
      <c r="A76">
        <f>ROW(Source!A200)</f>
        <v>200</v>
      </c>
      <c r="B76">
        <v>61549534</v>
      </c>
      <c r="C76">
        <v>61550705</v>
      </c>
      <c r="D76">
        <v>60334091</v>
      </c>
      <c r="E76">
        <v>1</v>
      </c>
      <c r="F76">
        <v>1</v>
      </c>
      <c r="G76">
        <v>1</v>
      </c>
      <c r="H76">
        <v>2</v>
      </c>
      <c r="I76" t="s">
        <v>449</v>
      </c>
      <c r="J76" t="s">
        <v>450</v>
      </c>
      <c r="K76" t="s">
        <v>451</v>
      </c>
      <c r="L76">
        <v>1368</v>
      </c>
      <c r="N76">
        <v>1011</v>
      </c>
      <c r="O76" t="s">
        <v>417</v>
      </c>
      <c r="P76" t="s">
        <v>417</v>
      </c>
      <c r="Q76">
        <v>1</v>
      </c>
      <c r="W76">
        <v>0</v>
      </c>
      <c r="X76">
        <v>639918019</v>
      </c>
      <c r="Y76">
        <f t="shared" si="19"/>
        <v>0.1</v>
      </c>
      <c r="AA76">
        <v>0</v>
      </c>
      <c r="AB76">
        <v>1629.55</v>
      </c>
      <c r="AC76">
        <v>969.91</v>
      </c>
      <c r="AD76">
        <v>0</v>
      </c>
      <c r="AE76">
        <v>0</v>
      </c>
      <c r="AF76">
        <v>1629.55</v>
      </c>
      <c r="AG76">
        <v>969.91</v>
      </c>
      <c r="AH76">
        <v>0</v>
      </c>
      <c r="AI76">
        <v>1</v>
      </c>
      <c r="AJ76">
        <v>1</v>
      </c>
      <c r="AK76">
        <v>1</v>
      </c>
      <c r="AL76">
        <v>1</v>
      </c>
      <c r="AM76">
        <v>-2</v>
      </c>
      <c r="AN76">
        <v>0</v>
      </c>
      <c r="AO76">
        <v>0</v>
      </c>
      <c r="AP76">
        <v>0</v>
      </c>
      <c r="AQ76">
        <v>1</v>
      </c>
      <c r="AR76">
        <v>0</v>
      </c>
      <c r="AS76" t="s">
        <v>3</v>
      </c>
      <c r="AT76">
        <v>0.1</v>
      </c>
      <c r="AU76" t="s">
        <v>3</v>
      </c>
      <c r="AV76">
        <v>1</v>
      </c>
      <c r="AW76">
        <v>2</v>
      </c>
      <c r="AX76">
        <v>61550719</v>
      </c>
      <c r="AY76">
        <v>1</v>
      </c>
      <c r="AZ76">
        <v>0</v>
      </c>
      <c r="BA76">
        <v>76</v>
      </c>
      <c r="BB76">
        <v>1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162.95500000000001</v>
      </c>
      <c r="BL76">
        <v>96.991</v>
      </c>
      <c r="BM76">
        <v>0</v>
      </c>
      <c r="BN76">
        <v>0</v>
      </c>
      <c r="BO76">
        <v>0.1</v>
      </c>
      <c r="BP76">
        <v>1</v>
      </c>
      <c r="BQ76">
        <v>0</v>
      </c>
      <c r="BR76">
        <v>162.95500000000001</v>
      </c>
      <c r="BS76">
        <v>96.991</v>
      </c>
      <c r="BT76">
        <v>0</v>
      </c>
      <c r="BU76">
        <v>0</v>
      </c>
      <c r="BV76">
        <v>0.1</v>
      </c>
      <c r="BW76">
        <v>1</v>
      </c>
      <c r="CV76">
        <v>0</v>
      </c>
      <c r="CW76">
        <f>ROUND(Y76*Source!I200*DO76,7)</f>
        <v>0.34</v>
      </c>
      <c r="CX76">
        <f>ROUND(Y76*Source!I200,7)</f>
        <v>0.34</v>
      </c>
      <c r="CY76">
        <f>AB76</f>
        <v>1629.55</v>
      </c>
      <c r="CZ76">
        <f>AF76</f>
        <v>1629.55</v>
      </c>
      <c r="DA76">
        <f>AJ76</f>
        <v>1</v>
      </c>
      <c r="DB76">
        <f t="shared" si="20"/>
        <v>162.96</v>
      </c>
      <c r="DC76">
        <f t="shared" si="21"/>
        <v>96.99</v>
      </c>
      <c r="DD76" t="s">
        <v>3</v>
      </c>
      <c r="DE76" t="s">
        <v>3</v>
      </c>
      <c r="DF76">
        <f t="shared" si="25"/>
        <v>0</v>
      </c>
      <c r="DG76">
        <f t="shared" si="24"/>
        <v>554.04999999999995</v>
      </c>
      <c r="DH76">
        <f t="shared" si="22"/>
        <v>329.77</v>
      </c>
      <c r="DI76">
        <f t="shared" si="23"/>
        <v>0</v>
      </c>
      <c r="DJ76">
        <f>DG76+DH76</f>
        <v>883.81999999999994</v>
      </c>
      <c r="DK76">
        <v>1</v>
      </c>
      <c r="DL76" t="s">
        <v>452</v>
      </c>
      <c r="DM76">
        <v>6</v>
      </c>
      <c r="DN76" t="s">
        <v>413</v>
      </c>
      <c r="DO76">
        <v>1</v>
      </c>
    </row>
    <row r="77" spans="1:119" x14ac:dyDescent="0.2">
      <c r="A77">
        <f>ROW(Source!A200)</f>
        <v>200</v>
      </c>
      <c r="B77">
        <v>61549534</v>
      </c>
      <c r="C77">
        <v>61550705</v>
      </c>
      <c r="D77">
        <v>60334986</v>
      </c>
      <c r="E77">
        <v>1</v>
      </c>
      <c r="F77">
        <v>1</v>
      </c>
      <c r="G77">
        <v>1</v>
      </c>
      <c r="H77">
        <v>2</v>
      </c>
      <c r="I77" t="s">
        <v>453</v>
      </c>
      <c r="J77" t="s">
        <v>454</v>
      </c>
      <c r="K77" t="s">
        <v>455</v>
      </c>
      <c r="L77">
        <v>1368</v>
      </c>
      <c r="N77">
        <v>1011</v>
      </c>
      <c r="O77" t="s">
        <v>417</v>
      </c>
      <c r="P77" t="s">
        <v>417</v>
      </c>
      <c r="Q77">
        <v>1</v>
      </c>
      <c r="W77">
        <v>0</v>
      </c>
      <c r="X77">
        <v>-849950259</v>
      </c>
      <c r="Y77">
        <f t="shared" si="19"/>
        <v>0.1</v>
      </c>
      <c r="AA77">
        <v>0</v>
      </c>
      <c r="AB77">
        <v>643.29</v>
      </c>
      <c r="AC77">
        <v>722.05</v>
      </c>
      <c r="AD77">
        <v>0</v>
      </c>
      <c r="AE77">
        <v>0</v>
      </c>
      <c r="AF77">
        <v>643.29</v>
      </c>
      <c r="AG77">
        <v>722.05</v>
      </c>
      <c r="AH77">
        <v>0</v>
      </c>
      <c r="AI77">
        <v>1</v>
      </c>
      <c r="AJ77">
        <v>1</v>
      </c>
      <c r="AK77">
        <v>1</v>
      </c>
      <c r="AL77">
        <v>1</v>
      </c>
      <c r="AM77">
        <v>-2</v>
      </c>
      <c r="AN77">
        <v>0</v>
      </c>
      <c r="AO77">
        <v>0</v>
      </c>
      <c r="AP77">
        <v>0</v>
      </c>
      <c r="AQ77">
        <v>1</v>
      </c>
      <c r="AR77">
        <v>0</v>
      </c>
      <c r="AS77" t="s">
        <v>3</v>
      </c>
      <c r="AT77">
        <v>0.1</v>
      </c>
      <c r="AU77" t="s">
        <v>3</v>
      </c>
      <c r="AV77">
        <v>1</v>
      </c>
      <c r="AW77">
        <v>2</v>
      </c>
      <c r="AX77">
        <v>61550720</v>
      </c>
      <c r="AY77">
        <v>1</v>
      </c>
      <c r="AZ77">
        <v>0</v>
      </c>
      <c r="BA77">
        <v>77</v>
      </c>
      <c r="BB77">
        <v>1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64.328999999999994</v>
      </c>
      <c r="BL77">
        <v>72.204999999999998</v>
      </c>
      <c r="BM77">
        <v>0</v>
      </c>
      <c r="BN77">
        <v>0</v>
      </c>
      <c r="BO77">
        <v>0.1</v>
      </c>
      <c r="BP77">
        <v>1</v>
      </c>
      <c r="BQ77">
        <v>0</v>
      </c>
      <c r="BR77">
        <v>64.328999999999994</v>
      </c>
      <c r="BS77">
        <v>72.204999999999998</v>
      </c>
      <c r="BT77">
        <v>0</v>
      </c>
      <c r="BU77">
        <v>0</v>
      </c>
      <c r="BV77">
        <v>0.1</v>
      </c>
      <c r="BW77">
        <v>1</v>
      </c>
      <c r="CV77">
        <v>0</v>
      </c>
      <c r="CW77">
        <f>ROUND(Y77*Source!I200*DO77,7)</f>
        <v>0.34</v>
      </c>
      <c r="CX77">
        <f>ROUND(Y77*Source!I200,7)</f>
        <v>0.34</v>
      </c>
      <c r="CY77">
        <f>AB77</f>
        <v>643.29</v>
      </c>
      <c r="CZ77">
        <f>AF77</f>
        <v>643.29</v>
      </c>
      <c r="DA77">
        <f>AJ77</f>
        <v>1</v>
      </c>
      <c r="DB77">
        <f t="shared" si="20"/>
        <v>64.33</v>
      </c>
      <c r="DC77">
        <f t="shared" si="21"/>
        <v>72.209999999999994</v>
      </c>
      <c r="DD77" t="s">
        <v>3</v>
      </c>
      <c r="DE77" t="s">
        <v>3</v>
      </c>
      <c r="DF77">
        <f t="shared" si="25"/>
        <v>0</v>
      </c>
      <c r="DG77">
        <f t="shared" si="24"/>
        <v>218.72</v>
      </c>
      <c r="DH77">
        <f t="shared" si="22"/>
        <v>245.5</v>
      </c>
      <c r="DI77">
        <f t="shared" si="23"/>
        <v>0</v>
      </c>
      <c r="DJ77">
        <f>DG77+DH77</f>
        <v>464.22</v>
      </c>
      <c r="DK77">
        <v>1</v>
      </c>
      <c r="DL77" t="s">
        <v>456</v>
      </c>
      <c r="DM77">
        <v>4</v>
      </c>
      <c r="DN77" t="s">
        <v>413</v>
      </c>
      <c r="DO77">
        <v>1</v>
      </c>
    </row>
    <row r="78" spans="1:119" x14ac:dyDescent="0.2">
      <c r="A78">
        <f>ROW(Source!A200)</f>
        <v>200</v>
      </c>
      <c r="B78">
        <v>61549534</v>
      </c>
      <c r="C78">
        <v>61550705</v>
      </c>
      <c r="D78">
        <v>60335182</v>
      </c>
      <c r="E78">
        <v>1</v>
      </c>
      <c r="F78">
        <v>1</v>
      </c>
      <c r="G78">
        <v>1</v>
      </c>
      <c r="H78">
        <v>2</v>
      </c>
      <c r="I78" t="s">
        <v>457</v>
      </c>
      <c r="J78" t="s">
        <v>458</v>
      </c>
      <c r="K78" t="s">
        <v>459</v>
      </c>
      <c r="L78">
        <v>1368</v>
      </c>
      <c r="N78">
        <v>1011</v>
      </c>
      <c r="O78" t="s">
        <v>417</v>
      </c>
      <c r="P78" t="s">
        <v>417</v>
      </c>
      <c r="Q78">
        <v>1</v>
      </c>
      <c r="W78">
        <v>0</v>
      </c>
      <c r="X78">
        <v>303316554</v>
      </c>
      <c r="Y78">
        <f t="shared" si="19"/>
        <v>2.16</v>
      </c>
      <c r="AA78">
        <v>0</v>
      </c>
      <c r="AB78">
        <v>32.26</v>
      </c>
      <c r="AC78">
        <v>0</v>
      </c>
      <c r="AD78">
        <v>0</v>
      </c>
      <c r="AE78">
        <v>0</v>
      </c>
      <c r="AF78">
        <v>32.26</v>
      </c>
      <c r="AG78">
        <v>0</v>
      </c>
      <c r="AH78">
        <v>0</v>
      </c>
      <c r="AI78">
        <v>1</v>
      </c>
      <c r="AJ78">
        <v>1</v>
      </c>
      <c r="AK78">
        <v>1</v>
      </c>
      <c r="AL78">
        <v>1</v>
      </c>
      <c r="AM78">
        <v>-2</v>
      </c>
      <c r="AN78">
        <v>0</v>
      </c>
      <c r="AO78">
        <v>0</v>
      </c>
      <c r="AP78">
        <v>0</v>
      </c>
      <c r="AQ78">
        <v>1</v>
      </c>
      <c r="AR78">
        <v>0</v>
      </c>
      <c r="AS78" t="s">
        <v>3</v>
      </c>
      <c r="AT78">
        <v>2.16</v>
      </c>
      <c r="AU78" t="s">
        <v>3</v>
      </c>
      <c r="AV78">
        <v>1</v>
      </c>
      <c r="AW78">
        <v>2</v>
      </c>
      <c r="AX78">
        <v>61550721</v>
      </c>
      <c r="AY78">
        <v>1</v>
      </c>
      <c r="AZ78">
        <v>0</v>
      </c>
      <c r="BA78">
        <v>78</v>
      </c>
      <c r="BB78">
        <v>1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69.681600000000003</v>
      </c>
      <c r="BL78">
        <v>0</v>
      </c>
      <c r="BM78">
        <v>0</v>
      </c>
      <c r="BN78">
        <v>0</v>
      </c>
      <c r="BO78">
        <v>0</v>
      </c>
      <c r="BP78">
        <v>1</v>
      </c>
      <c r="BQ78">
        <v>0</v>
      </c>
      <c r="BR78">
        <v>69.681600000000003</v>
      </c>
      <c r="BS78">
        <v>0</v>
      </c>
      <c r="BT78">
        <v>0</v>
      </c>
      <c r="BU78">
        <v>0</v>
      </c>
      <c r="BV78">
        <v>0</v>
      </c>
      <c r="BW78">
        <v>1</v>
      </c>
      <c r="CV78">
        <v>0</v>
      </c>
      <c r="CW78">
        <f>ROUND(Y78*Source!I200*DO78,7)</f>
        <v>0</v>
      </c>
      <c r="CX78">
        <f>ROUND(Y78*Source!I200,7)</f>
        <v>7.3440000000000003</v>
      </c>
      <c r="CY78">
        <f>AB78</f>
        <v>32.26</v>
      </c>
      <c r="CZ78">
        <f>AF78</f>
        <v>32.26</v>
      </c>
      <c r="DA78">
        <f>AJ78</f>
        <v>1</v>
      </c>
      <c r="DB78">
        <f t="shared" si="20"/>
        <v>69.680000000000007</v>
      </c>
      <c r="DC78">
        <f t="shared" si="21"/>
        <v>0</v>
      </c>
      <c r="DD78" t="s">
        <v>3</v>
      </c>
      <c r="DE78" t="s">
        <v>3</v>
      </c>
      <c r="DF78">
        <f t="shared" si="25"/>
        <v>0</v>
      </c>
      <c r="DG78">
        <f t="shared" si="24"/>
        <v>236.92</v>
      </c>
      <c r="DH78">
        <f t="shared" si="22"/>
        <v>0</v>
      </c>
      <c r="DI78">
        <f t="shared" si="23"/>
        <v>0</v>
      </c>
      <c r="DJ78">
        <f>DG78+DH78</f>
        <v>236.92</v>
      </c>
      <c r="DK78">
        <v>1</v>
      </c>
      <c r="DL78" t="s">
        <v>3</v>
      </c>
      <c r="DM78">
        <v>0</v>
      </c>
      <c r="DN78" t="s">
        <v>3</v>
      </c>
      <c r="DO78">
        <v>0</v>
      </c>
    </row>
    <row r="79" spans="1:119" x14ac:dyDescent="0.2">
      <c r="A79">
        <f>ROW(Source!A200)</f>
        <v>200</v>
      </c>
      <c r="B79">
        <v>61549534</v>
      </c>
      <c r="C79">
        <v>61550705</v>
      </c>
      <c r="D79">
        <v>60401754</v>
      </c>
      <c r="E79">
        <v>1</v>
      </c>
      <c r="F79">
        <v>1</v>
      </c>
      <c r="G79">
        <v>1</v>
      </c>
      <c r="H79">
        <v>3</v>
      </c>
      <c r="I79" t="s">
        <v>436</v>
      </c>
      <c r="J79" t="s">
        <v>437</v>
      </c>
      <c r="K79" t="s">
        <v>438</v>
      </c>
      <c r="L79">
        <v>1383</v>
      </c>
      <c r="N79">
        <v>1013</v>
      </c>
      <c r="O79" t="s">
        <v>439</v>
      </c>
      <c r="P79" t="s">
        <v>439</v>
      </c>
      <c r="Q79">
        <v>1</v>
      </c>
      <c r="W79">
        <v>0</v>
      </c>
      <c r="X79">
        <v>1840299850</v>
      </c>
      <c r="Y79">
        <f t="shared" si="19"/>
        <v>0.44159999999999999</v>
      </c>
      <c r="AA79">
        <v>6.78</v>
      </c>
      <c r="AB79">
        <v>0</v>
      </c>
      <c r="AC79">
        <v>0</v>
      </c>
      <c r="AD79">
        <v>0</v>
      </c>
      <c r="AE79">
        <v>6.78</v>
      </c>
      <c r="AF79">
        <v>0</v>
      </c>
      <c r="AG79">
        <v>0</v>
      </c>
      <c r="AH79">
        <v>0</v>
      </c>
      <c r="AI79">
        <v>1</v>
      </c>
      <c r="AJ79">
        <v>1</v>
      </c>
      <c r="AK79">
        <v>1</v>
      </c>
      <c r="AL79">
        <v>1</v>
      </c>
      <c r="AM79">
        <v>-2</v>
      </c>
      <c r="AN79">
        <v>0</v>
      </c>
      <c r="AO79">
        <v>0</v>
      </c>
      <c r="AP79">
        <v>0</v>
      </c>
      <c r="AQ79">
        <v>1</v>
      </c>
      <c r="AR79">
        <v>0</v>
      </c>
      <c r="AS79" t="s">
        <v>3</v>
      </c>
      <c r="AT79">
        <v>0.44159999999999999</v>
      </c>
      <c r="AU79" t="s">
        <v>3</v>
      </c>
      <c r="AV79">
        <v>0</v>
      </c>
      <c r="AW79">
        <v>2</v>
      </c>
      <c r="AX79">
        <v>61550722</v>
      </c>
      <c r="AY79">
        <v>1</v>
      </c>
      <c r="AZ79">
        <v>0</v>
      </c>
      <c r="BA79">
        <v>79</v>
      </c>
      <c r="BB79">
        <v>1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2.9940480000000003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1</v>
      </c>
      <c r="BQ79">
        <v>2.9940480000000003</v>
      </c>
      <c r="BR79">
        <v>0</v>
      </c>
      <c r="BS79">
        <v>0</v>
      </c>
      <c r="BT79">
        <v>0</v>
      </c>
      <c r="BU79">
        <v>0</v>
      </c>
      <c r="BV79">
        <v>0</v>
      </c>
      <c r="BW79">
        <v>1</v>
      </c>
      <c r="CV79">
        <v>0</v>
      </c>
      <c r="CW79">
        <v>0</v>
      </c>
      <c r="CX79">
        <f>ROUND(Y79*Source!I200,7)</f>
        <v>1.5014400000000001</v>
      </c>
      <c r="CY79">
        <f t="shared" ref="CY79:CY84" si="26">AA79</f>
        <v>6.78</v>
      </c>
      <c r="CZ79">
        <f t="shared" ref="CZ79:CZ84" si="27">AE79</f>
        <v>6.78</v>
      </c>
      <c r="DA79">
        <f t="shared" ref="DA79:DA84" si="28">AI79</f>
        <v>1</v>
      </c>
      <c r="DB79">
        <f t="shared" si="20"/>
        <v>2.99</v>
      </c>
      <c r="DC79">
        <f t="shared" si="21"/>
        <v>0</v>
      </c>
      <c r="DD79" t="s">
        <v>3</v>
      </c>
      <c r="DE79" t="s">
        <v>3</v>
      </c>
      <c r="DF79">
        <f t="shared" si="25"/>
        <v>10.18</v>
      </c>
      <c r="DG79">
        <f t="shared" si="24"/>
        <v>0</v>
      </c>
      <c r="DH79">
        <f t="shared" si="22"/>
        <v>0</v>
      </c>
      <c r="DI79">
        <f t="shared" si="23"/>
        <v>0</v>
      </c>
      <c r="DJ79">
        <f t="shared" ref="DJ79:DJ84" si="29">DF79</f>
        <v>10.18</v>
      </c>
      <c r="DK79">
        <v>1</v>
      </c>
      <c r="DL79" t="s">
        <v>3</v>
      </c>
      <c r="DM79">
        <v>0</v>
      </c>
      <c r="DN79" t="s">
        <v>3</v>
      </c>
      <c r="DO79">
        <v>0</v>
      </c>
    </row>
    <row r="80" spans="1:119" x14ac:dyDescent="0.2">
      <c r="A80">
        <f>ROW(Source!A200)</f>
        <v>200</v>
      </c>
      <c r="B80">
        <v>61549534</v>
      </c>
      <c r="C80">
        <v>61550705</v>
      </c>
      <c r="D80">
        <v>60401913</v>
      </c>
      <c r="E80">
        <v>1</v>
      </c>
      <c r="F80">
        <v>1</v>
      </c>
      <c r="G80">
        <v>1</v>
      </c>
      <c r="H80">
        <v>3</v>
      </c>
      <c r="I80" t="s">
        <v>460</v>
      </c>
      <c r="J80" t="s">
        <v>461</v>
      </c>
      <c r="K80" t="s">
        <v>462</v>
      </c>
      <c r="L80">
        <v>1301</v>
      </c>
      <c r="N80">
        <v>1003</v>
      </c>
      <c r="O80" t="s">
        <v>163</v>
      </c>
      <c r="P80" t="s">
        <v>163</v>
      </c>
      <c r="Q80">
        <v>1</v>
      </c>
      <c r="W80">
        <v>0</v>
      </c>
      <c r="X80">
        <v>-1499427467</v>
      </c>
      <c r="Y80">
        <f t="shared" si="19"/>
        <v>13.33</v>
      </c>
      <c r="AA80">
        <v>5.17</v>
      </c>
      <c r="AB80">
        <v>0</v>
      </c>
      <c r="AC80">
        <v>0</v>
      </c>
      <c r="AD80">
        <v>0</v>
      </c>
      <c r="AE80">
        <v>5.87</v>
      </c>
      <c r="AF80">
        <v>0</v>
      </c>
      <c r="AG80">
        <v>0</v>
      </c>
      <c r="AH80">
        <v>0</v>
      </c>
      <c r="AI80">
        <v>0.88</v>
      </c>
      <c r="AJ80">
        <v>1</v>
      </c>
      <c r="AK80">
        <v>1</v>
      </c>
      <c r="AL80">
        <v>1</v>
      </c>
      <c r="AM80">
        <v>2</v>
      </c>
      <c r="AN80">
        <v>0</v>
      </c>
      <c r="AO80">
        <v>0</v>
      </c>
      <c r="AP80">
        <v>0</v>
      </c>
      <c r="AQ80">
        <v>1</v>
      </c>
      <c r="AR80">
        <v>0</v>
      </c>
      <c r="AS80" t="s">
        <v>3</v>
      </c>
      <c r="AT80">
        <v>13.33</v>
      </c>
      <c r="AU80" t="s">
        <v>3</v>
      </c>
      <c r="AV80">
        <v>0</v>
      </c>
      <c r="AW80">
        <v>2</v>
      </c>
      <c r="AX80">
        <v>61550723</v>
      </c>
      <c r="AY80">
        <v>1</v>
      </c>
      <c r="AZ80">
        <v>0</v>
      </c>
      <c r="BA80">
        <v>80</v>
      </c>
      <c r="BB80">
        <v>1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78.247100000000003</v>
      </c>
      <c r="BK80">
        <v>0</v>
      </c>
      <c r="BL80">
        <v>0</v>
      </c>
      <c r="BM80">
        <v>0</v>
      </c>
      <c r="BN80">
        <v>0</v>
      </c>
      <c r="BO80">
        <v>0</v>
      </c>
      <c r="BP80">
        <v>1</v>
      </c>
      <c r="BQ80">
        <v>78.247100000000003</v>
      </c>
      <c r="BR80">
        <v>0</v>
      </c>
      <c r="BS80">
        <v>0</v>
      </c>
      <c r="BT80">
        <v>0</v>
      </c>
      <c r="BU80">
        <v>0</v>
      </c>
      <c r="BV80">
        <v>0</v>
      </c>
      <c r="BW80">
        <v>1</v>
      </c>
      <c r="CV80">
        <v>0</v>
      </c>
      <c r="CW80">
        <v>0</v>
      </c>
      <c r="CX80">
        <f>ROUND(Y80*Source!I200,7)</f>
        <v>45.322000000000003</v>
      </c>
      <c r="CY80">
        <f t="shared" si="26"/>
        <v>5.17</v>
      </c>
      <c r="CZ80">
        <f t="shared" si="27"/>
        <v>5.87</v>
      </c>
      <c r="DA80">
        <f t="shared" si="28"/>
        <v>0.88</v>
      </c>
      <c r="DB80">
        <f t="shared" si="20"/>
        <v>78.25</v>
      </c>
      <c r="DC80">
        <f t="shared" si="21"/>
        <v>0</v>
      </c>
      <c r="DD80" t="s">
        <v>3</v>
      </c>
      <c r="DE80" t="s">
        <v>3</v>
      </c>
      <c r="DF80">
        <f>ROUND(ROUND(AE80*AI80,2)*CX80,2)</f>
        <v>234.31</v>
      </c>
      <c r="DG80">
        <f t="shared" si="24"/>
        <v>0</v>
      </c>
      <c r="DH80">
        <f t="shared" si="22"/>
        <v>0</v>
      </c>
      <c r="DI80">
        <f t="shared" si="23"/>
        <v>0</v>
      </c>
      <c r="DJ80">
        <f t="shared" si="29"/>
        <v>234.31</v>
      </c>
      <c r="DK80">
        <v>0</v>
      </c>
      <c r="DL80" t="s">
        <v>3</v>
      </c>
      <c r="DM80">
        <v>0</v>
      </c>
      <c r="DN80" t="s">
        <v>3</v>
      </c>
      <c r="DO80">
        <v>0</v>
      </c>
    </row>
    <row r="81" spans="1:119" x14ac:dyDescent="0.2">
      <c r="A81">
        <f>ROW(Source!A200)</f>
        <v>200</v>
      </c>
      <c r="B81">
        <v>61549534</v>
      </c>
      <c r="C81">
        <v>61550705</v>
      </c>
      <c r="D81">
        <v>60401927</v>
      </c>
      <c r="E81">
        <v>1</v>
      </c>
      <c r="F81">
        <v>1</v>
      </c>
      <c r="G81">
        <v>1</v>
      </c>
      <c r="H81">
        <v>3</v>
      </c>
      <c r="I81" t="s">
        <v>463</v>
      </c>
      <c r="J81" t="s">
        <v>464</v>
      </c>
      <c r="K81" t="s">
        <v>465</v>
      </c>
      <c r="L81">
        <v>1302</v>
      </c>
      <c r="N81">
        <v>1003</v>
      </c>
      <c r="O81" t="s">
        <v>466</v>
      </c>
      <c r="P81" t="s">
        <v>466</v>
      </c>
      <c r="Q81">
        <v>10</v>
      </c>
      <c r="W81">
        <v>0</v>
      </c>
      <c r="X81">
        <v>530731316</v>
      </c>
      <c r="Y81">
        <f t="shared" si="19"/>
        <v>0.55000000000000004</v>
      </c>
      <c r="AA81">
        <v>57.7</v>
      </c>
      <c r="AB81">
        <v>0</v>
      </c>
      <c r="AC81">
        <v>0</v>
      </c>
      <c r="AD81">
        <v>0</v>
      </c>
      <c r="AE81">
        <v>37.71</v>
      </c>
      <c r="AF81">
        <v>0</v>
      </c>
      <c r="AG81">
        <v>0</v>
      </c>
      <c r="AH81">
        <v>0</v>
      </c>
      <c r="AI81">
        <v>1.53</v>
      </c>
      <c r="AJ81">
        <v>1</v>
      </c>
      <c r="AK81">
        <v>1</v>
      </c>
      <c r="AL81">
        <v>1</v>
      </c>
      <c r="AM81">
        <v>2</v>
      </c>
      <c r="AN81">
        <v>0</v>
      </c>
      <c r="AO81">
        <v>0</v>
      </c>
      <c r="AP81">
        <v>0</v>
      </c>
      <c r="AQ81">
        <v>1</v>
      </c>
      <c r="AR81">
        <v>0</v>
      </c>
      <c r="AS81" t="s">
        <v>3</v>
      </c>
      <c r="AT81">
        <v>0.55000000000000004</v>
      </c>
      <c r="AU81" t="s">
        <v>3</v>
      </c>
      <c r="AV81">
        <v>0</v>
      </c>
      <c r="AW81">
        <v>2</v>
      </c>
      <c r="AX81">
        <v>61550724</v>
      </c>
      <c r="AY81">
        <v>1</v>
      </c>
      <c r="AZ81">
        <v>0</v>
      </c>
      <c r="BA81">
        <v>81</v>
      </c>
      <c r="BB81">
        <v>1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20.740500000000001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1</v>
      </c>
      <c r="BQ81">
        <v>20.740500000000001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1</v>
      </c>
      <c r="CV81">
        <v>0</v>
      </c>
      <c r="CW81">
        <v>0</v>
      </c>
      <c r="CX81">
        <f>ROUND(Y81*Source!I200,7)</f>
        <v>1.87</v>
      </c>
      <c r="CY81">
        <f t="shared" si="26"/>
        <v>57.7</v>
      </c>
      <c r="CZ81">
        <f t="shared" si="27"/>
        <v>37.71</v>
      </c>
      <c r="DA81">
        <f t="shared" si="28"/>
        <v>1.53</v>
      </c>
      <c r="DB81">
        <f t="shared" si="20"/>
        <v>20.74</v>
      </c>
      <c r="DC81">
        <f t="shared" si="21"/>
        <v>0</v>
      </c>
      <c r="DD81" t="s">
        <v>3</v>
      </c>
      <c r="DE81" t="s">
        <v>3</v>
      </c>
      <c r="DF81">
        <f>ROUND(ROUND(AE81*AI81,2)*CX81,2)</f>
        <v>107.9</v>
      </c>
      <c r="DG81">
        <f t="shared" si="24"/>
        <v>0</v>
      </c>
      <c r="DH81">
        <f t="shared" si="22"/>
        <v>0</v>
      </c>
      <c r="DI81">
        <f t="shared" si="23"/>
        <v>0</v>
      </c>
      <c r="DJ81">
        <f t="shared" si="29"/>
        <v>107.9</v>
      </c>
      <c r="DK81">
        <v>0</v>
      </c>
      <c r="DL81" t="s">
        <v>3</v>
      </c>
      <c r="DM81">
        <v>0</v>
      </c>
      <c r="DN81" t="s">
        <v>3</v>
      </c>
      <c r="DO81">
        <v>0</v>
      </c>
    </row>
    <row r="82" spans="1:119" x14ac:dyDescent="0.2">
      <c r="A82">
        <f>ROW(Source!A200)</f>
        <v>200</v>
      </c>
      <c r="B82">
        <v>61549534</v>
      </c>
      <c r="C82">
        <v>61550705</v>
      </c>
      <c r="D82">
        <v>60402495</v>
      </c>
      <c r="E82">
        <v>1</v>
      </c>
      <c r="F82">
        <v>1</v>
      </c>
      <c r="G82">
        <v>1</v>
      </c>
      <c r="H82">
        <v>3</v>
      </c>
      <c r="I82" t="s">
        <v>467</v>
      </c>
      <c r="J82" t="s">
        <v>468</v>
      </c>
      <c r="K82" t="s">
        <v>469</v>
      </c>
      <c r="L82">
        <v>1346</v>
      </c>
      <c r="N82">
        <v>1009</v>
      </c>
      <c r="O82" t="s">
        <v>470</v>
      </c>
      <c r="P82" t="s">
        <v>470</v>
      </c>
      <c r="Q82">
        <v>1</v>
      </c>
      <c r="W82">
        <v>0</v>
      </c>
      <c r="X82">
        <v>-163259778</v>
      </c>
      <c r="Y82">
        <f t="shared" si="19"/>
        <v>1.9</v>
      </c>
      <c r="AA82">
        <v>121.39</v>
      </c>
      <c r="AB82">
        <v>0</v>
      </c>
      <c r="AC82">
        <v>0</v>
      </c>
      <c r="AD82">
        <v>0</v>
      </c>
      <c r="AE82">
        <v>155.63</v>
      </c>
      <c r="AF82">
        <v>0</v>
      </c>
      <c r="AG82">
        <v>0</v>
      </c>
      <c r="AH82">
        <v>0</v>
      </c>
      <c r="AI82">
        <v>0.78</v>
      </c>
      <c r="AJ82">
        <v>1</v>
      </c>
      <c r="AK82">
        <v>1</v>
      </c>
      <c r="AL82">
        <v>1</v>
      </c>
      <c r="AM82">
        <v>2</v>
      </c>
      <c r="AN82">
        <v>0</v>
      </c>
      <c r="AO82">
        <v>0</v>
      </c>
      <c r="AP82">
        <v>0</v>
      </c>
      <c r="AQ82">
        <v>1</v>
      </c>
      <c r="AR82">
        <v>0</v>
      </c>
      <c r="AS82" t="s">
        <v>3</v>
      </c>
      <c r="AT82">
        <v>1.9</v>
      </c>
      <c r="AU82" t="s">
        <v>3</v>
      </c>
      <c r="AV82">
        <v>0</v>
      </c>
      <c r="AW82">
        <v>2</v>
      </c>
      <c r="AX82">
        <v>61550725</v>
      </c>
      <c r="AY82">
        <v>1</v>
      </c>
      <c r="AZ82">
        <v>0</v>
      </c>
      <c r="BA82">
        <v>82</v>
      </c>
      <c r="BB82">
        <v>1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295.697</v>
      </c>
      <c r="BK82">
        <v>0</v>
      </c>
      <c r="BL82">
        <v>0</v>
      </c>
      <c r="BM82">
        <v>0</v>
      </c>
      <c r="BN82">
        <v>0</v>
      </c>
      <c r="BO82">
        <v>0</v>
      </c>
      <c r="BP82">
        <v>1</v>
      </c>
      <c r="BQ82">
        <v>295.697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1</v>
      </c>
      <c r="CV82">
        <v>0</v>
      </c>
      <c r="CW82">
        <v>0</v>
      </c>
      <c r="CX82">
        <f>ROUND(Y82*Source!I200,7)</f>
        <v>6.46</v>
      </c>
      <c r="CY82">
        <f t="shared" si="26"/>
        <v>121.39</v>
      </c>
      <c r="CZ82">
        <f t="shared" si="27"/>
        <v>155.63</v>
      </c>
      <c r="DA82">
        <f t="shared" si="28"/>
        <v>0.78</v>
      </c>
      <c r="DB82">
        <f t="shared" si="20"/>
        <v>295.7</v>
      </c>
      <c r="DC82">
        <f t="shared" si="21"/>
        <v>0</v>
      </c>
      <c r="DD82" t="s">
        <v>3</v>
      </c>
      <c r="DE82" t="s">
        <v>3</v>
      </c>
      <c r="DF82">
        <f>ROUND(ROUND(AE82*AI82,2)*CX82,2)</f>
        <v>784.18</v>
      </c>
      <c r="DG82">
        <f t="shared" si="24"/>
        <v>0</v>
      </c>
      <c r="DH82">
        <f t="shared" si="22"/>
        <v>0</v>
      </c>
      <c r="DI82">
        <f t="shared" si="23"/>
        <v>0</v>
      </c>
      <c r="DJ82">
        <f t="shared" si="29"/>
        <v>784.18</v>
      </c>
      <c r="DK82">
        <v>0</v>
      </c>
      <c r="DL82" t="s">
        <v>3</v>
      </c>
      <c r="DM82">
        <v>0</v>
      </c>
      <c r="DN82" t="s">
        <v>3</v>
      </c>
      <c r="DO82">
        <v>0</v>
      </c>
    </row>
    <row r="83" spans="1:119" x14ac:dyDescent="0.2">
      <c r="A83">
        <f>ROW(Source!A200)</f>
        <v>200</v>
      </c>
      <c r="B83">
        <v>61549534</v>
      </c>
      <c r="C83">
        <v>61550705</v>
      </c>
      <c r="D83">
        <v>60420448</v>
      </c>
      <c r="E83">
        <v>1</v>
      </c>
      <c r="F83">
        <v>1</v>
      </c>
      <c r="G83">
        <v>1</v>
      </c>
      <c r="H83">
        <v>3</v>
      </c>
      <c r="I83" t="s">
        <v>471</v>
      </c>
      <c r="J83" t="s">
        <v>472</v>
      </c>
      <c r="K83" t="s">
        <v>473</v>
      </c>
      <c r="L83">
        <v>1346</v>
      </c>
      <c r="N83">
        <v>1009</v>
      </c>
      <c r="O83" t="s">
        <v>470</v>
      </c>
      <c r="P83" t="s">
        <v>470</v>
      </c>
      <c r="Q83">
        <v>1</v>
      </c>
      <c r="W83">
        <v>0</v>
      </c>
      <c r="X83">
        <v>291254868</v>
      </c>
      <c r="Y83">
        <f t="shared" si="19"/>
        <v>0.4</v>
      </c>
      <c r="AA83">
        <v>111.83</v>
      </c>
      <c r="AB83">
        <v>0</v>
      </c>
      <c r="AC83">
        <v>0</v>
      </c>
      <c r="AD83">
        <v>0</v>
      </c>
      <c r="AE83">
        <v>79.88</v>
      </c>
      <c r="AF83">
        <v>0</v>
      </c>
      <c r="AG83">
        <v>0</v>
      </c>
      <c r="AH83">
        <v>0</v>
      </c>
      <c r="AI83">
        <v>1.4</v>
      </c>
      <c r="AJ83">
        <v>1</v>
      </c>
      <c r="AK83">
        <v>1</v>
      </c>
      <c r="AL83">
        <v>1</v>
      </c>
      <c r="AM83">
        <v>2</v>
      </c>
      <c r="AN83">
        <v>0</v>
      </c>
      <c r="AO83">
        <v>0</v>
      </c>
      <c r="AP83">
        <v>0</v>
      </c>
      <c r="AQ83">
        <v>1</v>
      </c>
      <c r="AR83">
        <v>0</v>
      </c>
      <c r="AS83" t="s">
        <v>3</v>
      </c>
      <c r="AT83">
        <v>0.4</v>
      </c>
      <c r="AU83" t="s">
        <v>3</v>
      </c>
      <c r="AV83">
        <v>0</v>
      </c>
      <c r="AW83">
        <v>2</v>
      </c>
      <c r="AX83">
        <v>61550726</v>
      </c>
      <c r="AY83">
        <v>1</v>
      </c>
      <c r="AZ83">
        <v>0</v>
      </c>
      <c r="BA83">
        <v>83</v>
      </c>
      <c r="BB83">
        <v>1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31.951999999999998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1</v>
      </c>
      <c r="BQ83">
        <v>31.951999999999998</v>
      </c>
      <c r="BR83">
        <v>0</v>
      </c>
      <c r="BS83">
        <v>0</v>
      </c>
      <c r="BT83">
        <v>0</v>
      </c>
      <c r="BU83">
        <v>0</v>
      </c>
      <c r="BV83">
        <v>0</v>
      </c>
      <c r="BW83">
        <v>1</v>
      </c>
      <c r="CV83">
        <v>0</v>
      </c>
      <c r="CW83">
        <v>0</v>
      </c>
      <c r="CX83">
        <f>ROUND(Y83*Source!I200,7)</f>
        <v>1.36</v>
      </c>
      <c r="CY83">
        <f t="shared" si="26"/>
        <v>111.83</v>
      </c>
      <c r="CZ83">
        <f t="shared" si="27"/>
        <v>79.88</v>
      </c>
      <c r="DA83">
        <f t="shared" si="28"/>
        <v>1.4</v>
      </c>
      <c r="DB83">
        <f t="shared" si="20"/>
        <v>31.95</v>
      </c>
      <c r="DC83">
        <f t="shared" si="21"/>
        <v>0</v>
      </c>
      <c r="DD83" t="s">
        <v>3</v>
      </c>
      <c r="DE83" t="s">
        <v>3</v>
      </c>
      <c r="DF83">
        <f>ROUND(ROUND(AE83*AI83,2)*CX83,2)</f>
        <v>152.09</v>
      </c>
      <c r="DG83">
        <f t="shared" si="24"/>
        <v>0</v>
      </c>
      <c r="DH83">
        <f t="shared" si="22"/>
        <v>0</v>
      </c>
      <c r="DI83">
        <f t="shared" si="23"/>
        <v>0</v>
      </c>
      <c r="DJ83">
        <f t="shared" si="29"/>
        <v>152.09</v>
      </c>
      <c r="DK83">
        <v>0</v>
      </c>
      <c r="DL83" t="s">
        <v>3</v>
      </c>
      <c r="DM83">
        <v>0</v>
      </c>
      <c r="DN83" t="s">
        <v>3</v>
      </c>
      <c r="DO83">
        <v>0</v>
      </c>
    </row>
    <row r="84" spans="1:119" x14ac:dyDescent="0.2">
      <c r="A84">
        <f>ROW(Source!A200)</f>
        <v>200</v>
      </c>
      <c r="B84">
        <v>61549534</v>
      </c>
      <c r="C84">
        <v>61550705</v>
      </c>
      <c r="D84">
        <v>60433685</v>
      </c>
      <c r="E84">
        <v>1</v>
      </c>
      <c r="F84">
        <v>1</v>
      </c>
      <c r="G84">
        <v>1</v>
      </c>
      <c r="H84">
        <v>3</v>
      </c>
      <c r="I84" t="s">
        <v>149</v>
      </c>
      <c r="J84" t="s">
        <v>152</v>
      </c>
      <c r="K84" t="s">
        <v>150</v>
      </c>
      <c r="L84">
        <v>1477</v>
      </c>
      <c r="N84">
        <v>1013</v>
      </c>
      <c r="O84" t="s">
        <v>151</v>
      </c>
      <c r="P84" t="s">
        <v>153</v>
      </c>
      <c r="Q84">
        <v>1</v>
      </c>
      <c r="W84">
        <v>0</v>
      </c>
      <c r="X84">
        <v>1901007357</v>
      </c>
      <c r="Y84">
        <f t="shared" si="19"/>
        <v>0.105</v>
      </c>
      <c r="AA84">
        <v>70449.91</v>
      </c>
      <c r="AB84">
        <v>0</v>
      </c>
      <c r="AC84">
        <v>0</v>
      </c>
      <c r="AD84">
        <v>0</v>
      </c>
      <c r="AE84">
        <v>70449.91</v>
      </c>
      <c r="AF84">
        <v>0</v>
      </c>
      <c r="AG84">
        <v>0</v>
      </c>
      <c r="AH84">
        <v>0</v>
      </c>
      <c r="AI84">
        <v>1.4</v>
      </c>
      <c r="AJ84">
        <v>1</v>
      </c>
      <c r="AK84">
        <v>1</v>
      </c>
      <c r="AL84">
        <v>1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 t="s">
        <v>3</v>
      </c>
      <c r="AT84">
        <v>0.105</v>
      </c>
      <c r="AU84" t="s">
        <v>3</v>
      </c>
      <c r="AV84">
        <v>0</v>
      </c>
      <c r="AW84">
        <v>1</v>
      </c>
      <c r="AX84">
        <v>-1</v>
      </c>
      <c r="AY84">
        <v>0</v>
      </c>
      <c r="AZ84">
        <v>0</v>
      </c>
      <c r="BA84" t="s">
        <v>3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0</v>
      </c>
      <c r="BT84">
        <v>0</v>
      </c>
      <c r="BU84">
        <v>0</v>
      </c>
      <c r="BV84">
        <v>0</v>
      </c>
      <c r="BW84">
        <v>0</v>
      </c>
      <c r="CV84">
        <v>0</v>
      </c>
      <c r="CW84">
        <v>0</v>
      </c>
      <c r="CX84">
        <f>ROUND(Y84*Source!I200,7)</f>
        <v>0.35699999999999998</v>
      </c>
      <c r="CY84">
        <f t="shared" si="26"/>
        <v>70449.91</v>
      </c>
      <c r="CZ84">
        <f t="shared" si="27"/>
        <v>70449.91</v>
      </c>
      <c r="DA84">
        <f t="shared" si="28"/>
        <v>1.4</v>
      </c>
      <c r="DB84">
        <f t="shared" si="20"/>
        <v>7397.24</v>
      </c>
      <c r="DC84">
        <f t="shared" si="21"/>
        <v>0</v>
      </c>
      <c r="DD84" t="s">
        <v>3</v>
      </c>
      <c r="DE84" t="s">
        <v>3</v>
      </c>
      <c r="DF84">
        <f>ROUND(ROUND(AE84*AI84,2)*CX84,2)</f>
        <v>35210.86</v>
      </c>
      <c r="DG84">
        <f t="shared" si="24"/>
        <v>0</v>
      </c>
      <c r="DH84">
        <f t="shared" si="22"/>
        <v>0</v>
      </c>
      <c r="DI84">
        <f t="shared" si="23"/>
        <v>0</v>
      </c>
      <c r="DJ84">
        <f t="shared" si="29"/>
        <v>35210.86</v>
      </c>
      <c r="DK84">
        <v>0</v>
      </c>
      <c r="DL84" t="s">
        <v>3</v>
      </c>
      <c r="DM84">
        <v>0</v>
      </c>
      <c r="DN84" t="s">
        <v>3</v>
      </c>
      <c r="DO84">
        <v>0</v>
      </c>
    </row>
    <row r="85" spans="1:119" x14ac:dyDescent="0.2">
      <c r="A85">
        <f>ROW(Source!A202)</f>
        <v>202</v>
      </c>
      <c r="B85">
        <v>61549534</v>
      </c>
      <c r="C85">
        <v>61550729</v>
      </c>
      <c r="D85">
        <v>60327560</v>
      </c>
      <c r="E85">
        <v>117</v>
      </c>
      <c r="F85">
        <v>1</v>
      </c>
      <c r="G85">
        <v>1</v>
      </c>
      <c r="H85">
        <v>1</v>
      </c>
      <c r="I85" t="s">
        <v>474</v>
      </c>
      <c r="J85" t="s">
        <v>3</v>
      </c>
      <c r="K85" t="s">
        <v>475</v>
      </c>
      <c r="L85">
        <v>1369</v>
      </c>
      <c r="N85">
        <v>1013</v>
      </c>
      <c r="O85" t="s">
        <v>476</v>
      </c>
      <c r="P85" t="s">
        <v>476</v>
      </c>
      <c r="Q85">
        <v>1</v>
      </c>
      <c r="W85">
        <v>0</v>
      </c>
      <c r="X85">
        <v>-236928766</v>
      </c>
      <c r="Y85">
        <f t="shared" si="19"/>
        <v>0.02</v>
      </c>
      <c r="AA85">
        <v>0</v>
      </c>
      <c r="AB85">
        <v>0</v>
      </c>
      <c r="AC85">
        <v>0</v>
      </c>
      <c r="AD85">
        <v>587.34</v>
      </c>
      <c r="AE85">
        <v>0</v>
      </c>
      <c r="AF85">
        <v>0</v>
      </c>
      <c r="AG85">
        <v>0</v>
      </c>
      <c r="AH85">
        <v>587.34</v>
      </c>
      <c r="AI85">
        <v>1</v>
      </c>
      <c r="AJ85">
        <v>1</v>
      </c>
      <c r="AK85">
        <v>1</v>
      </c>
      <c r="AL85">
        <v>1</v>
      </c>
      <c r="AM85">
        <v>-2</v>
      </c>
      <c r="AN85">
        <v>0</v>
      </c>
      <c r="AO85">
        <v>0</v>
      </c>
      <c r="AP85">
        <v>0</v>
      </c>
      <c r="AQ85">
        <v>1</v>
      </c>
      <c r="AR85">
        <v>0</v>
      </c>
      <c r="AS85" t="s">
        <v>3</v>
      </c>
      <c r="AT85">
        <v>0.02</v>
      </c>
      <c r="AU85" t="s">
        <v>3</v>
      </c>
      <c r="AV85">
        <v>1</v>
      </c>
      <c r="AW85">
        <v>2</v>
      </c>
      <c r="AX85">
        <v>61550738</v>
      </c>
      <c r="AY85">
        <v>1</v>
      </c>
      <c r="AZ85">
        <v>0</v>
      </c>
      <c r="BA85">
        <v>85</v>
      </c>
      <c r="BB85">
        <v>1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11.7468</v>
      </c>
      <c r="BN85">
        <v>0.02</v>
      </c>
      <c r="BO85">
        <v>0</v>
      </c>
      <c r="BP85">
        <v>1</v>
      </c>
      <c r="BQ85">
        <v>0</v>
      </c>
      <c r="BR85">
        <v>0</v>
      </c>
      <c r="BS85">
        <v>0</v>
      </c>
      <c r="BT85">
        <v>11.7468</v>
      </c>
      <c r="BU85">
        <v>0.02</v>
      </c>
      <c r="BV85">
        <v>0</v>
      </c>
      <c r="BW85">
        <v>1</v>
      </c>
      <c r="CU85">
        <f>ROUND(AT85*Source!I202*AH85*AL85,2)</f>
        <v>29.37</v>
      </c>
      <c r="CV85">
        <f>ROUND(Y85*Source!I202,7)</f>
        <v>0.05</v>
      </c>
      <c r="CW85">
        <v>0</v>
      </c>
      <c r="CX85">
        <f>ROUND(Y85*Source!I202,7)</f>
        <v>0.05</v>
      </c>
      <c r="CY85">
        <f>AD85</f>
        <v>587.34</v>
      </c>
      <c r="CZ85">
        <f>AH85</f>
        <v>587.34</v>
      </c>
      <c r="DA85">
        <f>AL85</f>
        <v>1</v>
      </c>
      <c r="DB85">
        <f t="shared" si="20"/>
        <v>11.75</v>
      </c>
      <c r="DC85">
        <f t="shared" si="21"/>
        <v>0</v>
      </c>
      <c r="DD85" t="s">
        <v>3</v>
      </c>
      <c r="DE85" t="s">
        <v>3</v>
      </c>
      <c r="DF85">
        <f t="shared" ref="DF85:DF90" si="30">ROUND(ROUND(AE85,2)*CX85,2)</f>
        <v>0</v>
      </c>
      <c r="DG85">
        <f t="shared" si="24"/>
        <v>0</v>
      </c>
      <c r="DH85">
        <f t="shared" si="22"/>
        <v>0</v>
      </c>
      <c r="DI85">
        <f t="shared" si="23"/>
        <v>29.37</v>
      </c>
      <c r="DJ85">
        <f>DI85</f>
        <v>29.37</v>
      </c>
      <c r="DK85">
        <v>1</v>
      </c>
      <c r="DL85" t="s">
        <v>3</v>
      </c>
      <c r="DM85">
        <v>0</v>
      </c>
      <c r="DN85" t="s">
        <v>3</v>
      </c>
      <c r="DO85">
        <v>0</v>
      </c>
    </row>
    <row r="86" spans="1:119" x14ac:dyDescent="0.2">
      <c r="A86">
        <f>ROW(Source!A202)</f>
        <v>202</v>
      </c>
      <c r="B86">
        <v>61549534</v>
      </c>
      <c r="C86">
        <v>61550729</v>
      </c>
      <c r="D86">
        <v>60327562</v>
      </c>
      <c r="E86">
        <v>117</v>
      </c>
      <c r="F86">
        <v>1</v>
      </c>
      <c r="G86">
        <v>1</v>
      </c>
      <c r="H86">
        <v>1</v>
      </c>
      <c r="I86" t="s">
        <v>477</v>
      </c>
      <c r="J86" t="s">
        <v>3</v>
      </c>
      <c r="K86" t="s">
        <v>478</v>
      </c>
      <c r="L86">
        <v>1369</v>
      </c>
      <c r="N86">
        <v>1013</v>
      </c>
      <c r="O86" t="s">
        <v>476</v>
      </c>
      <c r="P86" t="s">
        <v>476</v>
      </c>
      <c r="Q86">
        <v>1</v>
      </c>
      <c r="W86">
        <v>0</v>
      </c>
      <c r="X86">
        <v>-587036825</v>
      </c>
      <c r="Y86">
        <f t="shared" si="19"/>
        <v>10.75</v>
      </c>
      <c r="AA86">
        <v>0</v>
      </c>
      <c r="AB86">
        <v>0</v>
      </c>
      <c r="AC86">
        <v>0</v>
      </c>
      <c r="AD86">
        <v>641.22</v>
      </c>
      <c r="AE86">
        <v>0</v>
      </c>
      <c r="AF86">
        <v>0</v>
      </c>
      <c r="AG86">
        <v>0</v>
      </c>
      <c r="AH86">
        <v>641.22</v>
      </c>
      <c r="AI86">
        <v>1</v>
      </c>
      <c r="AJ86">
        <v>1</v>
      </c>
      <c r="AK86">
        <v>1</v>
      </c>
      <c r="AL86">
        <v>1</v>
      </c>
      <c r="AM86">
        <v>-2</v>
      </c>
      <c r="AN86">
        <v>0</v>
      </c>
      <c r="AO86">
        <v>0</v>
      </c>
      <c r="AP86">
        <v>0</v>
      </c>
      <c r="AQ86">
        <v>1</v>
      </c>
      <c r="AR86">
        <v>0</v>
      </c>
      <c r="AS86" t="s">
        <v>3</v>
      </c>
      <c r="AT86">
        <v>10.75</v>
      </c>
      <c r="AU86" t="s">
        <v>3</v>
      </c>
      <c r="AV86">
        <v>1</v>
      </c>
      <c r="AW86">
        <v>2</v>
      </c>
      <c r="AX86">
        <v>61550739</v>
      </c>
      <c r="AY86">
        <v>1</v>
      </c>
      <c r="AZ86">
        <v>0</v>
      </c>
      <c r="BA86">
        <v>86</v>
      </c>
      <c r="BB86">
        <v>1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6893.1150000000007</v>
      </c>
      <c r="BN86">
        <v>10.75</v>
      </c>
      <c r="BO86">
        <v>0</v>
      </c>
      <c r="BP86">
        <v>1</v>
      </c>
      <c r="BQ86">
        <v>0</v>
      </c>
      <c r="BR86">
        <v>0</v>
      </c>
      <c r="BS86">
        <v>0</v>
      </c>
      <c r="BT86">
        <v>6893.1150000000007</v>
      </c>
      <c r="BU86">
        <v>10.75</v>
      </c>
      <c r="BV86">
        <v>0</v>
      </c>
      <c r="BW86">
        <v>1</v>
      </c>
      <c r="CU86">
        <f>ROUND(AT86*Source!I202*AH86*AL86,2)</f>
        <v>17232.79</v>
      </c>
      <c r="CV86">
        <f>ROUND(Y86*Source!I202,7)</f>
        <v>26.875</v>
      </c>
      <c r="CW86">
        <v>0</v>
      </c>
      <c r="CX86">
        <f>ROUND(Y86*Source!I202,7)</f>
        <v>26.875</v>
      </c>
      <c r="CY86">
        <f>AD86</f>
        <v>641.22</v>
      </c>
      <c r="CZ86">
        <f>AH86</f>
        <v>641.22</v>
      </c>
      <c r="DA86">
        <f>AL86</f>
        <v>1</v>
      </c>
      <c r="DB86">
        <f t="shared" si="20"/>
        <v>6893.12</v>
      </c>
      <c r="DC86">
        <f t="shared" si="21"/>
        <v>0</v>
      </c>
      <c r="DD86" t="s">
        <v>3</v>
      </c>
      <c r="DE86" t="s">
        <v>3</v>
      </c>
      <c r="DF86">
        <f t="shared" si="30"/>
        <v>0</v>
      </c>
      <c r="DG86">
        <f t="shared" si="24"/>
        <v>0</v>
      </c>
      <c r="DH86">
        <f t="shared" si="22"/>
        <v>0</v>
      </c>
      <c r="DI86">
        <f t="shared" si="23"/>
        <v>17232.79</v>
      </c>
      <c r="DJ86">
        <f>DI86</f>
        <v>17232.79</v>
      </c>
      <c r="DK86">
        <v>1</v>
      </c>
      <c r="DL86" t="s">
        <v>3</v>
      </c>
      <c r="DM86">
        <v>0</v>
      </c>
      <c r="DN86" t="s">
        <v>3</v>
      </c>
      <c r="DO86">
        <v>0</v>
      </c>
    </row>
    <row r="87" spans="1:119" x14ac:dyDescent="0.2">
      <c r="A87">
        <f>ROW(Source!A202)</f>
        <v>202</v>
      </c>
      <c r="B87">
        <v>61549534</v>
      </c>
      <c r="C87">
        <v>61550729</v>
      </c>
      <c r="D87">
        <v>60327566</v>
      </c>
      <c r="E87">
        <v>117</v>
      </c>
      <c r="F87">
        <v>1</v>
      </c>
      <c r="G87">
        <v>1</v>
      </c>
      <c r="H87">
        <v>1</v>
      </c>
      <c r="I87" t="s">
        <v>479</v>
      </c>
      <c r="J87" t="s">
        <v>3</v>
      </c>
      <c r="K87" t="s">
        <v>480</v>
      </c>
      <c r="L87">
        <v>1369</v>
      </c>
      <c r="N87">
        <v>1013</v>
      </c>
      <c r="O87" t="s">
        <v>476</v>
      </c>
      <c r="P87" t="s">
        <v>476</v>
      </c>
      <c r="Q87">
        <v>1</v>
      </c>
      <c r="W87">
        <v>0</v>
      </c>
      <c r="X87">
        <v>-512803540</v>
      </c>
      <c r="Y87">
        <f t="shared" si="19"/>
        <v>4.83</v>
      </c>
      <c r="AA87">
        <v>0</v>
      </c>
      <c r="AB87">
        <v>0</v>
      </c>
      <c r="AC87">
        <v>0</v>
      </c>
      <c r="AD87">
        <v>722.05</v>
      </c>
      <c r="AE87">
        <v>0</v>
      </c>
      <c r="AF87">
        <v>0</v>
      </c>
      <c r="AG87">
        <v>0</v>
      </c>
      <c r="AH87">
        <v>722.05</v>
      </c>
      <c r="AI87">
        <v>1</v>
      </c>
      <c r="AJ87">
        <v>1</v>
      </c>
      <c r="AK87">
        <v>1</v>
      </c>
      <c r="AL87">
        <v>1</v>
      </c>
      <c r="AM87">
        <v>-2</v>
      </c>
      <c r="AN87">
        <v>0</v>
      </c>
      <c r="AO87">
        <v>0</v>
      </c>
      <c r="AP87">
        <v>0</v>
      </c>
      <c r="AQ87">
        <v>1</v>
      </c>
      <c r="AR87">
        <v>0</v>
      </c>
      <c r="AS87" t="s">
        <v>3</v>
      </c>
      <c r="AT87">
        <v>4.83</v>
      </c>
      <c r="AU87" t="s">
        <v>3</v>
      </c>
      <c r="AV87">
        <v>1</v>
      </c>
      <c r="AW87">
        <v>2</v>
      </c>
      <c r="AX87">
        <v>61550740</v>
      </c>
      <c r="AY87">
        <v>1</v>
      </c>
      <c r="AZ87">
        <v>0</v>
      </c>
      <c r="BA87">
        <v>87</v>
      </c>
      <c r="BB87">
        <v>1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3487.5014999999999</v>
      </c>
      <c r="BN87">
        <v>4.83</v>
      </c>
      <c r="BO87">
        <v>0</v>
      </c>
      <c r="BP87">
        <v>1</v>
      </c>
      <c r="BQ87">
        <v>0</v>
      </c>
      <c r="BR87">
        <v>0</v>
      </c>
      <c r="BS87">
        <v>0</v>
      </c>
      <c r="BT87">
        <v>3487.5014999999999</v>
      </c>
      <c r="BU87">
        <v>4.83</v>
      </c>
      <c r="BV87">
        <v>0</v>
      </c>
      <c r="BW87">
        <v>1</v>
      </c>
      <c r="CU87">
        <f>ROUND(AT87*Source!I202*AH87*AL87,2)</f>
        <v>8718.75</v>
      </c>
      <c r="CV87">
        <f>ROUND(Y87*Source!I202,7)</f>
        <v>12.074999999999999</v>
      </c>
      <c r="CW87">
        <v>0</v>
      </c>
      <c r="CX87">
        <f>ROUND(Y87*Source!I202,7)</f>
        <v>12.074999999999999</v>
      </c>
      <c r="CY87">
        <f>AD87</f>
        <v>722.05</v>
      </c>
      <c r="CZ87">
        <f>AH87</f>
        <v>722.05</v>
      </c>
      <c r="DA87">
        <f>AL87</f>
        <v>1</v>
      </c>
      <c r="DB87">
        <f t="shared" si="20"/>
        <v>3487.5</v>
      </c>
      <c r="DC87">
        <f t="shared" si="21"/>
        <v>0</v>
      </c>
      <c r="DD87" t="s">
        <v>3</v>
      </c>
      <c r="DE87" t="s">
        <v>3</v>
      </c>
      <c r="DF87">
        <f t="shared" si="30"/>
        <v>0</v>
      </c>
      <c r="DG87">
        <f t="shared" si="24"/>
        <v>0</v>
      </c>
      <c r="DH87">
        <f t="shared" si="22"/>
        <v>0</v>
      </c>
      <c r="DI87">
        <f t="shared" si="23"/>
        <v>8718.75</v>
      </c>
      <c r="DJ87">
        <f>DI87</f>
        <v>8718.75</v>
      </c>
      <c r="DK87">
        <v>1</v>
      </c>
      <c r="DL87" t="s">
        <v>3</v>
      </c>
      <c r="DM87">
        <v>0</v>
      </c>
      <c r="DN87" t="s">
        <v>3</v>
      </c>
      <c r="DO87">
        <v>0</v>
      </c>
    </row>
    <row r="88" spans="1:119" x14ac:dyDescent="0.2">
      <c r="A88">
        <f>ROW(Source!A202)</f>
        <v>202</v>
      </c>
      <c r="B88">
        <v>61549534</v>
      </c>
      <c r="C88">
        <v>61550729</v>
      </c>
      <c r="D88">
        <v>60327602</v>
      </c>
      <c r="E88">
        <v>117</v>
      </c>
      <c r="F88">
        <v>1</v>
      </c>
      <c r="G88">
        <v>1</v>
      </c>
      <c r="H88">
        <v>1</v>
      </c>
      <c r="I88" t="s">
        <v>430</v>
      </c>
      <c r="J88" t="s">
        <v>3</v>
      </c>
      <c r="K88" t="s">
        <v>431</v>
      </c>
      <c r="L88">
        <v>1191</v>
      </c>
      <c r="N88">
        <v>1013</v>
      </c>
      <c r="O88" t="s">
        <v>413</v>
      </c>
      <c r="P88" t="s">
        <v>413</v>
      </c>
      <c r="Q88">
        <v>1</v>
      </c>
      <c r="W88">
        <v>0</v>
      </c>
      <c r="X88">
        <v>-1417349443</v>
      </c>
      <c r="Y88">
        <f t="shared" si="19"/>
        <v>0.01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1</v>
      </c>
      <c r="AJ88">
        <v>1</v>
      </c>
      <c r="AK88">
        <v>1</v>
      </c>
      <c r="AL88">
        <v>1</v>
      </c>
      <c r="AM88">
        <v>-2</v>
      </c>
      <c r="AN88">
        <v>0</v>
      </c>
      <c r="AO88">
        <v>0</v>
      </c>
      <c r="AP88">
        <v>0</v>
      </c>
      <c r="AQ88">
        <v>1</v>
      </c>
      <c r="AR88">
        <v>0</v>
      </c>
      <c r="AS88" t="s">
        <v>3</v>
      </c>
      <c r="AT88">
        <v>0.01</v>
      </c>
      <c r="AU88" t="s">
        <v>3</v>
      </c>
      <c r="AV88">
        <v>2</v>
      </c>
      <c r="AW88">
        <v>2</v>
      </c>
      <c r="AX88">
        <v>61550741</v>
      </c>
      <c r="AY88">
        <v>1</v>
      </c>
      <c r="AZ88">
        <v>0</v>
      </c>
      <c r="BA88">
        <v>88</v>
      </c>
      <c r="BB88">
        <v>1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CV88">
        <v>0</v>
      </c>
      <c r="CW88">
        <v>0</v>
      </c>
      <c r="CX88">
        <f>ROUND(Y88*Source!I202,7)</f>
        <v>2.5000000000000001E-2</v>
      </c>
      <c r="CY88">
        <f>AD88</f>
        <v>0</v>
      </c>
      <c r="CZ88">
        <f>AH88</f>
        <v>0</v>
      </c>
      <c r="DA88">
        <f>AL88</f>
        <v>1</v>
      </c>
      <c r="DB88">
        <f t="shared" si="20"/>
        <v>0</v>
      </c>
      <c r="DC88">
        <f t="shared" si="21"/>
        <v>0</v>
      </c>
      <c r="DD88" t="s">
        <v>3</v>
      </c>
      <c r="DE88" t="s">
        <v>3</v>
      </c>
      <c r="DF88">
        <f t="shared" si="30"/>
        <v>0</v>
      </c>
      <c r="DG88">
        <f t="shared" si="24"/>
        <v>0</v>
      </c>
      <c r="DH88">
        <f t="shared" si="22"/>
        <v>0</v>
      </c>
      <c r="DI88">
        <f t="shared" si="23"/>
        <v>0</v>
      </c>
      <c r="DJ88">
        <f>DI88</f>
        <v>0</v>
      </c>
      <c r="DK88">
        <v>0</v>
      </c>
      <c r="DL88" t="s">
        <v>3</v>
      </c>
      <c r="DM88">
        <v>0</v>
      </c>
      <c r="DN88" t="s">
        <v>3</v>
      </c>
      <c r="DO88">
        <v>0</v>
      </c>
    </row>
    <row r="89" spans="1:119" x14ac:dyDescent="0.2">
      <c r="A89">
        <f>ROW(Source!A202)</f>
        <v>202</v>
      </c>
      <c r="B89">
        <v>61549534</v>
      </c>
      <c r="C89">
        <v>61550729</v>
      </c>
      <c r="D89">
        <v>60334986</v>
      </c>
      <c r="E89">
        <v>1</v>
      </c>
      <c r="F89">
        <v>1</v>
      </c>
      <c r="G89">
        <v>1</v>
      </c>
      <c r="H89">
        <v>2</v>
      </c>
      <c r="I89" t="s">
        <v>453</v>
      </c>
      <c r="J89" t="s">
        <v>454</v>
      </c>
      <c r="K89" t="s">
        <v>455</v>
      </c>
      <c r="L89">
        <v>1368</v>
      </c>
      <c r="N89">
        <v>1011</v>
      </c>
      <c r="O89" t="s">
        <v>417</v>
      </c>
      <c r="P89" t="s">
        <v>417</v>
      </c>
      <c r="Q89">
        <v>1</v>
      </c>
      <c r="W89">
        <v>0</v>
      </c>
      <c r="X89">
        <v>-849950259</v>
      </c>
      <c r="Y89">
        <f t="shared" si="19"/>
        <v>0.01</v>
      </c>
      <c r="AA89">
        <v>0</v>
      </c>
      <c r="AB89">
        <v>643.29</v>
      </c>
      <c r="AC89">
        <v>722.05</v>
      </c>
      <c r="AD89">
        <v>0</v>
      </c>
      <c r="AE89">
        <v>0</v>
      </c>
      <c r="AF89">
        <v>643.29</v>
      </c>
      <c r="AG89">
        <v>722.05</v>
      </c>
      <c r="AH89">
        <v>0</v>
      </c>
      <c r="AI89">
        <v>1</v>
      </c>
      <c r="AJ89">
        <v>1</v>
      </c>
      <c r="AK89">
        <v>1</v>
      </c>
      <c r="AL89">
        <v>1</v>
      </c>
      <c r="AM89">
        <v>-2</v>
      </c>
      <c r="AN89">
        <v>0</v>
      </c>
      <c r="AO89">
        <v>0</v>
      </c>
      <c r="AP89">
        <v>0</v>
      </c>
      <c r="AQ89">
        <v>1</v>
      </c>
      <c r="AR89">
        <v>0</v>
      </c>
      <c r="AS89" t="s">
        <v>3</v>
      </c>
      <c r="AT89">
        <v>0.01</v>
      </c>
      <c r="AU89" t="s">
        <v>3</v>
      </c>
      <c r="AV89">
        <v>1</v>
      </c>
      <c r="AW89">
        <v>2</v>
      </c>
      <c r="AX89">
        <v>61550742</v>
      </c>
      <c r="AY89">
        <v>1</v>
      </c>
      <c r="AZ89">
        <v>0</v>
      </c>
      <c r="BA89">
        <v>89</v>
      </c>
      <c r="BB89">
        <v>1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6.4329000000000001</v>
      </c>
      <c r="BL89">
        <v>7.2204999999999995</v>
      </c>
      <c r="BM89">
        <v>0</v>
      </c>
      <c r="BN89">
        <v>0</v>
      </c>
      <c r="BO89">
        <v>0.01</v>
      </c>
      <c r="BP89">
        <v>1</v>
      </c>
      <c r="BQ89">
        <v>0</v>
      </c>
      <c r="BR89">
        <v>6.4329000000000001</v>
      </c>
      <c r="BS89">
        <v>7.2204999999999995</v>
      </c>
      <c r="BT89">
        <v>0</v>
      </c>
      <c r="BU89">
        <v>0</v>
      </c>
      <c r="BV89">
        <v>0.01</v>
      </c>
      <c r="BW89">
        <v>1</v>
      </c>
      <c r="CV89">
        <v>0</v>
      </c>
      <c r="CW89">
        <f>ROUND(Y89*Source!I202*DO89,7)</f>
        <v>2.5000000000000001E-2</v>
      </c>
      <c r="CX89">
        <f>ROUND(Y89*Source!I202,7)</f>
        <v>2.5000000000000001E-2</v>
      </c>
      <c r="CY89">
        <f>AB89</f>
        <v>643.29</v>
      </c>
      <c r="CZ89">
        <f>AF89</f>
        <v>643.29</v>
      </c>
      <c r="DA89">
        <f>AJ89</f>
        <v>1</v>
      </c>
      <c r="DB89">
        <f t="shared" si="20"/>
        <v>6.43</v>
      </c>
      <c r="DC89">
        <f t="shared" si="21"/>
        <v>7.22</v>
      </c>
      <c r="DD89" t="s">
        <v>3</v>
      </c>
      <c r="DE89" t="s">
        <v>3</v>
      </c>
      <c r="DF89">
        <f t="shared" si="30"/>
        <v>0</v>
      </c>
      <c r="DG89">
        <f t="shared" si="24"/>
        <v>16.079999999999998</v>
      </c>
      <c r="DH89">
        <f t="shared" si="22"/>
        <v>18.05</v>
      </c>
      <c r="DI89">
        <f t="shared" si="23"/>
        <v>0</v>
      </c>
      <c r="DJ89">
        <f>DG89+DH89</f>
        <v>34.129999999999995</v>
      </c>
      <c r="DK89">
        <v>1</v>
      </c>
      <c r="DL89" t="s">
        <v>456</v>
      </c>
      <c r="DM89">
        <v>4</v>
      </c>
      <c r="DN89" t="s">
        <v>413</v>
      </c>
      <c r="DO89">
        <v>1</v>
      </c>
    </row>
    <row r="90" spans="1:119" x14ac:dyDescent="0.2">
      <c r="A90">
        <f>ROW(Source!A202)</f>
        <v>202</v>
      </c>
      <c r="B90">
        <v>61549534</v>
      </c>
      <c r="C90">
        <v>61550729</v>
      </c>
      <c r="D90">
        <v>60401754</v>
      </c>
      <c r="E90">
        <v>1</v>
      </c>
      <c r="F90">
        <v>1</v>
      </c>
      <c r="G90">
        <v>1</v>
      </c>
      <c r="H90">
        <v>3</v>
      </c>
      <c r="I90" t="s">
        <v>436</v>
      </c>
      <c r="J90" t="s">
        <v>437</v>
      </c>
      <c r="K90" t="s">
        <v>438</v>
      </c>
      <c r="L90">
        <v>1383</v>
      </c>
      <c r="N90">
        <v>1013</v>
      </c>
      <c r="O90" t="s">
        <v>439</v>
      </c>
      <c r="P90" t="s">
        <v>439</v>
      </c>
      <c r="Q90">
        <v>1</v>
      </c>
      <c r="W90">
        <v>0</v>
      </c>
      <c r="X90">
        <v>1840299850</v>
      </c>
      <c r="Y90">
        <f t="shared" si="19"/>
        <v>4.42</v>
      </c>
      <c r="AA90">
        <v>6.78</v>
      </c>
      <c r="AB90">
        <v>0</v>
      </c>
      <c r="AC90">
        <v>0</v>
      </c>
      <c r="AD90">
        <v>0</v>
      </c>
      <c r="AE90">
        <v>6.78</v>
      </c>
      <c r="AF90">
        <v>0</v>
      </c>
      <c r="AG90">
        <v>0</v>
      </c>
      <c r="AH90">
        <v>0</v>
      </c>
      <c r="AI90">
        <v>1</v>
      </c>
      <c r="AJ90">
        <v>1</v>
      </c>
      <c r="AK90">
        <v>1</v>
      </c>
      <c r="AL90">
        <v>1</v>
      </c>
      <c r="AM90">
        <v>-2</v>
      </c>
      <c r="AN90">
        <v>0</v>
      </c>
      <c r="AO90">
        <v>0</v>
      </c>
      <c r="AP90">
        <v>0</v>
      </c>
      <c r="AQ90">
        <v>1</v>
      </c>
      <c r="AR90">
        <v>0</v>
      </c>
      <c r="AS90" t="s">
        <v>3</v>
      </c>
      <c r="AT90">
        <v>4.42</v>
      </c>
      <c r="AU90" t="s">
        <v>3</v>
      </c>
      <c r="AV90">
        <v>0</v>
      </c>
      <c r="AW90">
        <v>2</v>
      </c>
      <c r="AX90">
        <v>61550743</v>
      </c>
      <c r="AY90">
        <v>1</v>
      </c>
      <c r="AZ90">
        <v>0</v>
      </c>
      <c r="BA90">
        <v>90</v>
      </c>
      <c r="BB90">
        <v>1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29.967600000000001</v>
      </c>
      <c r="BK90">
        <v>0</v>
      </c>
      <c r="BL90">
        <v>0</v>
      </c>
      <c r="BM90">
        <v>0</v>
      </c>
      <c r="BN90">
        <v>0</v>
      </c>
      <c r="BO90">
        <v>0</v>
      </c>
      <c r="BP90">
        <v>1</v>
      </c>
      <c r="BQ90">
        <v>29.967600000000001</v>
      </c>
      <c r="BR90">
        <v>0</v>
      </c>
      <c r="BS90">
        <v>0</v>
      </c>
      <c r="BT90">
        <v>0</v>
      </c>
      <c r="BU90">
        <v>0</v>
      </c>
      <c r="BV90">
        <v>0</v>
      </c>
      <c r="BW90">
        <v>1</v>
      </c>
      <c r="CV90">
        <v>0</v>
      </c>
      <c r="CW90">
        <v>0</v>
      </c>
      <c r="CX90">
        <f>ROUND(Y90*Source!I202,7)</f>
        <v>11.05</v>
      </c>
      <c r="CY90">
        <f>AA90</f>
        <v>6.78</v>
      </c>
      <c r="CZ90">
        <f>AE90</f>
        <v>6.78</v>
      </c>
      <c r="DA90">
        <f>AI90</f>
        <v>1</v>
      </c>
      <c r="DB90">
        <f t="shared" si="20"/>
        <v>29.97</v>
      </c>
      <c r="DC90">
        <f t="shared" si="21"/>
        <v>0</v>
      </c>
      <c r="DD90" t="s">
        <v>3</v>
      </c>
      <c r="DE90" t="s">
        <v>3</v>
      </c>
      <c r="DF90">
        <f t="shared" si="30"/>
        <v>74.92</v>
      </c>
      <c r="DG90">
        <f t="shared" si="24"/>
        <v>0</v>
      </c>
      <c r="DH90">
        <f t="shared" si="22"/>
        <v>0</v>
      </c>
      <c r="DI90">
        <f t="shared" si="23"/>
        <v>0</v>
      </c>
      <c r="DJ90">
        <f>DF90</f>
        <v>74.92</v>
      </c>
      <c r="DK90">
        <v>1</v>
      </c>
      <c r="DL90" t="s">
        <v>3</v>
      </c>
      <c r="DM90">
        <v>0</v>
      </c>
      <c r="DN90" t="s">
        <v>3</v>
      </c>
      <c r="DO90">
        <v>0</v>
      </c>
    </row>
    <row r="91" spans="1:119" x14ac:dyDescent="0.2">
      <c r="A91">
        <f>ROW(Source!A202)</f>
        <v>202</v>
      </c>
      <c r="B91">
        <v>61549534</v>
      </c>
      <c r="C91">
        <v>61550729</v>
      </c>
      <c r="D91">
        <v>60403357</v>
      </c>
      <c r="E91">
        <v>1</v>
      </c>
      <c r="F91">
        <v>1</v>
      </c>
      <c r="G91">
        <v>1</v>
      </c>
      <c r="H91">
        <v>3</v>
      </c>
      <c r="I91" t="s">
        <v>481</v>
      </c>
      <c r="J91" t="s">
        <v>482</v>
      </c>
      <c r="K91" t="s">
        <v>483</v>
      </c>
      <c r="L91">
        <v>1425</v>
      </c>
      <c r="N91">
        <v>1013</v>
      </c>
      <c r="O91" t="s">
        <v>119</v>
      </c>
      <c r="P91" t="s">
        <v>119</v>
      </c>
      <c r="Q91">
        <v>1</v>
      </c>
      <c r="W91">
        <v>0</v>
      </c>
      <c r="X91">
        <v>1434886024</v>
      </c>
      <c r="Y91">
        <f t="shared" si="19"/>
        <v>2.09</v>
      </c>
      <c r="AA91">
        <v>64.900000000000006</v>
      </c>
      <c r="AB91">
        <v>0</v>
      </c>
      <c r="AC91">
        <v>0</v>
      </c>
      <c r="AD91">
        <v>0</v>
      </c>
      <c r="AE91">
        <v>52.34</v>
      </c>
      <c r="AF91">
        <v>0</v>
      </c>
      <c r="AG91">
        <v>0</v>
      </c>
      <c r="AH91">
        <v>0</v>
      </c>
      <c r="AI91">
        <v>1.24</v>
      </c>
      <c r="AJ91">
        <v>1</v>
      </c>
      <c r="AK91">
        <v>1</v>
      </c>
      <c r="AL91">
        <v>1</v>
      </c>
      <c r="AM91">
        <v>2</v>
      </c>
      <c r="AN91">
        <v>0</v>
      </c>
      <c r="AO91">
        <v>0</v>
      </c>
      <c r="AP91">
        <v>0</v>
      </c>
      <c r="AQ91">
        <v>1</v>
      </c>
      <c r="AR91">
        <v>0</v>
      </c>
      <c r="AS91" t="s">
        <v>3</v>
      </c>
      <c r="AT91">
        <v>2.09</v>
      </c>
      <c r="AU91" t="s">
        <v>3</v>
      </c>
      <c r="AV91">
        <v>0</v>
      </c>
      <c r="AW91">
        <v>2</v>
      </c>
      <c r="AX91">
        <v>61550744</v>
      </c>
      <c r="AY91">
        <v>1</v>
      </c>
      <c r="AZ91">
        <v>0</v>
      </c>
      <c r="BA91">
        <v>91</v>
      </c>
      <c r="BB91">
        <v>1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109.39060000000001</v>
      </c>
      <c r="BK91">
        <v>0</v>
      </c>
      <c r="BL91">
        <v>0</v>
      </c>
      <c r="BM91">
        <v>0</v>
      </c>
      <c r="BN91">
        <v>0</v>
      </c>
      <c r="BO91">
        <v>0</v>
      </c>
      <c r="BP91">
        <v>1</v>
      </c>
      <c r="BQ91">
        <v>109.39060000000001</v>
      </c>
      <c r="BR91">
        <v>0</v>
      </c>
      <c r="BS91">
        <v>0</v>
      </c>
      <c r="BT91">
        <v>0</v>
      </c>
      <c r="BU91">
        <v>0</v>
      </c>
      <c r="BV91">
        <v>0</v>
      </c>
      <c r="BW91">
        <v>1</v>
      </c>
      <c r="CV91">
        <v>0</v>
      </c>
      <c r="CW91">
        <v>0</v>
      </c>
      <c r="CX91">
        <f>ROUND(Y91*Source!I202,7)</f>
        <v>5.2249999999999996</v>
      </c>
      <c r="CY91">
        <f>AA91</f>
        <v>64.900000000000006</v>
      </c>
      <c r="CZ91">
        <f>AE91</f>
        <v>52.34</v>
      </c>
      <c r="DA91">
        <f>AI91</f>
        <v>1.24</v>
      </c>
      <c r="DB91">
        <f t="shared" si="20"/>
        <v>109.39</v>
      </c>
      <c r="DC91">
        <f t="shared" si="21"/>
        <v>0</v>
      </c>
      <c r="DD91" t="s">
        <v>3</v>
      </c>
      <c r="DE91" t="s">
        <v>3</v>
      </c>
      <c r="DF91">
        <f>ROUND(ROUND(AE91*AI91,2)*CX91,2)</f>
        <v>339.1</v>
      </c>
      <c r="DG91">
        <f t="shared" si="24"/>
        <v>0</v>
      </c>
      <c r="DH91">
        <f t="shared" si="22"/>
        <v>0</v>
      </c>
      <c r="DI91">
        <f t="shared" si="23"/>
        <v>0</v>
      </c>
      <c r="DJ91">
        <f>DF91</f>
        <v>339.1</v>
      </c>
      <c r="DK91">
        <v>0</v>
      </c>
      <c r="DL91" t="s">
        <v>3</v>
      </c>
      <c r="DM91">
        <v>0</v>
      </c>
      <c r="DN91" t="s">
        <v>3</v>
      </c>
      <c r="DO91">
        <v>0</v>
      </c>
    </row>
    <row r="92" spans="1:119" x14ac:dyDescent="0.2">
      <c r="A92">
        <f>ROW(Source!A202)</f>
        <v>202</v>
      </c>
      <c r="B92">
        <v>61549534</v>
      </c>
      <c r="C92">
        <v>61550729</v>
      </c>
      <c r="D92">
        <v>60442997</v>
      </c>
      <c r="E92">
        <v>1</v>
      </c>
      <c r="F92">
        <v>1</v>
      </c>
      <c r="G92">
        <v>1</v>
      </c>
      <c r="H92">
        <v>3</v>
      </c>
      <c r="I92" t="s">
        <v>161</v>
      </c>
      <c r="J92" t="s">
        <v>164</v>
      </c>
      <c r="K92" t="s">
        <v>162</v>
      </c>
      <c r="L92">
        <v>1301</v>
      </c>
      <c r="N92">
        <v>1003</v>
      </c>
      <c r="O92" t="s">
        <v>163</v>
      </c>
      <c r="P92" t="s">
        <v>163</v>
      </c>
      <c r="Q92">
        <v>1</v>
      </c>
      <c r="W92">
        <v>0</v>
      </c>
      <c r="X92">
        <v>613818176</v>
      </c>
      <c r="Y92">
        <f t="shared" si="19"/>
        <v>105</v>
      </c>
      <c r="AA92">
        <v>11.79</v>
      </c>
      <c r="AB92">
        <v>0</v>
      </c>
      <c r="AC92">
        <v>0</v>
      </c>
      <c r="AD92">
        <v>0</v>
      </c>
      <c r="AE92">
        <v>11.79</v>
      </c>
      <c r="AF92">
        <v>0</v>
      </c>
      <c r="AG92">
        <v>0</v>
      </c>
      <c r="AH92">
        <v>0</v>
      </c>
      <c r="AI92">
        <v>1.4</v>
      </c>
      <c r="AJ92">
        <v>1</v>
      </c>
      <c r="AK92">
        <v>1</v>
      </c>
      <c r="AL92">
        <v>1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  <c r="AS92" t="s">
        <v>3</v>
      </c>
      <c r="AT92">
        <v>105</v>
      </c>
      <c r="AU92" t="s">
        <v>3</v>
      </c>
      <c r="AV92">
        <v>0</v>
      </c>
      <c r="AW92">
        <v>1</v>
      </c>
      <c r="AX92">
        <v>-1</v>
      </c>
      <c r="AY92">
        <v>0</v>
      </c>
      <c r="AZ92">
        <v>0</v>
      </c>
      <c r="BA92" t="s">
        <v>3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0</v>
      </c>
      <c r="BL92">
        <v>0</v>
      </c>
      <c r="BM92">
        <v>0</v>
      </c>
      <c r="BN92">
        <v>0</v>
      </c>
      <c r="BO92">
        <v>0</v>
      </c>
      <c r="BP92">
        <v>0</v>
      </c>
      <c r="BQ92">
        <v>0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0</v>
      </c>
      <c r="CV92">
        <v>0</v>
      </c>
      <c r="CW92">
        <v>0</v>
      </c>
      <c r="CX92">
        <f>ROUND(Y92*Source!I202,7)</f>
        <v>262.5</v>
      </c>
      <c r="CY92">
        <f>AA92</f>
        <v>11.79</v>
      </c>
      <c r="CZ92">
        <f>AE92</f>
        <v>11.79</v>
      </c>
      <c r="DA92">
        <f>AI92</f>
        <v>1.4</v>
      </c>
      <c r="DB92">
        <f t="shared" si="20"/>
        <v>1237.95</v>
      </c>
      <c r="DC92">
        <f t="shared" si="21"/>
        <v>0</v>
      </c>
      <c r="DD92" t="s">
        <v>3</v>
      </c>
      <c r="DE92" t="s">
        <v>3</v>
      </c>
      <c r="DF92">
        <f>ROUND(ROUND(AE92*AI92,2)*CX92,2)</f>
        <v>4333.88</v>
      </c>
      <c r="DG92">
        <f t="shared" si="24"/>
        <v>0</v>
      </c>
      <c r="DH92">
        <f t="shared" si="22"/>
        <v>0</v>
      </c>
      <c r="DI92">
        <f t="shared" si="23"/>
        <v>0</v>
      </c>
      <c r="DJ92">
        <f>DF92</f>
        <v>4333.88</v>
      </c>
      <c r="DK92">
        <v>0</v>
      </c>
      <c r="DL92" t="s">
        <v>3</v>
      </c>
      <c r="DM92">
        <v>0</v>
      </c>
      <c r="DN92" t="s">
        <v>3</v>
      </c>
      <c r="DO92">
        <v>0</v>
      </c>
    </row>
    <row r="93" spans="1:119" x14ac:dyDescent="0.2">
      <c r="A93">
        <f>ROW(Source!A239)</f>
        <v>239</v>
      </c>
      <c r="B93">
        <v>61549534</v>
      </c>
      <c r="C93">
        <v>61550747</v>
      </c>
      <c r="D93">
        <v>60327418</v>
      </c>
      <c r="E93">
        <v>117</v>
      </c>
      <c r="F93">
        <v>1</v>
      </c>
      <c r="G93">
        <v>1</v>
      </c>
      <c r="H93">
        <v>1</v>
      </c>
      <c r="I93" t="s">
        <v>426</v>
      </c>
      <c r="J93" t="s">
        <v>3</v>
      </c>
      <c r="K93" t="s">
        <v>427</v>
      </c>
      <c r="L93">
        <v>1191</v>
      </c>
      <c r="N93">
        <v>1013</v>
      </c>
      <c r="O93" t="s">
        <v>413</v>
      </c>
      <c r="P93" t="s">
        <v>413</v>
      </c>
      <c r="Q93">
        <v>1</v>
      </c>
      <c r="W93">
        <v>0</v>
      </c>
      <c r="X93">
        <v>-715079457</v>
      </c>
      <c r="Y93">
        <f t="shared" si="19"/>
        <v>24.1</v>
      </c>
      <c r="AA93">
        <v>0</v>
      </c>
      <c r="AB93">
        <v>0</v>
      </c>
      <c r="AC93">
        <v>0</v>
      </c>
      <c r="AD93">
        <v>681.63</v>
      </c>
      <c r="AE93">
        <v>0</v>
      </c>
      <c r="AF93">
        <v>0</v>
      </c>
      <c r="AG93">
        <v>0</v>
      </c>
      <c r="AH93">
        <v>681.63</v>
      </c>
      <c r="AI93">
        <v>1</v>
      </c>
      <c r="AJ93">
        <v>1</v>
      </c>
      <c r="AK93">
        <v>1</v>
      </c>
      <c r="AL93">
        <v>1</v>
      </c>
      <c r="AM93">
        <v>-2</v>
      </c>
      <c r="AN93">
        <v>0</v>
      </c>
      <c r="AO93">
        <v>0</v>
      </c>
      <c r="AP93">
        <v>0</v>
      </c>
      <c r="AQ93">
        <v>1</v>
      </c>
      <c r="AR93">
        <v>0</v>
      </c>
      <c r="AS93" t="s">
        <v>3</v>
      </c>
      <c r="AT93">
        <v>24.1</v>
      </c>
      <c r="AU93" t="s">
        <v>3</v>
      </c>
      <c r="AV93">
        <v>1</v>
      </c>
      <c r="AW93">
        <v>2</v>
      </c>
      <c r="AX93">
        <v>61550750</v>
      </c>
      <c r="AY93">
        <v>1</v>
      </c>
      <c r="AZ93">
        <v>0</v>
      </c>
      <c r="BA93">
        <v>93</v>
      </c>
      <c r="BB93">
        <v>1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0</v>
      </c>
      <c r="BL93">
        <v>0</v>
      </c>
      <c r="BM93">
        <v>16427.282999999999</v>
      </c>
      <c r="BN93">
        <v>24.1</v>
      </c>
      <c r="BO93">
        <v>0</v>
      </c>
      <c r="BP93">
        <v>1</v>
      </c>
      <c r="BQ93">
        <v>0</v>
      </c>
      <c r="BR93">
        <v>0</v>
      </c>
      <c r="BS93">
        <v>0</v>
      </c>
      <c r="BT93">
        <v>16427.282999999999</v>
      </c>
      <c r="BU93">
        <v>24.1</v>
      </c>
      <c r="BV93">
        <v>0</v>
      </c>
      <c r="BW93">
        <v>1</v>
      </c>
      <c r="CU93">
        <f>ROUND(AT93*Source!I239*AH93*AL93,2)</f>
        <v>821.36</v>
      </c>
      <c r="CV93">
        <f>ROUND(Y93*Source!I239,7)</f>
        <v>1.2050000000000001</v>
      </c>
      <c r="CW93">
        <v>0</v>
      </c>
      <c r="CX93">
        <f>ROUND(Y93*Source!I239,7)</f>
        <v>1.2050000000000001</v>
      </c>
      <c r="CY93">
        <f>AD93</f>
        <v>681.63</v>
      </c>
      <c r="CZ93">
        <f>AH93</f>
        <v>681.63</v>
      </c>
      <c r="DA93">
        <f>AL93</f>
        <v>1</v>
      </c>
      <c r="DB93">
        <f t="shared" si="20"/>
        <v>16427.28</v>
      </c>
      <c r="DC93">
        <f t="shared" si="21"/>
        <v>0</v>
      </c>
      <c r="DD93" t="s">
        <v>3</v>
      </c>
      <c r="DE93" t="s">
        <v>3</v>
      </c>
      <c r="DF93">
        <f>ROUND(ROUND(AE93,2)*CX93,2)</f>
        <v>0</v>
      </c>
      <c r="DG93">
        <f t="shared" si="24"/>
        <v>0</v>
      </c>
      <c r="DH93">
        <f t="shared" si="22"/>
        <v>0</v>
      </c>
      <c r="DI93">
        <f t="shared" si="23"/>
        <v>821.36</v>
      </c>
      <c r="DJ93">
        <f>DI93</f>
        <v>821.36</v>
      </c>
      <c r="DK93">
        <v>1</v>
      </c>
      <c r="DL93" t="s">
        <v>3</v>
      </c>
      <c r="DM93">
        <v>0</v>
      </c>
      <c r="DN93" t="s">
        <v>3</v>
      </c>
      <c r="DO93">
        <v>0</v>
      </c>
    </row>
    <row r="94" spans="1:119" x14ac:dyDescent="0.2">
      <c r="A94">
        <f>ROW(Source!A239)</f>
        <v>239</v>
      </c>
      <c r="B94">
        <v>61549534</v>
      </c>
      <c r="C94">
        <v>61550747</v>
      </c>
      <c r="D94">
        <v>60430710</v>
      </c>
      <c r="E94">
        <v>1</v>
      </c>
      <c r="F94">
        <v>1</v>
      </c>
      <c r="G94">
        <v>1</v>
      </c>
      <c r="H94">
        <v>3</v>
      </c>
      <c r="I94" t="s">
        <v>126</v>
      </c>
      <c r="J94" t="s">
        <v>129</v>
      </c>
      <c r="K94" t="s">
        <v>127</v>
      </c>
      <c r="L94">
        <v>1371</v>
      </c>
      <c r="N94">
        <v>1013</v>
      </c>
      <c r="O94" t="s">
        <v>128</v>
      </c>
      <c r="P94" t="s">
        <v>128</v>
      </c>
      <c r="Q94">
        <v>1</v>
      </c>
      <c r="W94">
        <v>0</v>
      </c>
      <c r="X94">
        <v>651079227</v>
      </c>
      <c r="Y94">
        <f t="shared" si="19"/>
        <v>100</v>
      </c>
      <c r="AA94">
        <v>439.61</v>
      </c>
      <c r="AB94">
        <v>0</v>
      </c>
      <c r="AC94">
        <v>0</v>
      </c>
      <c r="AD94">
        <v>0</v>
      </c>
      <c r="AE94">
        <v>230.16</v>
      </c>
      <c r="AF94">
        <v>0</v>
      </c>
      <c r="AG94">
        <v>0</v>
      </c>
      <c r="AH94">
        <v>0</v>
      </c>
      <c r="AI94">
        <v>1.91</v>
      </c>
      <c r="AJ94">
        <v>1</v>
      </c>
      <c r="AK94">
        <v>1</v>
      </c>
      <c r="AL94">
        <v>1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  <c r="AS94" t="s">
        <v>3</v>
      </c>
      <c r="AT94">
        <v>100</v>
      </c>
      <c r="AU94" t="s">
        <v>3</v>
      </c>
      <c r="AV94">
        <v>0</v>
      </c>
      <c r="AW94">
        <v>1</v>
      </c>
      <c r="AX94">
        <v>-1</v>
      </c>
      <c r="AY94">
        <v>0</v>
      </c>
      <c r="AZ94">
        <v>0</v>
      </c>
      <c r="BA94" t="s">
        <v>3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0</v>
      </c>
      <c r="BQ94">
        <v>0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0</v>
      </c>
      <c r="CV94">
        <v>0</v>
      </c>
      <c r="CW94">
        <v>0</v>
      </c>
      <c r="CX94">
        <f>ROUND(Y94*Source!I239,7)</f>
        <v>5</v>
      </c>
      <c r="CY94">
        <f>AA94</f>
        <v>439.61</v>
      </c>
      <c r="CZ94">
        <f>AE94</f>
        <v>230.16</v>
      </c>
      <c r="DA94">
        <f>AI94</f>
        <v>1.91</v>
      </c>
      <c r="DB94">
        <f t="shared" si="20"/>
        <v>23016</v>
      </c>
      <c r="DC94">
        <f t="shared" si="21"/>
        <v>0</v>
      </c>
      <c r="DD94" t="s">
        <v>3</v>
      </c>
      <c r="DE94" t="s">
        <v>3</v>
      </c>
      <c r="DF94">
        <f>ROUND(ROUND(AE94*AI94,2)*CX94,2)</f>
        <v>2198.0500000000002</v>
      </c>
      <c r="DG94">
        <f t="shared" si="24"/>
        <v>0</v>
      </c>
      <c r="DH94">
        <f t="shared" si="22"/>
        <v>0</v>
      </c>
      <c r="DI94">
        <f t="shared" si="23"/>
        <v>0</v>
      </c>
      <c r="DJ94">
        <f>DF94</f>
        <v>2198.0500000000002</v>
      </c>
      <c r="DK94">
        <v>0</v>
      </c>
      <c r="DL94" t="s">
        <v>3</v>
      </c>
      <c r="DM94">
        <v>0</v>
      </c>
      <c r="DN94" t="s">
        <v>3</v>
      </c>
      <c r="DO94">
        <v>0</v>
      </c>
    </row>
    <row r="95" spans="1:119" x14ac:dyDescent="0.2">
      <c r="A95">
        <f>ROW(Source!A241)</f>
        <v>241</v>
      </c>
      <c r="B95">
        <v>61549534</v>
      </c>
      <c r="C95">
        <v>61550753</v>
      </c>
      <c r="D95">
        <v>60327418</v>
      </c>
      <c r="E95">
        <v>117</v>
      </c>
      <c r="F95">
        <v>1</v>
      </c>
      <c r="G95">
        <v>1</v>
      </c>
      <c r="H95">
        <v>1</v>
      </c>
      <c r="I95" t="s">
        <v>426</v>
      </c>
      <c r="J95" t="s">
        <v>3</v>
      </c>
      <c r="K95" t="s">
        <v>427</v>
      </c>
      <c r="L95">
        <v>1191</v>
      </c>
      <c r="N95">
        <v>1013</v>
      </c>
      <c r="O95" t="s">
        <v>413</v>
      </c>
      <c r="P95" t="s">
        <v>413</v>
      </c>
      <c r="Q95">
        <v>1</v>
      </c>
      <c r="W95">
        <v>0</v>
      </c>
      <c r="X95">
        <v>-715079457</v>
      </c>
      <c r="Y95">
        <f t="shared" si="19"/>
        <v>24.1</v>
      </c>
      <c r="AA95">
        <v>0</v>
      </c>
      <c r="AB95">
        <v>0</v>
      </c>
      <c r="AC95">
        <v>0</v>
      </c>
      <c r="AD95">
        <v>681.63</v>
      </c>
      <c r="AE95">
        <v>0</v>
      </c>
      <c r="AF95">
        <v>0</v>
      </c>
      <c r="AG95">
        <v>0</v>
      </c>
      <c r="AH95">
        <v>681.63</v>
      </c>
      <c r="AI95">
        <v>1</v>
      </c>
      <c r="AJ95">
        <v>1</v>
      </c>
      <c r="AK95">
        <v>1</v>
      </c>
      <c r="AL95">
        <v>1</v>
      </c>
      <c r="AM95">
        <v>-2</v>
      </c>
      <c r="AN95">
        <v>0</v>
      </c>
      <c r="AO95">
        <v>0</v>
      </c>
      <c r="AP95">
        <v>0</v>
      </c>
      <c r="AQ95">
        <v>1</v>
      </c>
      <c r="AR95">
        <v>0</v>
      </c>
      <c r="AS95" t="s">
        <v>3</v>
      </c>
      <c r="AT95">
        <v>24.1</v>
      </c>
      <c r="AU95" t="s">
        <v>3</v>
      </c>
      <c r="AV95">
        <v>1</v>
      </c>
      <c r="AW95">
        <v>2</v>
      </c>
      <c r="AX95">
        <v>61550756</v>
      </c>
      <c r="AY95">
        <v>1</v>
      </c>
      <c r="AZ95">
        <v>0</v>
      </c>
      <c r="BA95">
        <v>95</v>
      </c>
      <c r="BB95">
        <v>1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0</v>
      </c>
      <c r="BL95">
        <v>0</v>
      </c>
      <c r="BM95">
        <v>16427.282999999999</v>
      </c>
      <c r="BN95">
        <v>24.1</v>
      </c>
      <c r="BO95">
        <v>0</v>
      </c>
      <c r="BP95">
        <v>1</v>
      </c>
      <c r="BQ95">
        <v>0</v>
      </c>
      <c r="BR95">
        <v>0</v>
      </c>
      <c r="BS95">
        <v>0</v>
      </c>
      <c r="BT95">
        <v>16427.282999999999</v>
      </c>
      <c r="BU95">
        <v>24.1</v>
      </c>
      <c r="BV95">
        <v>0</v>
      </c>
      <c r="BW95">
        <v>1</v>
      </c>
      <c r="CU95">
        <f>ROUND(AT95*Source!I241*AH95*AL95,2)</f>
        <v>821.36</v>
      </c>
      <c r="CV95">
        <f>ROUND(Y95*Source!I241,7)</f>
        <v>1.2050000000000001</v>
      </c>
      <c r="CW95">
        <v>0</v>
      </c>
      <c r="CX95">
        <f>ROUND(Y95*Source!I241,7)</f>
        <v>1.2050000000000001</v>
      </c>
      <c r="CY95">
        <f>AD95</f>
        <v>681.63</v>
      </c>
      <c r="CZ95">
        <f>AH95</f>
        <v>681.63</v>
      </c>
      <c r="DA95">
        <f>AL95</f>
        <v>1</v>
      </c>
      <c r="DB95">
        <f t="shared" si="20"/>
        <v>16427.28</v>
      </c>
      <c r="DC95">
        <f t="shared" si="21"/>
        <v>0</v>
      </c>
      <c r="DD95" t="s">
        <v>3</v>
      </c>
      <c r="DE95" t="s">
        <v>3</v>
      </c>
      <c r="DF95">
        <f>ROUND(ROUND(AE95,2)*CX95,2)</f>
        <v>0</v>
      </c>
      <c r="DG95">
        <f t="shared" si="24"/>
        <v>0</v>
      </c>
      <c r="DH95">
        <f t="shared" si="22"/>
        <v>0</v>
      </c>
      <c r="DI95">
        <f t="shared" si="23"/>
        <v>821.36</v>
      </c>
      <c r="DJ95">
        <f>DI95</f>
        <v>821.36</v>
      </c>
      <c r="DK95">
        <v>1</v>
      </c>
      <c r="DL95" t="s">
        <v>3</v>
      </c>
      <c r="DM95">
        <v>0</v>
      </c>
      <c r="DN95" t="s">
        <v>3</v>
      </c>
      <c r="DO95">
        <v>0</v>
      </c>
    </row>
    <row r="96" spans="1:119" x14ac:dyDescent="0.2">
      <c r="A96">
        <f>ROW(Source!A241)</f>
        <v>241</v>
      </c>
      <c r="B96">
        <v>61549534</v>
      </c>
      <c r="C96">
        <v>61550753</v>
      </c>
      <c r="D96">
        <v>60430710</v>
      </c>
      <c r="E96">
        <v>1</v>
      </c>
      <c r="F96">
        <v>1</v>
      </c>
      <c r="G96">
        <v>1</v>
      </c>
      <c r="H96">
        <v>3</v>
      </c>
      <c r="I96" t="s">
        <v>126</v>
      </c>
      <c r="J96" t="s">
        <v>129</v>
      </c>
      <c r="K96" t="s">
        <v>127</v>
      </c>
      <c r="L96">
        <v>1371</v>
      </c>
      <c r="N96">
        <v>1013</v>
      </c>
      <c r="O96" t="s">
        <v>128</v>
      </c>
      <c r="P96" t="s">
        <v>128</v>
      </c>
      <c r="Q96">
        <v>1</v>
      </c>
      <c r="W96">
        <v>0</v>
      </c>
      <c r="X96">
        <v>651079227</v>
      </c>
      <c r="Y96">
        <f t="shared" si="19"/>
        <v>100</v>
      </c>
      <c r="AA96">
        <v>439.61</v>
      </c>
      <c r="AB96">
        <v>0</v>
      </c>
      <c r="AC96">
        <v>0</v>
      </c>
      <c r="AD96">
        <v>0</v>
      </c>
      <c r="AE96">
        <v>230.16</v>
      </c>
      <c r="AF96">
        <v>0</v>
      </c>
      <c r="AG96">
        <v>0</v>
      </c>
      <c r="AH96">
        <v>0</v>
      </c>
      <c r="AI96">
        <v>1.91</v>
      </c>
      <c r="AJ96">
        <v>1</v>
      </c>
      <c r="AK96">
        <v>1</v>
      </c>
      <c r="AL96">
        <v>1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  <c r="AS96" t="s">
        <v>3</v>
      </c>
      <c r="AT96">
        <v>100</v>
      </c>
      <c r="AU96" t="s">
        <v>3</v>
      </c>
      <c r="AV96">
        <v>0</v>
      </c>
      <c r="AW96">
        <v>1</v>
      </c>
      <c r="AX96">
        <v>-1</v>
      </c>
      <c r="AY96">
        <v>0</v>
      </c>
      <c r="AZ96">
        <v>0</v>
      </c>
      <c r="BA96" t="s">
        <v>3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0</v>
      </c>
      <c r="BM96">
        <v>0</v>
      </c>
      <c r="BN96">
        <v>0</v>
      </c>
      <c r="BO96">
        <v>0</v>
      </c>
      <c r="BP96">
        <v>0</v>
      </c>
      <c r="BQ96">
        <v>0</v>
      </c>
      <c r="BR96">
        <v>0</v>
      </c>
      <c r="BS96">
        <v>0</v>
      </c>
      <c r="BT96">
        <v>0</v>
      </c>
      <c r="BU96">
        <v>0</v>
      </c>
      <c r="BV96">
        <v>0</v>
      </c>
      <c r="BW96">
        <v>0</v>
      </c>
      <c r="CV96">
        <v>0</v>
      </c>
      <c r="CW96">
        <v>0</v>
      </c>
      <c r="CX96">
        <f>ROUND(Y96*Source!I241,7)</f>
        <v>5</v>
      </c>
      <c r="CY96">
        <f>AA96</f>
        <v>439.61</v>
      </c>
      <c r="CZ96">
        <f>AE96</f>
        <v>230.16</v>
      </c>
      <c r="DA96">
        <f>AI96</f>
        <v>1.91</v>
      </c>
      <c r="DB96">
        <f t="shared" si="20"/>
        <v>23016</v>
      </c>
      <c r="DC96">
        <f t="shared" si="21"/>
        <v>0</v>
      </c>
      <c r="DD96" t="s">
        <v>3</v>
      </c>
      <c r="DE96" t="s">
        <v>3</v>
      </c>
      <c r="DF96">
        <f>ROUND(ROUND(AE96*AI96,2)*CX96,2)</f>
        <v>2198.0500000000002</v>
      </c>
      <c r="DG96">
        <f t="shared" si="24"/>
        <v>0</v>
      </c>
      <c r="DH96">
        <f t="shared" si="22"/>
        <v>0</v>
      </c>
      <c r="DI96">
        <f t="shared" si="23"/>
        <v>0</v>
      </c>
      <c r="DJ96">
        <f>DF96</f>
        <v>2198.0500000000002</v>
      </c>
      <c r="DK96">
        <v>0</v>
      </c>
      <c r="DL96" t="s">
        <v>3</v>
      </c>
      <c r="DM96">
        <v>0</v>
      </c>
      <c r="DN96" t="s">
        <v>3</v>
      </c>
      <c r="DO96">
        <v>0</v>
      </c>
    </row>
    <row r="97" spans="1:119" x14ac:dyDescent="0.2">
      <c r="A97">
        <f>ROW(Source!A243)</f>
        <v>243</v>
      </c>
      <c r="B97">
        <v>61549534</v>
      </c>
      <c r="C97">
        <v>61550759</v>
      </c>
      <c r="D97">
        <v>60327430</v>
      </c>
      <c r="E97">
        <v>117</v>
      </c>
      <c r="F97">
        <v>1</v>
      </c>
      <c r="G97">
        <v>1</v>
      </c>
      <c r="H97">
        <v>1</v>
      </c>
      <c r="I97" t="s">
        <v>428</v>
      </c>
      <c r="J97" t="s">
        <v>3</v>
      </c>
      <c r="K97" t="s">
        <v>429</v>
      </c>
      <c r="L97">
        <v>1191</v>
      </c>
      <c r="N97">
        <v>1013</v>
      </c>
      <c r="O97" t="s">
        <v>413</v>
      </c>
      <c r="P97" t="s">
        <v>413</v>
      </c>
      <c r="Q97">
        <v>1</v>
      </c>
      <c r="W97">
        <v>0</v>
      </c>
      <c r="X97">
        <v>-1088579471</v>
      </c>
      <c r="Y97">
        <f t="shared" si="19"/>
        <v>20.329999999999998</v>
      </c>
      <c r="AA97">
        <v>0</v>
      </c>
      <c r="AB97">
        <v>0</v>
      </c>
      <c r="AC97">
        <v>0</v>
      </c>
      <c r="AD97">
        <v>713.96</v>
      </c>
      <c r="AE97">
        <v>0</v>
      </c>
      <c r="AF97">
        <v>0</v>
      </c>
      <c r="AG97">
        <v>0</v>
      </c>
      <c r="AH97">
        <v>713.96</v>
      </c>
      <c r="AI97">
        <v>1</v>
      </c>
      <c r="AJ97">
        <v>1</v>
      </c>
      <c r="AK97">
        <v>1</v>
      </c>
      <c r="AL97">
        <v>1</v>
      </c>
      <c r="AM97">
        <v>-2</v>
      </c>
      <c r="AN97">
        <v>0</v>
      </c>
      <c r="AO97">
        <v>0</v>
      </c>
      <c r="AP97">
        <v>0</v>
      </c>
      <c r="AQ97">
        <v>1</v>
      </c>
      <c r="AR97">
        <v>0</v>
      </c>
      <c r="AS97" t="s">
        <v>3</v>
      </c>
      <c r="AT97">
        <v>20.329999999999998</v>
      </c>
      <c r="AU97" t="s">
        <v>3</v>
      </c>
      <c r="AV97">
        <v>1</v>
      </c>
      <c r="AW97">
        <v>2</v>
      </c>
      <c r="AX97">
        <v>61550767</v>
      </c>
      <c r="AY97">
        <v>1</v>
      </c>
      <c r="AZ97">
        <v>0</v>
      </c>
      <c r="BA97">
        <v>97</v>
      </c>
      <c r="BB97">
        <v>1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0</v>
      </c>
      <c r="BK97">
        <v>0</v>
      </c>
      <c r="BL97">
        <v>0</v>
      </c>
      <c r="BM97">
        <v>14514.8068</v>
      </c>
      <c r="BN97">
        <v>20.329999999999998</v>
      </c>
      <c r="BO97">
        <v>0</v>
      </c>
      <c r="BP97">
        <v>1</v>
      </c>
      <c r="BQ97">
        <v>0</v>
      </c>
      <c r="BR97">
        <v>0</v>
      </c>
      <c r="BS97">
        <v>0</v>
      </c>
      <c r="BT97">
        <v>14514.8068</v>
      </c>
      <c r="BU97">
        <v>20.329999999999998</v>
      </c>
      <c r="BV97">
        <v>0</v>
      </c>
      <c r="BW97">
        <v>1</v>
      </c>
      <c r="CU97">
        <f>ROUND(AT97*Source!I243*AH97*AL97,2)</f>
        <v>2322.37</v>
      </c>
      <c r="CV97">
        <f>ROUND(Y97*Source!I243,7)</f>
        <v>3.2528000000000001</v>
      </c>
      <c r="CW97">
        <v>0</v>
      </c>
      <c r="CX97">
        <f>ROUND(Y97*Source!I243,7)</f>
        <v>3.2528000000000001</v>
      </c>
      <c r="CY97">
        <f>AD97</f>
        <v>713.96</v>
      </c>
      <c r="CZ97">
        <f>AH97</f>
        <v>713.96</v>
      </c>
      <c r="DA97">
        <f>AL97</f>
        <v>1</v>
      </c>
      <c r="DB97">
        <f t="shared" si="20"/>
        <v>14514.81</v>
      </c>
      <c r="DC97">
        <f t="shared" si="21"/>
        <v>0</v>
      </c>
      <c r="DD97" t="s">
        <v>3</v>
      </c>
      <c r="DE97" t="s">
        <v>3</v>
      </c>
      <c r="DF97">
        <f>ROUND(ROUND(AE97,2)*CX97,2)</f>
        <v>0</v>
      </c>
      <c r="DG97">
        <f t="shared" si="24"/>
        <v>0</v>
      </c>
      <c r="DH97">
        <f t="shared" si="22"/>
        <v>0</v>
      </c>
      <c r="DI97">
        <f t="shared" si="23"/>
        <v>2322.37</v>
      </c>
      <c r="DJ97">
        <f>DI97</f>
        <v>2322.37</v>
      </c>
      <c r="DK97">
        <v>1</v>
      </c>
      <c r="DL97" t="s">
        <v>3</v>
      </c>
      <c r="DM97">
        <v>0</v>
      </c>
      <c r="DN97" t="s">
        <v>3</v>
      </c>
      <c r="DO97">
        <v>0</v>
      </c>
    </row>
    <row r="98" spans="1:119" x14ac:dyDescent="0.2">
      <c r="A98">
        <f>ROW(Source!A243)</f>
        <v>243</v>
      </c>
      <c r="B98">
        <v>61549534</v>
      </c>
      <c r="C98">
        <v>61550759</v>
      </c>
      <c r="D98">
        <v>60327602</v>
      </c>
      <c r="E98">
        <v>117</v>
      </c>
      <c r="F98">
        <v>1</v>
      </c>
      <c r="G98">
        <v>1</v>
      </c>
      <c r="H98">
        <v>1</v>
      </c>
      <c r="I98" t="s">
        <v>430</v>
      </c>
      <c r="J98" t="s">
        <v>3</v>
      </c>
      <c r="K98" t="s">
        <v>431</v>
      </c>
      <c r="L98">
        <v>1191</v>
      </c>
      <c r="N98">
        <v>1013</v>
      </c>
      <c r="O98" t="s">
        <v>413</v>
      </c>
      <c r="P98" t="s">
        <v>413</v>
      </c>
      <c r="Q98">
        <v>1</v>
      </c>
      <c r="W98">
        <v>0</v>
      </c>
      <c r="X98">
        <v>-1417349443</v>
      </c>
      <c r="Y98">
        <f t="shared" si="19"/>
        <v>0.01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1</v>
      </c>
      <c r="AJ98">
        <v>1</v>
      </c>
      <c r="AK98">
        <v>1</v>
      </c>
      <c r="AL98">
        <v>1</v>
      </c>
      <c r="AM98">
        <v>-2</v>
      </c>
      <c r="AN98">
        <v>0</v>
      </c>
      <c r="AO98">
        <v>0</v>
      </c>
      <c r="AP98">
        <v>0</v>
      </c>
      <c r="AQ98">
        <v>1</v>
      </c>
      <c r="AR98">
        <v>0</v>
      </c>
      <c r="AS98" t="s">
        <v>3</v>
      </c>
      <c r="AT98">
        <v>0.01</v>
      </c>
      <c r="AU98" t="s">
        <v>3</v>
      </c>
      <c r="AV98">
        <v>2</v>
      </c>
      <c r="AW98">
        <v>2</v>
      </c>
      <c r="AX98">
        <v>61550768</v>
      </c>
      <c r="AY98">
        <v>1</v>
      </c>
      <c r="AZ98">
        <v>0</v>
      </c>
      <c r="BA98">
        <v>98</v>
      </c>
      <c r="BB98">
        <v>1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0</v>
      </c>
      <c r="BL98">
        <v>0</v>
      </c>
      <c r="BM98">
        <v>0</v>
      </c>
      <c r="BN98">
        <v>0</v>
      </c>
      <c r="BO98">
        <v>0</v>
      </c>
      <c r="BP98">
        <v>0</v>
      </c>
      <c r="BQ98">
        <v>0</v>
      </c>
      <c r="BR98">
        <v>0</v>
      </c>
      <c r="BS98">
        <v>0</v>
      </c>
      <c r="BT98">
        <v>0</v>
      </c>
      <c r="BU98">
        <v>0</v>
      </c>
      <c r="BV98">
        <v>0</v>
      </c>
      <c r="BW98">
        <v>0</v>
      </c>
      <c r="CV98">
        <v>0</v>
      </c>
      <c r="CW98">
        <v>0</v>
      </c>
      <c r="CX98">
        <f>ROUND(Y98*Source!I243,7)</f>
        <v>1.6000000000000001E-3</v>
      </c>
      <c r="CY98">
        <f>AD98</f>
        <v>0</v>
      </c>
      <c r="CZ98">
        <f>AH98</f>
        <v>0</v>
      </c>
      <c r="DA98">
        <f>AL98</f>
        <v>1</v>
      </c>
      <c r="DB98">
        <f t="shared" si="20"/>
        <v>0</v>
      </c>
      <c r="DC98">
        <f t="shared" si="21"/>
        <v>0</v>
      </c>
      <c r="DD98" t="s">
        <v>3</v>
      </c>
      <c r="DE98" t="s">
        <v>3</v>
      </c>
      <c r="DF98">
        <f>ROUND(ROUND(AE98,2)*CX98,2)</f>
        <v>0</v>
      </c>
      <c r="DG98">
        <f t="shared" si="24"/>
        <v>0</v>
      </c>
      <c r="DH98">
        <f t="shared" si="22"/>
        <v>0</v>
      </c>
      <c r="DI98">
        <f t="shared" si="23"/>
        <v>0</v>
      </c>
      <c r="DJ98">
        <f>DI98</f>
        <v>0</v>
      </c>
      <c r="DK98">
        <v>0</v>
      </c>
      <c r="DL98" t="s">
        <v>3</v>
      </c>
      <c r="DM98">
        <v>0</v>
      </c>
      <c r="DN98" t="s">
        <v>3</v>
      </c>
      <c r="DO98">
        <v>0</v>
      </c>
    </row>
    <row r="99" spans="1:119" x14ac:dyDescent="0.2">
      <c r="A99">
        <f>ROW(Source!A243)</f>
        <v>243</v>
      </c>
      <c r="B99">
        <v>61549534</v>
      </c>
      <c r="C99">
        <v>61550759</v>
      </c>
      <c r="D99">
        <v>60334278</v>
      </c>
      <c r="E99">
        <v>1</v>
      </c>
      <c r="F99">
        <v>1</v>
      </c>
      <c r="G99">
        <v>1</v>
      </c>
      <c r="H99">
        <v>2</v>
      </c>
      <c r="I99" t="s">
        <v>432</v>
      </c>
      <c r="J99" t="s">
        <v>433</v>
      </c>
      <c r="K99" t="s">
        <v>434</v>
      </c>
      <c r="L99">
        <v>1368</v>
      </c>
      <c r="N99">
        <v>1011</v>
      </c>
      <c r="O99" t="s">
        <v>417</v>
      </c>
      <c r="P99" t="s">
        <v>417</v>
      </c>
      <c r="Q99">
        <v>1</v>
      </c>
      <c r="W99">
        <v>0</v>
      </c>
      <c r="X99">
        <v>945201097</v>
      </c>
      <c r="Y99">
        <f t="shared" si="19"/>
        <v>0.01</v>
      </c>
      <c r="AA99">
        <v>0</v>
      </c>
      <c r="AB99">
        <v>57.47</v>
      </c>
      <c r="AC99">
        <v>641.22</v>
      </c>
      <c r="AD99">
        <v>0</v>
      </c>
      <c r="AE99">
        <v>0</v>
      </c>
      <c r="AF99">
        <v>37.32</v>
      </c>
      <c r="AG99">
        <v>641.22</v>
      </c>
      <c r="AH99">
        <v>0</v>
      </c>
      <c r="AI99">
        <v>1</v>
      </c>
      <c r="AJ99">
        <v>1.54</v>
      </c>
      <c r="AK99">
        <v>1</v>
      </c>
      <c r="AL99">
        <v>1</v>
      </c>
      <c r="AM99">
        <v>2</v>
      </c>
      <c r="AN99">
        <v>0</v>
      </c>
      <c r="AO99">
        <v>0</v>
      </c>
      <c r="AP99">
        <v>0</v>
      </c>
      <c r="AQ99">
        <v>1</v>
      </c>
      <c r="AR99">
        <v>0</v>
      </c>
      <c r="AS99" t="s">
        <v>3</v>
      </c>
      <c r="AT99">
        <v>0.01</v>
      </c>
      <c r="AU99" t="s">
        <v>3</v>
      </c>
      <c r="AV99">
        <v>1</v>
      </c>
      <c r="AW99">
        <v>2</v>
      </c>
      <c r="AX99">
        <v>61550769</v>
      </c>
      <c r="AY99">
        <v>1</v>
      </c>
      <c r="AZ99">
        <v>0</v>
      </c>
      <c r="BA99">
        <v>99</v>
      </c>
      <c r="BB99">
        <v>1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0.37320000000000003</v>
      </c>
      <c r="BL99">
        <v>6.4122000000000003</v>
      </c>
      <c r="BM99">
        <v>0</v>
      </c>
      <c r="BN99">
        <v>0</v>
      </c>
      <c r="BO99">
        <v>0.01</v>
      </c>
      <c r="BP99">
        <v>1</v>
      </c>
      <c r="BQ99">
        <v>0</v>
      </c>
      <c r="BR99">
        <v>0.37320000000000003</v>
      </c>
      <c r="BS99">
        <v>6.4122000000000003</v>
      </c>
      <c r="BT99">
        <v>0</v>
      </c>
      <c r="BU99">
        <v>0</v>
      </c>
      <c r="BV99">
        <v>0.01</v>
      </c>
      <c r="BW99">
        <v>1</v>
      </c>
      <c r="CV99">
        <v>0</v>
      </c>
      <c r="CW99">
        <f>ROUND(Y99*Source!I243*DO99,7)</f>
        <v>1.6000000000000001E-3</v>
      </c>
      <c r="CX99">
        <f>ROUND(Y99*Source!I243,7)</f>
        <v>1.6000000000000001E-3</v>
      </c>
      <c r="CY99">
        <f>AB99</f>
        <v>57.47</v>
      </c>
      <c r="CZ99">
        <f>AF99</f>
        <v>37.32</v>
      </c>
      <c r="DA99">
        <f>AJ99</f>
        <v>1.54</v>
      </c>
      <c r="DB99">
        <f t="shared" si="20"/>
        <v>0.37</v>
      </c>
      <c r="DC99">
        <f t="shared" si="21"/>
        <v>6.41</v>
      </c>
      <c r="DD99" t="s">
        <v>3</v>
      </c>
      <c r="DE99" t="s">
        <v>3</v>
      </c>
      <c r="DF99">
        <f>ROUND(ROUND(AE99,2)*CX99,2)</f>
        <v>0</v>
      </c>
      <c r="DG99">
        <f>ROUND(ROUND(AF99*AJ99,2)*CX99,2)</f>
        <v>0.09</v>
      </c>
      <c r="DH99">
        <f t="shared" si="22"/>
        <v>1.03</v>
      </c>
      <c r="DI99">
        <f t="shared" si="23"/>
        <v>0</v>
      </c>
      <c r="DJ99">
        <f>DG99+DH99</f>
        <v>1.1200000000000001</v>
      </c>
      <c r="DK99">
        <v>0</v>
      </c>
      <c r="DL99" t="s">
        <v>435</v>
      </c>
      <c r="DM99">
        <v>3</v>
      </c>
      <c r="DN99" t="s">
        <v>413</v>
      </c>
      <c r="DO99">
        <v>1</v>
      </c>
    </row>
    <row r="100" spans="1:119" x14ac:dyDescent="0.2">
      <c r="A100">
        <f>ROW(Source!A243)</f>
        <v>243</v>
      </c>
      <c r="B100">
        <v>61549534</v>
      </c>
      <c r="C100">
        <v>61550759</v>
      </c>
      <c r="D100">
        <v>60401754</v>
      </c>
      <c r="E100">
        <v>1</v>
      </c>
      <c r="F100">
        <v>1</v>
      </c>
      <c r="G100">
        <v>1</v>
      </c>
      <c r="H100">
        <v>3</v>
      </c>
      <c r="I100" t="s">
        <v>436</v>
      </c>
      <c r="J100" t="s">
        <v>437</v>
      </c>
      <c r="K100" t="s">
        <v>438</v>
      </c>
      <c r="L100">
        <v>1383</v>
      </c>
      <c r="N100">
        <v>1013</v>
      </c>
      <c r="O100" t="s">
        <v>439</v>
      </c>
      <c r="P100" t="s">
        <v>439</v>
      </c>
      <c r="Q100">
        <v>1</v>
      </c>
      <c r="W100">
        <v>0</v>
      </c>
      <c r="X100">
        <v>1840299850</v>
      </c>
      <c r="Y100">
        <f t="shared" si="19"/>
        <v>8.2403999999999993</v>
      </c>
      <c r="AA100">
        <v>6.78</v>
      </c>
      <c r="AB100">
        <v>0</v>
      </c>
      <c r="AC100">
        <v>0</v>
      </c>
      <c r="AD100">
        <v>0</v>
      </c>
      <c r="AE100">
        <v>6.78</v>
      </c>
      <c r="AF100">
        <v>0</v>
      </c>
      <c r="AG100">
        <v>0</v>
      </c>
      <c r="AH100">
        <v>0</v>
      </c>
      <c r="AI100">
        <v>1</v>
      </c>
      <c r="AJ100">
        <v>1</v>
      </c>
      <c r="AK100">
        <v>1</v>
      </c>
      <c r="AL100">
        <v>1</v>
      </c>
      <c r="AM100">
        <v>-2</v>
      </c>
      <c r="AN100">
        <v>0</v>
      </c>
      <c r="AO100">
        <v>0</v>
      </c>
      <c r="AP100">
        <v>0</v>
      </c>
      <c r="AQ100">
        <v>1</v>
      </c>
      <c r="AR100">
        <v>0</v>
      </c>
      <c r="AS100" t="s">
        <v>3</v>
      </c>
      <c r="AT100">
        <v>8.2403999999999993</v>
      </c>
      <c r="AU100" t="s">
        <v>3</v>
      </c>
      <c r="AV100">
        <v>0</v>
      </c>
      <c r="AW100">
        <v>2</v>
      </c>
      <c r="AX100">
        <v>61550770</v>
      </c>
      <c r="AY100">
        <v>1</v>
      </c>
      <c r="AZ100">
        <v>0</v>
      </c>
      <c r="BA100">
        <v>100</v>
      </c>
      <c r="BB100">
        <v>1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55.869911999999999</v>
      </c>
      <c r="BK100">
        <v>0</v>
      </c>
      <c r="BL100">
        <v>0</v>
      </c>
      <c r="BM100">
        <v>0</v>
      </c>
      <c r="BN100">
        <v>0</v>
      </c>
      <c r="BO100">
        <v>0</v>
      </c>
      <c r="BP100">
        <v>1</v>
      </c>
      <c r="BQ100">
        <v>55.869911999999999</v>
      </c>
      <c r="BR100">
        <v>0</v>
      </c>
      <c r="BS100">
        <v>0</v>
      </c>
      <c r="BT100">
        <v>0</v>
      </c>
      <c r="BU100">
        <v>0</v>
      </c>
      <c r="BV100">
        <v>0</v>
      </c>
      <c r="BW100">
        <v>1</v>
      </c>
      <c r="CV100">
        <v>0</v>
      </c>
      <c r="CW100">
        <v>0</v>
      </c>
      <c r="CX100">
        <f>ROUND(Y100*Source!I243,7)</f>
        <v>1.3184640000000001</v>
      </c>
      <c r="CY100">
        <f>AA100</f>
        <v>6.78</v>
      </c>
      <c r="CZ100">
        <f>AE100</f>
        <v>6.78</v>
      </c>
      <c r="DA100">
        <f>AI100</f>
        <v>1</v>
      </c>
      <c r="DB100">
        <f t="shared" si="20"/>
        <v>55.87</v>
      </c>
      <c r="DC100">
        <f t="shared" si="21"/>
        <v>0</v>
      </c>
      <c r="DD100" t="s">
        <v>3</v>
      </c>
      <c r="DE100" t="s">
        <v>3</v>
      </c>
      <c r="DF100">
        <f>ROUND(ROUND(AE100,2)*CX100,2)</f>
        <v>8.94</v>
      </c>
      <c r="DG100">
        <f t="shared" ref="DG100:DG128" si="31">ROUND(ROUND(AF100,2)*CX100,2)</f>
        <v>0</v>
      </c>
      <c r="DH100">
        <f t="shared" si="22"/>
        <v>0</v>
      </c>
      <c r="DI100">
        <f t="shared" si="23"/>
        <v>0</v>
      </c>
      <c r="DJ100">
        <f>DF100</f>
        <v>8.94</v>
      </c>
      <c r="DK100">
        <v>1</v>
      </c>
      <c r="DL100" t="s">
        <v>3</v>
      </c>
      <c r="DM100">
        <v>0</v>
      </c>
      <c r="DN100" t="s">
        <v>3</v>
      </c>
      <c r="DO100">
        <v>0</v>
      </c>
    </row>
    <row r="101" spans="1:119" x14ac:dyDescent="0.2">
      <c r="A101">
        <f>ROW(Source!A243)</f>
        <v>243</v>
      </c>
      <c r="B101">
        <v>61549534</v>
      </c>
      <c r="C101">
        <v>61550759</v>
      </c>
      <c r="D101">
        <v>60403324</v>
      </c>
      <c r="E101">
        <v>1</v>
      </c>
      <c r="F101">
        <v>1</v>
      </c>
      <c r="G101">
        <v>1</v>
      </c>
      <c r="H101">
        <v>3</v>
      </c>
      <c r="I101" t="s">
        <v>440</v>
      </c>
      <c r="J101" t="s">
        <v>441</v>
      </c>
      <c r="K101" t="s">
        <v>442</v>
      </c>
      <c r="L101">
        <v>1407</v>
      </c>
      <c r="N101">
        <v>1013</v>
      </c>
      <c r="O101" t="s">
        <v>443</v>
      </c>
      <c r="P101" t="s">
        <v>443</v>
      </c>
      <c r="Q101">
        <v>1</v>
      </c>
      <c r="W101">
        <v>0</v>
      </c>
      <c r="X101">
        <v>-239864327</v>
      </c>
      <c r="Y101">
        <f t="shared" si="19"/>
        <v>0.4</v>
      </c>
      <c r="AA101">
        <v>336.81</v>
      </c>
      <c r="AB101">
        <v>0</v>
      </c>
      <c r="AC101">
        <v>0</v>
      </c>
      <c r="AD101">
        <v>0</v>
      </c>
      <c r="AE101">
        <v>261.08999999999997</v>
      </c>
      <c r="AF101">
        <v>0</v>
      </c>
      <c r="AG101">
        <v>0</v>
      </c>
      <c r="AH101">
        <v>0</v>
      </c>
      <c r="AI101">
        <v>1.29</v>
      </c>
      <c r="AJ101">
        <v>1</v>
      </c>
      <c r="AK101">
        <v>1</v>
      </c>
      <c r="AL101">
        <v>1</v>
      </c>
      <c r="AM101">
        <v>2</v>
      </c>
      <c r="AN101">
        <v>0</v>
      </c>
      <c r="AO101">
        <v>0</v>
      </c>
      <c r="AP101">
        <v>0</v>
      </c>
      <c r="AQ101">
        <v>1</v>
      </c>
      <c r="AR101">
        <v>0</v>
      </c>
      <c r="AS101" t="s">
        <v>3</v>
      </c>
      <c r="AT101">
        <v>0.4</v>
      </c>
      <c r="AU101" t="s">
        <v>3</v>
      </c>
      <c r="AV101">
        <v>0</v>
      </c>
      <c r="AW101">
        <v>2</v>
      </c>
      <c r="AX101">
        <v>61550771</v>
      </c>
      <c r="AY101">
        <v>1</v>
      </c>
      <c r="AZ101">
        <v>0</v>
      </c>
      <c r="BA101">
        <v>101</v>
      </c>
      <c r="BB101">
        <v>1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104.43599999999999</v>
      </c>
      <c r="BK101">
        <v>0</v>
      </c>
      <c r="BL101">
        <v>0</v>
      </c>
      <c r="BM101">
        <v>0</v>
      </c>
      <c r="BN101">
        <v>0</v>
      </c>
      <c r="BO101">
        <v>0</v>
      </c>
      <c r="BP101">
        <v>1</v>
      </c>
      <c r="BQ101">
        <v>104.43599999999999</v>
      </c>
      <c r="BR101">
        <v>0</v>
      </c>
      <c r="BS101">
        <v>0</v>
      </c>
      <c r="BT101">
        <v>0</v>
      </c>
      <c r="BU101">
        <v>0</v>
      </c>
      <c r="BV101">
        <v>0</v>
      </c>
      <c r="BW101">
        <v>1</v>
      </c>
      <c r="CV101">
        <v>0</v>
      </c>
      <c r="CW101">
        <v>0</v>
      </c>
      <c r="CX101">
        <f>ROUND(Y101*Source!I243,7)</f>
        <v>6.4000000000000001E-2</v>
      </c>
      <c r="CY101">
        <f>AA101</f>
        <v>336.81</v>
      </c>
      <c r="CZ101">
        <f>AE101</f>
        <v>261.08999999999997</v>
      </c>
      <c r="DA101">
        <f>AI101</f>
        <v>1.29</v>
      </c>
      <c r="DB101">
        <f t="shared" si="20"/>
        <v>104.44</v>
      </c>
      <c r="DC101">
        <f t="shared" si="21"/>
        <v>0</v>
      </c>
      <c r="DD101" t="s">
        <v>3</v>
      </c>
      <c r="DE101" t="s">
        <v>3</v>
      </c>
      <c r="DF101">
        <f>ROUND(ROUND(AE101*AI101,2)*CX101,2)</f>
        <v>21.56</v>
      </c>
      <c r="DG101">
        <f t="shared" si="31"/>
        <v>0</v>
      </c>
      <c r="DH101">
        <f t="shared" si="22"/>
        <v>0</v>
      </c>
      <c r="DI101">
        <f t="shared" si="23"/>
        <v>0</v>
      </c>
      <c r="DJ101">
        <f>DF101</f>
        <v>21.56</v>
      </c>
      <c r="DK101">
        <v>0</v>
      </c>
      <c r="DL101" t="s">
        <v>3</v>
      </c>
      <c r="DM101">
        <v>0</v>
      </c>
      <c r="DN101" t="s">
        <v>3</v>
      </c>
      <c r="DO101">
        <v>0</v>
      </c>
    </row>
    <row r="102" spans="1:119" x14ac:dyDescent="0.2">
      <c r="A102">
        <f>ROW(Source!A243)</f>
        <v>243</v>
      </c>
      <c r="B102">
        <v>61549534</v>
      </c>
      <c r="C102">
        <v>61550759</v>
      </c>
      <c r="D102">
        <v>60403601</v>
      </c>
      <c r="E102">
        <v>1</v>
      </c>
      <c r="F102">
        <v>1</v>
      </c>
      <c r="G102">
        <v>1</v>
      </c>
      <c r="H102">
        <v>3</v>
      </c>
      <c r="I102" t="s">
        <v>444</v>
      </c>
      <c r="J102" t="s">
        <v>445</v>
      </c>
      <c r="K102" t="s">
        <v>446</v>
      </c>
      <c r="L102">
        <v>1348</v>
      </c>
      <c r="N102">
        <v>1009</v>
      </c>
      <c r="O102" t="s">
        <v>28</v>
      </c>
      <c r="P102" t="s">
        <v>28</v>
      </c>
      <c r="Q102">
        <v>1000</v>
      </c>
      <c r="W102">
        <v>0</v>
      </c>
      <c r="X102">
        <v>-312996078</v>
      </c>
      <c r="Y102">
        <f t="shared" si="19"/>
        <v>1.4E-3</v>
      </c>
      <c r="AA102">
        <v>127956.34</v>
      </c>
      <c r="AB102">
        <v>0</v>
      </c>
      <c r="AC102">
        <v>0</v>
      </c>
      <c r="AD102">
        <v>0</v>
      </c>
      <c r="AE102">
        <v>99190.96</v>
      </c>
      <c r="AF102">
        <v>0</v>
      </c>
      <c r="AG102">
        <v>0</v>
      </c>
      <c r="AH102">
        <v>0</v>
      </c>
      <c r="AI102">
        <v>1.29</v>
      </c>
      <c r="AJ102">
        <v>1</v>
      </c>
      <c r="AK102">
        <v>1</v>
      </c>
      <c r="AL102">
        <v>1</v>
      </c>
      <c r="AM102">
        <v>2</v>
      </c>
      <c r="AN102">
        <v>0</v>
      </c>
      <c r="AO102">
        <v>0</v>
      </c>
      <c r="AP102">
        <v>0</v>
      </c>
      <c r="AQ102">
        <v>1</v>
      </c>
      <c r="AR102">
        <v>0</v>
      </c>
      <c r="AS102" t="s">
        <v>3</v>
      </c>
      <c r="AT102">
        <v>1.4E-3</v>
      </c>
      <c r="AU102" t="s">
        <v>3</v>
      </c>
      <c r="AV102">
        <v>0</v>
      </c>
      <c r="AW102">
        <v>2</v>
      </c>
      <c r="AX102">
        <v>61550772</v>
      </c>
      <c r="AY102">
        <v>1</v>
      </c>
      <c r="AZ102">
        <v>0</v>
      </c>
      <c r="BA102">
        <v>102</v>
      </c>
      <c r="BB102">
        <v>1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138.867344</v>
      </c>
      <c r="BK102">
        <v>0</v>
      </c>
      <c r="BL102">
        <v>0</v>
      </c>
      <c r="BM102">
        <v>0</v>
      </c>
      <c r="BN102">
        <v>0</v>
      </c>
      <c r="BO102">
        <v>0</v>
      </c>
      <c r="BP102">
        <v>1</v>
      </c>
      <c r="BQ102">
        <v>138.867344</v>
      </c>
      <c r="BR102">
        <v>0</v>
      </c>
      <c r="BS102">
        <v>0</v>
      </c>
      <c r="BT102">
        <v>0</v>
      </c>
      <c r="BU102">
        <v>0</v>
      </c>
      <c r="BV102">
        <v>0</v>
      </c>
      <c r="BW102">
        <v>1</v>
      </c>
      <c r="CV102">
        <v>0</v>
      </c>
      <c r="CW102">
        <v>0</v>
      </c>
      <c r="CX102">
        <f>ROUND(Y102*Source!I243,7)</f>
        <v>2.24E-4</v>
      </c>
      <c r="CY102">
        <f>AA102</f>
        <v>127956.34</v>
      </c>
      <c r="CZ102">
        <f>AE102</f>
        <v>99190.96</v>
      </c>
      <c r="DA102">
        <f>AI102</f>
        <v>1.29</v>
      </c>
      <c r="DB102">
        <f t="shared" si="20"/>
        <v>138.87</v>
      </c>
      <c r="DC102">
        <f t="shared" si="21"/>
        <v>0</v>
      </c>
      <c r="DD102" t="s">
        <v>3</v>
      </c>
      <c r="DE102" t="s">
        <v>3</v>
      </c>
      <c r="DF102">
        <f>ROUND(ROUND(AE102*AI102,2)*CX102,2)</f>
        <v>28.66</v>
      </c>
      <c r="DG102">
        <f t="shared" si="31"/>
        <v>0</v>
      </c>
      <c r="DH102">
        <f t="shared" si="22"/>
        <v>0</v>
      </c>
      <c r="DI102">
        <f t="shared" si="23"/>
        <v>0</v>
      </c>
      <c r="DJ102">
        <f>DF102</f>
        <v>28.66</v>
      </c>
      <c r="DK102">
        <v>0</v>
      </c>
      <c r="DL102" t="s">
        <v>3</v>
      </c>
      <c r="DM102">
        <v>0</v>
      </c>
      <c r="DN102" t="s">
        <v>3</v>
      </c>
      <c r="DO102">
        <v>0</v>
      </c>
    </row>
    <row r="103" spans="1:119" x14ac:dyDescent="0.2">
      <c r="A103">
        <f>ROW(Source!A243)</f>
        <v>243</v>
      </c>
      <c r="B103">
        <v>61549534</v>
      </c>
      <c r="C103">
        <v>61550759</v>
      </c>
      <c r="D103">
        <v>60428717</v>
      </c>
      <c r="E103">
        <v>1</v>
      </c>
      <c r="F103">
        <v>1</v>
      </c>
      <c r="G103">
        <v>1</v>
      </c>
      <c r="H103">
        <v>3</v>
      </c>
      <c r="I103" t="s">
        <v>141</v>
      </c>
      <c r="J103" t="s">
        <v>143</v>
      </c>
      <c r="K103" t="s">
        <v>142</v>
      </c>
      <c r="L103">
        <v>1308</v>
      </c>
      <c r="N103">
        <v>1003</v>
      </c>
      <c r="O103" t="s">
        <v>133</v>
      </c>
      <c r="P103" t="s">
        <v>133</v>
      </c>
      <c r="Q103">
        <v>100</v>
      </c>
      <c r="W103">
        <v>0</v>
      </c>
      <c r="X103">
        <v>1929499894</v>
      </c>
      <c r="Y103">
        <f t="shared" si="19"/>
        <v>1</v>
      </c>
      <c r="AA103">
        <v>24286.65</v>
      </c>
      <c r="AB103">
        <v>0</v>
      </c>
      <c r="AC103">
        <v>0</v>
      </c>
      <c r="AD103">
        <v>0</v>
      </c>
      <c r="AE103">
        <v>19586.009999999998</v>
      </c>
      <c r="AF103">
        <v>0</v>
      </c>
      <c r="AG103">
        <v>0</v>
      </c>
      <c r="AH103">
        <v>0</v>
      </c>
      <c r="AI103">
        <v>1.24</v>
      </c>
      <c r="AJ103">
        <v>1</v>
      </c>
      <c r="AK103">
        <v>1</v>
      </c>
      <c r="AL103">
        <v>1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  <c r="AS103" t="s">
        <v>3</v>
      </c>
      <c r="AT103">
        <v>1</v>
      </c>
      <c r="AU103" t="s">
        <v>3</v>
      </c>
      <c r="AV103">
        <v>0</v>
      </c>
      <c r="AW103">
        <v>1</v>
      </c>
      <c r="AX103">
        <v>-1</v>
      </c>
      <c r="AY103">
        <v>0</v>
      </c>
      <c r="AZ103">
        <v>0</v>
      </c>
      <c r="BA103" t="s">
        <v>3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</v>
      </c>
      <c r="BK103">
        <v>0</v>
      </c>
      <c r="BL103">
        <v>0</v>
      </c>
      <c r="BM103">
        <v>0</v>
      </c>
      <c r="BN103">
        <v>0</v>
      </c>
      <c r="BO103">
        <v>0</v>
      </c>
      <c r="BP103">
        <v>0</v>
      </c>
      <c r="BQ103">
        <v>0</v>
      </c>
      <c r="BR103">
        <v>0</v>
      </c>
      <c r="BS103">
        <v>0</v>
      </c>
      <c r="BT103">
        <v>0</v>
      </c>
      <c r="BU103">
        <v>0</v>
      </c>
      <c r="BV103">
        <v>0</v>
      </c>
      <c r="BW103">
        <v>0</v>
      </c>
      <c r="CV103">
        <v>0</v>
      </c>
      <c r="CW103">
        <v>0</v>
      </c>
      <c r="CX103">
        <f>ROUND(Y103*Source!I243,7)</f>
        <v>0.16</v>
      </c>
      <c r="CY103">
        <f>AA103</f>
        <v>24286.65</v>
      </c>
      <c r="CZ103">
        <f>AE103</f>
        <v>19586.009999999998</v>
      </c>
      <c r="DA103">
        <f>AI103</f>
        <v>1.24</v>
      </c>
      <c r="DB103">
        <f t="shared" si="20"/>
        <v>19586.009999999998</v>
      </c>
      <c r="DC103">
        <f t="shared" si="21"/>
        <v>0</v>
      </c>
      <c r="DD103" t="s">
        <v>3</v>
      </c>
      <c r="DE103" t="s">
        <v>3</v>
      </c>
      <c r="DF103">
        <f>ROUND(ROUND(AE103*AI103,2)*CX103,2)</f>
        <v>3885.86</v>
      </c>
      <c r="DG103">
        <f t="shared" si="31"/>
        <v>0</v>
      </c>
      <c r="DH103">
        <f t="shared" si="22"/>
        <v>0</v>
      </c>
      <c r="DI103">
        <f t="shared" si="23"/>
        <v>0</v>
      </c>
      <c r="DJ103">
        <f>DF103</f>
        <v>3885.86</v>
      </c>
      <c r="DK103">
        <v>0</v>
      </c>
      <c r="DL103" t="s">
        <v>3</v>
      </c>
      <c r="DM103">
        <v>0</v>
      </c>
      <c r="DN103" t="s">
        <v>3</v>
      </c>
      <c r="DO103">
        <v>0</v>
      </c>
    </row>
    <row r="104" spans="1:119" x14ac:dyDescent="0.2">
      <c r="A104">
        <f>ROW(Source!A245)</f>
        <v>245</v>
      </c>
      <c r="B104">
        <v>61549534</v>
      </c>
      <c r="C104">
        <v>61550775</v>
      </c>
      <c r="D104">
        <v>60327426</v>
      </c>
      <c r="E104">
        <v>117</v>
      </c>
      <c r="F104">
        <v>1</v>
      </c>
      <c r="G104">
        <v>1</v>
      </c>
      <c r="H104">
        <v>1</v>
      </c>
      <c r="I104" t="s">
        <v>447</v>
      </c>
      <c r="J104" t="s">
        <v>3</v>
      </c>
      <c r="K104" t="s">
        <v>448</v>
      </c>
      <c r="L104">
        <v>1191</v>
      </c>
      <c r="N104">
        <v>1013</v>
      </c>
      <c r="O104" t="s">
        <v>413</v>
      </c>
      <c r="P104" t="s">
        <v>413</v>
      </c>
      <c r="Q104">
        <v>1</v>
      </c>
      <c r="W104">
        <v>0</v>
      </c>
      <c r="X104">
        <v>44848675</v>
      </c>
      <c r="Y104">
        <f t="shared" si="19"/>
        <v>12.24</v>
      </c>
      <c r="AA104">
        <v>0</v>
      </c>
      <c r="AB104">
        <v>0</v>
      </c>
      <c r="AC104">
        <v>0</v>
      </c>
      <c r="AD104">
        <v>705.88</v>
      </c>
      <c r="AE104">
        <v>0</v>
      </c>
      <c r="AF104">
        <v>0</v>
      </c>
      <c r="AG104">
        <v>0</v>
      </c>
      <c r="AH104">
        <v>705.88</v>
      </c>
      <c r="AI104">
        <v>1</v>
      </c>
      <c r="AJ104">
        <v>1</v>
      </c>
      <c r="AK104">
        <v>1</v>
      </c>
      <c r="AL104">
        <v>1</v>
      </c>
      <c r="AM104">
        <v>-2</v>
      </c>
      <c r="AN104">
        <v>0</v>
      </c>
      <c r="AO104">
        <v>0</v>
      </c>
      <c r="AP104">
        <v>0</v>
      </c>
      <c r="AQ104">
        <v>1</v>
      </c>
      <c r="AR104">
        <v>0</v>
      </c>
      <c r="AS104" t="s">
        <v>3</v>
      </c>
      <c r="AT104">
        <v>12.24</v>
      </c>
      <c r="AU104" t="s">
        <v>3</v>
      </c>
      <c r="AV104">
        <v>1</v>
      </c>
      <c r="AW104">
        <v>2</v>
      </c>
      <c r="AX104">
        <v>61550787</v>
      </c>
      <c r="AY104">
        <v>1</v>
      </c>
      <c r="AZ104">
        <v>0</v>
      </c>
      <c r="BA104">
        <v>104</v>
      </c>
      <c r="BB104">
        <v>1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0</v>
      </c>
      <c r="BL104">
        <v>0</v>
      </c>
      <c r="BM104">
        <v>8639.9712</v>
      </c>
      <c r="BN104">
        <v>12.24</v>
      </c>
      <c r="BO104">
        <v>0</v>
      </c>
      <c r="BP104">
        <v>1</v>
      </c>
      <c r="BQ104">
        <v>0</v>
      </c>
      <c r="BR104">
        <v>0</v>
      </c>
      <c r="BS104">
        <v>0</v>
      </c>
      <c r="BT104">
        <v>8639.9712</v>
      </c>
      <c r="BU104">
        <v>12.24</v>
      </c>
      <c r="BV104">
        <v>0</v>
      </c>
      <c r="BW104">
        <v>1</v>
      </c>
      <c r="CU104">
        <f>ROUND(AT104*Source!I245*AH104*AL104,2)</f>
        <v>8639.9699999999993</v>
      </c>
      <c r="CV104">
        <f>ROUND(Y104*Source!I245,7)</f>
        <v>12.24</v>
      </c>
      <c r="CW104">
        <v>0</v>
      </c>
      <c r="CX104">
        <f>ROUND(Y104*Source!I245,7)</f>
        <v>12.24</v>
      </c>
      <c r="CY104">
        <f>AD104</f>
        <v>705.88</v>
      </c>
      <c r="CZ104">
        <f>AH104</f>
        <v>705.88</v>
      </c>
      <c r="DA104">
        <f>AL104</f>
        <v>1</v>
      </c>
      <c r="DB104">
        <f t="shared" si="20"/>
        <v>8639.9699999999993</v>
      </c>
      <c r="DC104">
        <f t="shared" si="21"/>
        <v>0</v>
      </c>
      <c r="DD104" t="s">
        <v>3</v>
      </c>
      <c r="DE104" t="s">
        <v>3</v>
      </c>
      <c r="DF104">
        <f t="shared" ref="DF104:DF109" si="32">ROUND(ROUND(AE104,2)*CX104,2)</f>
        <v>0</v>
      </c>
      <c r="DG104">
        <f t="shared" si="31"/>
        <v>0</v>
      </c>
      <c r="DH104">
        <f t="shared" si="22"/>
        <v>0</v>
      </c>
      <c r="DI104">
        <f t="shared" si="23"/>
        <v>8639.9699999999993</v>
      </c>
      <c r="DJ104">
        <f>DI104</f>
        <v>8639.9699999999993</v>
      </c>
      <c r="DK104">
        <v>1</v>
      </c>
      <c r="DL104" t="s">
        <v>3</v>
      </c>
      <c r="DM104">
        <v>0</v>
      </c>
      <c r="DN104" t="s">
        <v>3</v>
      </c>
      <c r="DO104">
        <v>0</v>
      </c>
    </row>
    <row r="105" spans="1:119" x14ac:dyDescent="0.2">
      <c r="A105">
        <f>ROW(Source!A245)</f>
        <v>245</v>
      </c>
      <c r="B105">
        <v>61549534</v>
      </c>
      <c r="C105">
        <v>61550775</v>
      </c>
      <c r="D105">
        <v>60327602</v>
      </c>
      <c r="E105">
        <v>117</v>
      </c>
      <c r="F105">
        <v>1</v>
      </c>
      <c r="G105">
        <v>1</v>
      </c>
      <c r="H105">
        <v>1</v>
      </c>
      <c r="I105" t="s">
        <v>430</v>
      </c>
      <c r="J105" t="s">
        <v>3</v>
      </c>
      <c r="K105" t="s">
        <v>431</v>
      </c>
      <c r="L105">
        <v>1191</v>
      </c>
      <c r="N105">
        <v>1013</v>
      </c>
      <c r="O105" t="s">
        <v>413</v>
      </c>
      <c r="P105" t="s">
        <v>413</v>
      </c>
      <c r="Q105">
        <v>1</v>
      </c>
      <c r="W105">
        <v>0</v>
      </c>
      <c r="X105">
        <v>-1417349443</v>
      </c>
      <c r="Y105">
        <f t="shared" si="19"/>
        <v>0.2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1</v>
      </c>
      <c r="AJ105">
        <v>1</v>
      </c>
      <c r="AK105">
        <v>1</v>
      </c>
      <c r="AL105">
        <v>1</v>
      </c>
      <c r="AM105">
        <v>-2</v>
      </c>
      <c r="AN105">
        <v>0</v>
      </c>
      <c r="AO105">
        <v>0</v>
      </c>
      <c r="AP105">
        <v>0</v>
      </c>
      <c r="AQ105">
        <v>1</v>
      </c>
      <c r="AR105">
        <v>0</v>
      </c>
      <c r="AS105" t="s">
        <v>3</v>
      </c>
      <c r="AT105">
        <v>0.2</v>
      </c>
      <c r="AU105" t="s">
        <v>3</v>
      </c>
      <c r="AV105">
        <v>2</v>
      </c>
      <c r="AW105">
        <v>2</v>
      </c>
      <c r="AX105">
        <v>61550788</v>
      </c>
      <c r="AY105">
        <v>1</v>
      </c>
      <c r="AZ105">
        <v>0</v>
      </c>
      <c r="BA105">
        <v>105</v>
      </c>
      <c r="BB105">
        <v>1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0</v>
      </c>
      <c r="BL105">
        <v>0</v>
      </c>
      <c r="BM105">
        <v>0</v>
      </c>
      <c r="BN105">
        <v>0</v>
      </c>
      <c r="BO105">
        <v>0</v>
      </c>
      <c r="BP105">
        <v>0</v>
      </c>
      <c r="BQ105">
        <v>0</v>
      </c>
      <c r="BR105">
        <v>0</v>
      </c>
      <c r="BS105">
        <v>0</v>
      </c>
      <c r="BT105">
        <v>0</v>
      </c>
      <c r="BU105">
        <v>0</v>
      </c>
      <c r="BV105">
        <v>0</v>
      </c>
      <c r="BW105">
        <v>0</v>
      </c>
      <c r="CV105">
        <v>0</v>
      </c>
      <c r="CW105">
        <v>0</v>
      </c>
      <c r="CX105">
        <f>ROUND(Y105*Source!I245,7)</f>
        <v>0.2</v>
      </c>
      <c r="CY105">
        <f>AD105</f>
        <v>0</v>
      </c>
      <c r="CZ105">
        <f>AH105</f>
        <v>0</v>
      </c>
      <c r="DA105">
        <f>AL105</f>
        <v>1</v>
      </c>
      <c r="DB105">
        <f t="shared" si="20"/>
        <v>0</v>
      </c>
      <c r="DC105">
        <f t="shared" si="21"/>
        <v>0</v>
      </c>
      <c r="DD105" t="s">
        <v>3</v>
      </c>
      <c r="DE105" t="s">
        <v>3</v>
      </c>
      <c r="DF105">
        <f t="shared" si="32"/>
        <v>0</v>
      </c>
      <c r="DG105">
        <f t="shared" si="31"/>
        <v>0</v>
      </c>
      <c r="DH105">
        <f t="shared" si="22"/>
        <v>0</v>
      </c>
      <c r="DI105">
        <f t="shared" si="23"/>
        <v>0</v>
      </c>
      <c r="DJ105">
        <f>DI105</f>
        <v>0</v>
      </c>
      <c r="DK105">
        <v>0</v>
      </c>
      <c r="DL105" t="s">
        <v>3</v>
      </c>
      <c r="DM105">
        <v>0</v>
      </c>
      <c r="DN105" t="s">
        <v>3</v>
      </c>
      <c r="DO105">
        <v>0</v>
      </c>
    </row>
    <row r="106" spans="1:119" x14ac:dyDescent="0.2">
      <c r="A106">
        <f>ROW(Source!A245)</f>
        <v>245</v>
      </c>
      <c r="B106">
        <v>61549534</v>
      </c>
      <c r="C106">
        <v>61550775</v>
      </c>
      <c r="D106">
        <v>60334091</v>
      </c>
      <c r="E106">
        <v>1</v>
      </c>
      <c r="F106">
        <v>1</v>
      </c>
      <c r="G106">
        <v>1</v>
      </c>
      <c r="H106">
        <v>2</v>
      </c>
      <c r="I106" t="s">
        <v>449</v>
      </c>
      <c r="J106" t="s">
        <v>450</v>
      </c>
      <c r="K106" t="s">
        <v>451</v>
      </c>
      <c r="L106">
        <v>1368</v>
      </c>
      <c r="N106">
        <v>1011</v>
      </c>
      <c r="O106" t="s">
        <v>417</v>
      </c>
      <c r="P106" t="s">
        <v>417</v>
      </c>
      <c r="Q106">
        <v>1</v>
      </c>
      <c r="W106">
        <v>0</v>
      </c>
      <c r="X106">
        <v>639918019</v>
      </c>
      <c r="Y106">
        <f t="shared" si="19"/>
        <v>0.1</v>
      </c>
      <c r="AA106">
        <v>0</v>
      </c>
      <c r="AB106">
        <v>1629.55</v>
      </c>
      <c r="AC106">
        <v>969.91</v>
      </c>
      <c r="AD106">
        <v>0</v>
      </c>
      <c r="AE106">
        <v>0</v>
      </c>
      <c r="AF106">
        <v>1629.55</v>
      </c>
      <c r="AG106">
        <v>969.91</v>
      </c>
      <c r="AH106">
        <v>0</v>
      </c>
      <c r="AI106">
        <v>1</v>
      </c>
      <c r="AJ106">
        <v>1</v>
      </c>
      <c r="AK106">
        <v>1</v>
      </c>
      <c r="AL106">
        <v>1</v>
      </c>
      <c r="AM106">
        <v>-2</v>
      </c>
      <c r="AN106">
        <v>0</v>
      </c>
      <c r="AO106">
        <v>0</v>
      </c>
      <c r="AP106">
        <v>0</v>
      </c>
      <c r="AQ106">
        <v>1</v>
      </c>
      <c r="AR106">
        <v>0</v>
      </c>
      <c r="AS106" t="s">
        <v>3</v>
      </c>
      <c r="AT106">
        <v>0.1</v>
      </c>
      <c r="AU106" t="s">
        <v>3</v>
      </c>
      <c r="AV106">
        <v>1</v>
      </c>
      <c r="AW106">
        <v>2</v>
      </c>
      <c r="AX106">
        <v>61550789</v>
      </c>
      <c r="AY106">
        <v>1</v>
      </c>
      <c r="AZ106">
        <v>0</v>
      </c>
      <c r="BA106">
        <v>106</v>
      </c>
      <c r="BB106">
        <v>1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0</v>
      </c>
      <c r="BK106">
        <v>162.95500000000001</v>
      </c>
      <c r="BL106">
        <v>96.991</v>
      </c>
      <c r="BM106">
        <v>0</v>
      </c>
      <c r="BN106">
        <v>0</v>
      </c>
      <c r="BO106">
        <v>0.1</v>
      </c>
      <c r="BP106">
        <v>1</v>
      </c>
      <c r="BQ106">
        <v>0</v>
      </c>
      <c r="BR106">
        <v>162.95500000000001</v>
      </c>
      <c r="BS106">
        <v>96.991</v>
      </c>
      <c r="BT106">
        <v>0</v>
      </c>
      <c r="BU106">
        <v>0</v>
      </c>
      <c r="BV106">
        <v>0.1</v>
      </c>
      <c r="BW106">
        <v>1</v>
      </c>
      <c r="CV106">
        <v>0</v>
      </c>
      <c r="CW106">
        <f>ROUND(Y106*Source!I245*DO106,7)</f>
        <v>0.1</v>
      </c>
      <c r="CX106">
        <f>ROUND(Y106*Source!I245,7)</f>
        <v>0.1</v>
      </c>
      <c r="CY106">
        <f>AB106</f>
        <v>1629.55</v>
      </c>
      <c r="CZ106">
        <f>AF106</f>
        <v>1629.55</v>
      </c>
      <c r="DA106">
        <f>AJ106</f>
        <v>1</v>
      </c>
      <c r="DB106">
        <f t="shared" si="20"/>
        <v>162.96</v>
      </c>
      <c r="DC106">
        <f t="shared" si="21"/>
        <v>96.99</v>
      </c>
      <c r="DD106" t="s">
        <v>3</v>
      </c>
      <c r="DE106" t="s">
        <v>3</v>
      </c>
      <c r="DF106">
        <f t="shared" si="32"/>
        <v>0</v>
      </c>
      <c r="DG106">
        <f t="shared" si="31"/>
        <v>162.96</v>
      </c>
      <c r="DH106">
        <f t="shared" si="22"/>
        <v>96.99</v>
      </c>
      <c r="DI106">
        <f t="shared" si="23"/>
        <v>0</v>
      </c>
      <c r="DJ106">
        <f>DG106+DH106</f>
        <v>259.95</v>
      </c>
      <c r="DK106">
        <v>1</v>
      </c>
      <c r="DL106" t="s">
        <v>452</v>
      </c>
      <c r="DM106">
        <v>6</v>
      </c>
      <c r="DN106" t="s">
        <v>413</v>
      </c>
      <c r="DO106">
        <v>1</v>
      </c>
    </row>
    <row r="107" spans="1:119" x14ac:dyDescent="0.2">
      <c r="A107">
        <f>ROW(Source!A245)</f>
        <v>245</v>
      </c>
      <c r="B107">
        <v>61549534</v>
      </c>
      <c r="C107">
        <v>61550775</v>
      </c>
      <c r="D107">
        <v>60334986</v>
      </c>
      <c r="E107">
        <v>1</v>
      </c>
      <c r="F107">
        <v>1</v>
      </c>
      <c r="G107">
        <v>1</v>
      </c>
      <c r="H107">
        <v>2</v>
      </c>
      <c r="I107" t="s">
        <v>453</v>
      </c>
      <c r="J107" t="s">
        <v>454</v>
      </c>
      <c r="K107" t="s">
        <v>455</v>
      </c>
      <c r="L107">
        <v>1368</v>
      </c>
      <c r="N107">
        <v>1011</v>
      </c>
      <c r="O107" t="s">
        <v>417</v>
      </c>
      <c r="P107" t="s">
        <v>417</v>
      </c>
      <c r="Q107">
        <v>1</v>
      </c>
      <c r="W107">
        <v>0</v>
      </c>
      <c r="X107">
        <v>-849950259</v>
      </c>
      <c r="Y107">
        <f t="shared" si="19"/>
        <v>0.1</v>
      </c>
      <c r="AA107">
        <v>0</v>
      </c>
      <c r="AB107">
        <v>643.29</v>
      </c>
      <c r="AC107">
        <v>722.05</v>
      </c>
      <c r="AD107">
        <v>0</v>
      </c>
      <c r="AE107">
        <v>0</v>
      </c>
      <c r="AF107">
        <v>643.29</v>
      </c>
      <c r="AG107">
        <v>722.05</v>
      </c>
      <c r="AH107">
        <v>0</v>
      </c>
      <c r="AI107">
        <v>1</v>
      </c>
      <c r="AJ107">
        <v>1</v>
      </c>
      <c r="AK107">
        <v>1</v>
      </c>
      <c r="AL107">
        <v>1</v>
      </c>
      <c r="AM107">
        <v>-2</v>
      </c>
      <c r="AN107">
        <v>0</v>
      </c>
      <c r="AO107">
        <v>0</v>
      </c>
      <c r="AP107">
        <v>0</v>
      </c>
      <c r="AQ107">
        <v>1</v>
      </c>
      <c r="AR107">
        <v>0</v>
      </c>
      <c r="AS107" t="s">
        <v>3</v>
      </c>
      <c r="AT107">
        <v>0.1</v>
      </c>
      <c r="AU107" t="s">
        <v>3</v>
      </c>
      <c r="AV107">
        <v>1</v>
      </c>
      <c r="AW107">
        <v>2</v>
      </c>
      <c r="AX107">
        <v>61550790</v>
      </c>
      <c r="AY107">
        <v>1</v>
      </c>
      <c r="AZ107">
        <v>0</v>
      </c>
      <c r="BA107">
        <v>107</v>
      </c>
      <c r="BB107">
        <v>1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0</v>
      </c>
      <c r="BK107">
        <v>64.328999999999994</v>
      </c>
      <c r="BL107">
        <v>72.204999999999998</v>
      </c>
      <c r="BM107">
        <v>0</v>
      </c>
      <c r="BN107">
        <v>0</v>
      </c>
      <c r="BO107">
        <v>0.1</v>
      </c>
      <c r="BP107">
        <v>1</v>
      </c>
      <c r="BQ107">
        <v>0</v>
      </c>
      <c r="BR107">
        <v>64.328999999999994</v>
      </c>
      <c r="BS107">
        <v>72.204999999999998</v>
      </c>
      <c r="BT107">
        <v>0</v>
      </c>
      <c r="BU107">
        <v>0</v>
      </c>
      <c r="BV107">
        <v>0.1</v>
      </c>
      <c r="BW107">
        <v>1</v>
      </c>
      <c r="CV107">
        <v>0</v>
      </c>
      <c r="CW107">
        <f>ROUND(Y107*Source!I245*DO107,7)</f>
        <v>0.1</v>
      </c>
      <c r="CX107">
        <f>ROUND(Y107*Source!I245,7)</f>
        <v>0.1</v>
      </c>
      <c r="CY107">
        <f>AB107</f>
        <v>643.29</v>
      </c>
      <c r="CZ107">
        <f>AF107</f>
        <v>643.29</v>
      </c>
      <c r="DA107">
        <f>AJ107</f>
        <v>1</v>
      </c>
      <c r="DB107">
        <f t="shared" si="20"/>
        <v>64.33</v>
      </c>
      <c r="DC107">
        <f t="shared" si="21"/>
        <v>72.209999999999994</v>
      </c>
      <c r="DD107" t="s">
        <v>3</v>
      </c>
      <c r="DE107" t="s">
        <v>3</v>
      </c>
      <c r="DF107">
        <f t="shared" si="32"/>
        <v>0</v>
      </c>
      <c r="DG107">
        <f t="shared" si="31"/>
        <v>64.33</v>
      </c>
      <c r="DH107">
        <f t="shared" si="22"/>
        <v>72.209999999999994</v>
      </c>
      <c r="DI107">
        <f t="shared" si="23"/>
        <v>0</v>
      </c>
      <c r="DJ107">
        <f>DG107+DH107</f>
        <v>136.54</v>
      </c>
      <c r="DK107">
        <v>1</v>
      </c>
      <c r="DL107" t="s">
        <v>456</v>
      </c>
      <c r="DM107">
        <v>4</v>
      </c>
      <c r="DN107" t="s">
        <v>413</v>
      </c>
      <c r="DO107">
        <v>1</v>
      </c>
    </row>
    <row r="108" spans="1:119" x14ac:dyDescent="0.2">
      <c r="A108">
        <f>ROW(Source!A245)</f>
        <v>245</v>
      </c>
      <c r="B108">
        <v>61549534</v>
      </c>
      <c r="C108">
        <v>61550775</v>
      </c>
      <c r="D108">
        <v>60335182</v>
      </c>
      <c r="E108">
        <v>1</v>
      </c>
      <c r="F108">
        <v>1</v>
      </c>
      <c r="G108">
        <v>1</v>
      </c>
      <c r="H108">
        <v>2</v>
      </c>
      <c r="I108" t="s">
        <v>457</v>
      </c>
      <c r="J108" t="s">
        <v>458</v>
      </c>
      <c r="K108" t="s">
        <v>459</v>
      </c>
      <c r="L108">
        <v>1368</v>
      </c>
      <c r="N108">
        <v>1011</v>
      </c>
      <c r="O108" t="s">
        <v>417</v>
      </c>
      <c r="P108" t="s">
        <v>417</v>
      </c>
      <c r="Q108">
        <v>1</v>
      </c>
      <c r="W108">
        <v>0</v>
      </c>
      <c r="X108">
        <v>303316554</v>
      </c>
      <c r="Y108">
        <f t="shared" si="19"/>
        <v>2.16</v>
      </c>
      <c r="AA108">
        <v>0</v>
      </c>
      <c r="AB108">
        <v>32.26</v>
      </c>
      <c r="AC108">
        <v>0</v>
      </c>
      <c r="AD108">
        <v>0</v>
      </c>
      <c r="AE108">
        <v>0</v>
      </c>
      <c r="AF108">
        <v>32.26</v>
      </c>
      <c r="AG108">
        <v>0</v>
      </c>
      <c r="AH108">
        <v>0</v>
      </c>
      <c r="AI108">
        <v>1</v>
      </c>
      <c r="AJ108">
        <v>1</v>
      </c>
      <c r="AK108">
        <v>1</v>
      </c>
      <c r="AL108">
        <v>1</v>
      </c>
      <c r="AM108">
        <v>-2</v>
      </c>
      <c r="AN108">
        <v>0</v>
      </c>
      <c r="AO108">
        <v>0</v>
      </c>
      <c r="AP108">
        <v>0</v>
      </c>
      <c r="AQ108">
        <v>1</v>
      </c>
      <c r="AR108">
        <v>0</v>
      </c>
      <c r="AS108" t="s">
        <v>3</v>
      </c>
      <c r="AT108">
        <v>2.16</v>
      </c>
      <c r="AU108" t="s">
        <v>3</v>
      </c>
      <c r="AV108">
        <v>1</v>
      </c>
      <c r="AW108">
        <v>2</v>
      </c>
      <c r="AX108">
        <v>61550791</v>
      </c>
      <c r="AY108">
        <v>1</v>
      </c>
      <c r="AZ108">
        <v>0</v>
      </c>
      <c r="BA108">
        <v>108</v>
      </c>
      <c r="BB108">
        <v>1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0</v>
      </c>
      <c r="BK108">
        <v>69.681600000000003</v>
      </c>
      <c r="BL108">
        <v>0</v>
      </c>
      <c r="BM108">
        <v>0</v>
      </c>
      <c r="BN108">
        <v>0</v>
      </c>
      <c r="BO108">
        <v>0</v>
      </c>
      <c r="BP108">
        <v>1</v>
      </c>
      <c r="BQ108">
        <v>0</v>
      </c>
      <c r="BR108">
        <v>69.681600000000003</v>
      </c>
      <c r="BS108">
        <v>0</v>
      </c>
      <c r="BT108">
        <v>0</v>
      </c>
      <c r="BU108">
        <v>0</v>
      </c>
      <c r="BV108">
        <v>0</v>
      </c>
      <c r="BW108">
        <v>1</v>
      </c>
      <c r="CV108">
        <v>0</v>
      </c>
      <c r="CW108">
        <f>ROUND(Y108*Source!I245*DO108,7)</f>
        <v>0</v>
      </c>
      <c r="CX108">
        <f>ROUND(Y108*Source!I245,7)</f>
        <v>2.16</v>
      </c>
      <c r="CY108">
        <f>AB108</f>
        <v>32.26</v>
      </c>
      <c r="CZ108">
        <f>AF108</f>
        <v>32.26</v>
      </c>
      <c r="DA108">
        <f>AJ108</f>
        <v>1</v>
      </c>
      <c r="DB108">
        <f t="shared" si="20"/>
        <v>69.680000000000007</v>
      </c>
      <c r="DC108">
        <f t="shared" si="21"/>
        <v>0</v>
      </c>
      <c r="DD108" t="s">
        <v>3</v>
      </c>
      <c r="DE108" t="s">
        <v>3</v>
      </c>
      <c r="DF108">
        <f t="shared" si="32"/>
        <v>0</v>
      </c>
      <c r="DG108">
        <f t="shared" si="31"/>
        <v>69.680000000000007</v>
      </c>
      <c r="DH108">
        <f t="shared" si="22"/>
        <v>0</v>
      </c>
      <c r="DI108">
        <f t="shared" si="23"/>
        <v>0</v>
      </c>
      <c r="DJ108">
        <f>DG108+DH108</f>
        <v>69.680000000000007</v>
      </c>
      <c r="DK108">
        <v>1</v>
      </c>
      <c r="DL108" t="s">
        <v>3</v>
      </c>
      <c r="DM108">
        <v>0</v>
      </c>
      <c r="DN108" t="s">
        <v>3</v>
      </c>
      <c r="DO108">
        <v>0</v>
      </c>
    </row>
    <row r="109" spans="1:119" x14ac:dyDescent="0.2">
      <c r="A109">
        <f>ROW(Source!A245)</f>
        <v>245</v>
      </c>
      <c r="B109">
        <v>61549534</v>
      </c>
      <c r="C109">
        <v>61550775</v>
      </c>
      <c r="D109">
        <v>60401754</v>
      </c>
      <c r="E109">
        <v>1</v>
      </c>
      <c r="F109">
        <v>1</v>
      </c>
      <c r="G109">
        <v>1</v>
      </c>
      <c r="H109">
        <v>3</v>
      </c>
      <c r="I109" t="s">
        <v>436</v>
      </c>
      <c r="J109" t="s">
        <v>437</v>
      </c>
      <c r="K109" t="s">
        <v>438</v>
      </c>
      <c r="L109">
        <v>1383</v>
      </c>
      <c r="N109">
        <v>1013</v>
      </c>
      <c r="O109" t="s">
        <v>439</v>
      </c>
      <c r="P109" t="s">
        <v>439</v>
      </c>
      <c r="Q109">
        <v>1</v>
      </c>
      <c r="W109">
        <v>0</v>
      </c>
      <c r="X109">
        <v>1840299850</v>
      </c>
      <c r="Y109">
        <f t="shared" si="19"/>
        <v>0.44159999999999999</v>
      </c>
      <c r="AA109">
        <v>6.78</v>
      </c>
      <c r="AB109">
        <v>0</v>
      </c>
      <c r="AC109">
        <v>0</v>
      </c>
      <c r="AD109">
        <v>0</v>
      </c>
      <c r="AE109">
        <v>6.78</v>
      </c>
      <c r="AF109">
        <v>0</v>
      </c>
      <c r="AG109">
        <v>0</v>
      </c>
      <c r="AH109">
        <v>0</v>
      </c>
      <c r="AI109">
        <v>1</v>
      </c>
      <c r="AJ109">
        <v>1</v>
      </c>
      <c r="AK109">
        <v>1</v>
      </c>
      <c r="AL109">
        <v>1</v>
      </c>
      <c r="AM109">
        <v>-2</v>
      </c>
      <c r="AN109">
        <v>0</v>
      </c>
      <c r="AO109">
        <v>0</v>
      </c>
      <c r="AP109">
        <v>0</v>
      </c>
      <c r="AQ109">
        <v>1</v>
      </c>
      <c r="AR109">
        <v>0</v>
      </c>
      <c r="AS109" t="s">
        <v>3</v>
      </c>
      <c r="AT109">
        <v>0.44159999999999999</v>
      </c>
      <c r="AU109" t="s">
        <v>3</v>
      </c>
      <c r="AV109">
        <v>0</v>
      </c>
      <c r="AW109">
        <v>2</v>
      </c>
      <c r="AX109">
        <v>61550792</v>
      </c>
      <c r="AY109">
        <v>1</v>
      </c>
      <c r="AZ109">
        <v>0</v>
      </c>
      <c r="BA109">
        <v>109</v>
      </c>
      <c r="BB109">
        <v>1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0</v>
      </c>
      <c r="BI109">
        <v>0</v>
      </c>
      <c r="BJ109">
        <v>2.9940480000000003</v>
      </c>
      <c r="BK109">
        <v>0</v>
      </c>
      <c r="BL109">
        <v>0</v>
      </c>
      <c r="BM109">
        <v>0</v>
      </c>
      <c r="BN109">
        <v>0</v>
      </c>
      <c r="BO109">
        <v>0</v>
      </c>
      <c r="BP109">
        <v>1</v>
      </c>
      <c r="BQ109">
        <v>2.9940480000000003</v>
      </c>
      <c r="BR109">
        <v>0</v>
      </c>
      <c r="BS109">
        <v>0</v>
      </c>
      <c r="BT109">
        <v>0</v>
      </c>
      <c r="BU109">
        <v>0</v>
      </c>
      <c r="BV109">
        <v>0</v>
      </c>
      <c r="BW109">
        <v>1</v>
      </c>
      <c r="CV109">
        <v>0</v>
      </c>
      <c r="CW109">
        <v>0</v>
      </c>
      <c r="CX109">
        <f>ROUND(Y109*Source!I245,7)</f>
        <v>0.44159999999999999</v>
      </c>
      <c r="CY109">
        <f t="shared" ref="CY109:CY114" si="33">AA109</f>
        <v>6.78</v>
      </c>
      <c r="CZ109">
        <f t="shared" ref="CZ109:CZ114" si="34">AE109</f>
        <v>6.78</v>
      </c>
      <c r="DA109">
        <f t="shared" ref="DA109:DA114" si="35">AI109</f>
        <v>1</v>
      </c>
      <c r="DB109">
        <f t="shared" si="20"/>
        <v>2.99</v>
      </c>
      <c r="DC109">
        <f t="shared" si="21"/>
        <v>0</v>
      </c>
      <c r="DD109" t="s">
        <v>3</v>
      </c>
      <c r="DE109" t="s">
        <v>3</v>
      </c>
      <c r="DF109">
        <f t="shared" si="32"/>
        <v>2.99</v>
      </c>
      <c r="DG109">
        <f t="shared" si="31"/>
        <v>0</v>
      </c>
      <c r="DH109">
        <f t="shared" si="22"/>
        <v>0</v>
      </c>
      <c r="DI109">
        <f t="shared" si="23"/>
        <v>0</v>
      </c>
      <c r="DJ109">
        <f t="shared" ref="DJ109:DJ114" si="36">DF109</f>
        <v>2.99</v>
      </c>
      <c r="DK109">
        <v>1</v>
      </c>
      <c r="DL109" t="s">
        <v>3</v>
      </c>
      <c r="DM109">
        <v>0</v>
      </c>
      <c r="DN109" t="s">
        <v>3</v>
      </c>
      <c r="DO109">
        <v>0</v>
      </c>
    </row>
    <row r="110" spans="1:119" x14ac:dyDescent="0.2">
      <c r="A110">
        <f>ROW(Source!A245)</f>
        <v>245</v>
      </c>
      <c r="B110">
        <v>61549534</v>
      </c>
      <c r="C110">
        <v>61550775</v>
      </c>
      <c r="D110">
        <v>60401913</v>
      </c>
      <c r="E110">
        <v>1</v>
      </c>
      <c r="F110">
        <v>1</v>
      </c>
      <c r="G110">
        <v>1</v>
      </c>
      <c r="H110">
        <v>3</v>
      </c>
      <c r="I110" t="s">
        <v>460</v>
      </c>
      <c r="J110" t="s">
        <v>461</v>
      </c>
      <c r="K110" t="s">
        <v>462</v>
      </c>
      <c r="L110">
        <v>1301</v>
      </c>
      <c r="N110">
        <v>1003</v>
      </c>
      <c r="O110" t="s">
        <v>163</v>
      </c>
      <c r="P110" t="s">
        <v>163</v>
      </c>
      <c r="Q110">
        <v>1</v>
      </c>
      <c r="W110">
        <v>0</v>
      </c>
      <c r="X110">
        <v>-1499427467</v>
      </c>
      <c r="Y110">
        <f t="shared" si="19"/>
        <v>13.33</v>
      </c>
      <c r="AA110">
        <v>5.17</v>
      </c>
      <c r="AB110">
        <v>0</v>
      </c>
      <c r="AC110">
        <v>0</v>
      </c>
      <c r="AD110">
        <v>0</v>
      </c>
      <c r="AE110">
        <v>5.87</v>
      </c>
      <c r="AF110">
        <v>0</v>
      </c>
      <c r="AG110">
        <v>0</v>
      </c>
      <c r="AH110">
        <v>0</v>
      </c>
      <c r="AI110">
        <v>0.88</v>
      </c>
      <c r="AJ110">
        <v>1</v>
      </c>
      <c r="AK110">
        <v>1</v>
      </c>
      <c r="AL110">
        <v>1</v>
      </c>
      <c r="AM110">
        <v>2</v>
      </c>
      <c r="AN110">
        <v>0</v>
      </c>
      <c r="AO110">
        <v>0</v>
      </c>
      <c r="AP110">
        <v>0</v>
      </c>
      <c r="AQ110">
        <v>1</v>
      </c>
      <c r="AR110">
        <v>0</v>
      </c>
      <c r="AS110" t="s">
        <v>3</v>
      </c>
      <c r="AT110">
        <v>13.33</v>
      </c>
      <c r="AU110" t="s">
        <v>3</v>
      </c>
      <c r="AV110">
        <v>0</v>
      </c>
      <c r="AW110">
        <v>2</v>
      </c>
      <c r="AX110">
        <v>61550793</v>
      </c>
      <c r="AY110">
        <v>1</v>
      </c>
      <c r="AZ110">
        <v>0</v>
      </c>
      <c r="BA110">
        <v>110</v>
      </c>
      <c r="BB110">
        <v>1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78.247100000000003</v>
      </c>
      <c r="BK110">
        <v>0</v>
      </c>
      <c r="BL110">
        <v>0</v>
      </c>
      <c r="BM110">
        <v>0</v>
      </c>
      <c r="BN110">
        <v>0</v>
      </c>
      <c r="BO110">
        <v>0</v>
      </c>
      <c r="BP110">
        <v>1</v>
      </c>
      <c r="BQ110">
        <v>78.247100000000003</v>
      </c>
      <c r="BR110">
        <v>0</v>
      </c>
      <c r="BS110">
        <v>0</v>
      </c>
      <c r="BT110">
        <v>0</v>
      </c>
      <c r="BU110">
        <v>0</v>
      </c>
      <c r="BV110">
        <v>0</v>
      </c>
      <c r="BW110">
        <v>1</v>
      </c>
      <c r="CV110">
        <v>0</v>
      </c>
      <c r="CW110">
        <v>0</v>
      </c>
      <c r="CX110">
        <f>ROUND(Y110*Source!I245,7)</f>
        <v>13.33</v>
      </c>
      <c r="CY110">
        <f t="shared" si="33"/>
        <v>5.17</v>
      </c>
      <c r="CZ110">
        <f t="shared" si="34"/>
        <v>5.87</v>
      </c>
      <c r="DA110">
        <f t="shared" si="35"/>
        <v>0.88</v>
      </c>
      <c r="DB110">
        <f t="shared" si="20"/>
        <v>78.25</v>
      </c>
      <c r="DC110">
        <f t="shared" si="21"/>
        <v>0</v>
      </c>
      <c r="DD110" t="s">
        <v>3</v>
      </c>
      <c r="DE110" t="s">
        <v>3</v>
      </c>
      <c r="DF110">
        <f>ROUND(ROUND(AE110*AI110,2)*CX110,2)</f>
        <v>68.92</v>
      </c>
      <c r="DG110">
        <f t="shared" si="31"/>
        <v>0</v>
      </c>
      <c r="DH110">
        <f t="shared" si="22"/>
        <v>0</v>
      </c>
      <c r="DI110">
        <f t="shared" si="23"/>
        <v>0</v>
      </c>
      <c r="DJ110">
        <f t="shared" si="36"/>
        <v>68.92</v>
      </c>
      <c r="DK110">
        <v>0</v>
      </c>
      <c r="DL110" t="s">
        <v>3</v>
      </c>
      <c r="DM110">
        <v>0</v>
      </c>
      <c r="DN110" t="s">
        <v>3</v>
      </c>
      <c r="DO110">
        <v>0</v>
      </c>
    </row>
    <row r="111" spans="1:119" x14ac:dyDescent="0.2">
      <c r="A111">
        <f>ROW(Source!A245)</f>
        <v>245</v>
      </c>
      <c r="B111">
        <v>61549534</v>
      </c>
      <c r="C111">
        <v>61550775</v>
      </c>
      <c r="D111">
        <v>60401927</v>
      </c>
      <c r="E111">
        <v>1</v>
      </c>
      <c r="F111">
        <v>1</v>
      </c>
      <c r="G111">
        <v>1</v>
      </c>
      <c r="H111">
        <v>3</v>
      </c>
      <c r="I111" t="s">
        <v>463</v>
      </c>
      <c r="J111" t="s">
        <v>464</v>
      </c>
      <c r="K111" t="s">
        <v>465</v>
      </c>
      <c r="L111">
        <v>1302</v>
      </c>
      <c r="N111">
        <v>1003</v>
      </c>
      <c r="O111" t="s">
        <v>466</v>
      </c>
      <c r="P111" t="s">
        <v>466</v>
      </c>
      <c r="Q111">
        <v>10</v>
      </c>
      <c r="W111">
        <v>0</v>
      </c>
      <c r="X111">
        <v>530731316</v>
      </c>
      <c r="Y111">
        <f t="shared" si="19"/>
        <v>0.55000000000000004</v>
      </c>
      <c r="AA111">
        <v>57.7</v>
      </c>
      <c r="AB111">
        <v>0</v>
      </c>
      <c r="AC111">
        <v>0</v>
      </c>
      <c r="AD111">
        <v>0</v>
      </c>
      <c r="AE111">
        <v>37.71</v>
      </c>
      <c r="AF111">
        <v>0</v>
      </c>
      <c r="AG111">
        <v>0</v>
      </c>
      <c r="AH111">
        <v>0</v>
      </c>
      <c r="AI111">
        <v>1.53</v>
      </c>
      <c r="AJ111">
        <v>1</v>
      </c>
      <c r="AK111">
        <v>1</v>
      </c>
      <c r="AL111">
        <v>1</v>
      </c>
      <c r="AM111">
        <v>2</v>
      </c>
      <c r="AN111">
        <v>0</v>
      </c>
      <c r="AO111">
        <v>0</v>
      </c>
      <c r="AP111">
        <v>0</v>
      </c>
      <c r="AQ111">
        <v>1</v>
      </c>
      <c r="AR111">
        <v>0</v>
      </c>
      <c r="AS111" t="s">
        <v>3</v>
      </c>
      <c r="AT111">
        <v>0.55000000000000004</v>
      </c>
      <c r="AU111" t="s">
        <v>3</v>
      </c>
      <c r="AV111">
        <v>0</v>
      </c>
      <c r="AW111">
        <v>2</v>
      </c>
      <c r="AX111">
        <v>61550794</v>
      </c>
      <c r="AY111">
        <v>1</v>
      </c>
      <c r="AZ111">
        <v>0</v>
      </c>
      <c r="BA111">
        <v>111</v>
      </c>
      <c r="BB111">
        <v>1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20.740500000000001</v>
      </c>
      <c r="BK111">
        <v>0</v>
      </c>
      <c r="BL111">
        <v>0</v>
      </c>
      <c r="BM111">
        <v>0</v>
      </c>
      <c r="BN111">
        <v>0</v>
      </c>
      <c r="BO111">
        <v>0</v>
      </c>
      <c r="BP111">
        <v>1</v>
      </c>
      <c r="BQ111">
        <v>20.740500000000001</v>
      </c>
      <c r="BR111">
        <v>0</v>
      </c>
      <c r="BS111">
        <v>0</v>
      </c>
      <c r="BT111">
        <v>0</v>
      </c>
      <c r="BU111">
        <v>0</v>
      </c>
      <c r="BV111">
        <v>0</v>
      </c>
      <c r="BW111">
        <v>1</v>
      </c>
      <c r="CV111">
        <v>0</v>
      </c>
      <c r="CW111">
        <v>0</v>
      </c>
      <c r="CX111">
        <f>ROUND(Y111*Source!I245,7)</f>
        <v>0.55000000000000004</v>
      </c>
      <c r="CY111">
        <f t="shared" si="33"/>
        <v>57.7</v>
      </c>
      <c r="CZ111">
        <f t="shared" si="34"/>
        <v>37.71</v>
      </c>
      <c r="DA111">
        <f t="shared" si="35"/>
        <v>1.53</v>
      </c>
      <c r="DB111">
        <f t="shared" si="20"/>
        <v>20.74</v>
      </c>
      <c r="DC111">
        <f t="shared" si="21"/>
        <v>0</v>
      </c>
      <c r="DD111" t="s">
        <v>3</v>
      </c>
      <c r="DE111" t="s">
        <v>3</v>
      </c>
      <c r="DF111">
        <f>ROUND(ROUND(AE111*AI111,2)*CX111,2)</f>
        <v>31.74</v>
      </c>
      <c r="DG111">
        <f t="shared" si="31"/>
        <v>0</v>
      </c>
      <c r="DH111">
        <f t="shared" si="22"/>
        <v>0</v>
      </c>
      <c r="DI111">
        <f t="shared" si="23"/>
        <v>0</v>
      </c>
      <c r="DJ111">
        <f t="shared" si="36"/>
        <v>31.74</v>
      </c>
      <c r="DK111">
        <v>0</v>
      </c>
      <c r="DL111" t="s">
        <v>3</v>
      </c>
      <c r="DM111">
        <v>0</v>
      </c>
      <c r="DN111" t="s">
        <v>3</v>
      </c>
      <c r="DO111">
        <v>0</v>
      </c>
    </row>
    <row r="112" spans="1:119" x14ac:dyDescent="0.2">
      <c r="A112">
        <f>ROW(Source!A245)</f>
        <v>245</v>
      </c>
      <c r="B112">
        <v>61549534</v>
      </c>
      <c r="C112">
        <v>61550775</v>
      </c>
      <c r="D112">
        <v>60402495</v>
      </c>
      <c r="E112">
        <v>1</v>
      </c>
      <c r="F112">
        <v>1</v>
      </c>
      <c r="G112">
        <v>1</v>
      </c>
      <c r="H112">
        <v>3</v>
      </c>
      <c r="I112" t="s">
        <v>467</v>
      </c>
      <c r="J112" t="s">
        <v>468</v>
      </c>
      <c r="K112" t="s">
        <v>469</v>
      </c>
      <c r="L112">
        <v>1346</v>
      </c>
      <c r="N112">
        <v>1009</v>
      </c>
      <c r="O112" t="s">
        <v>470</v>
      </c>
      <c r="P112" t="s">
        <v>470</v>
      </c>
      <c r="Q112">
        <v>1</v>
      </c>
      <c r="W112">
        <v>0</v>
      </c>
      <c r="X112">
        <v>-163259778</v>
      </c>
      <c r="Y112">
        <f t="shared" si="19"/>
        <v>1.9</v>
      </c>
      <c r="AA112">
        <v>121.39</v>
      </c>
      <c r="AB112">
        <v>0</v>
      </c>
      <c r="AC112">
        <v>0</v>
      </c>
      <c r="AD112">
        <v>0</v>
      </c>
      <c r="AE112">
        <v>155.63</v>
      </c>
      <c r="AF112">
        <v>0</v>
      </c>
      <c r="AG112">
        <v>0</v>
      </c>
      <c r="AH112">
        <v>0</v>
      </c>
      <c r="AI112">
        <v>0.78</v>
      </c>
      <c r="AJ112">
        <v>1</v>
      </c>
      <c r="AK112">
        <v>1</v>
      </c>
      <c r="AL112">
        <v>1</v>
      </c>
      <c r="AM112">
        <v>2</v>
      </c>
      <c r="AN112">
        <v>0</v>
      </c>
      <c r="AO112">
        <v>0</v>
      </c>
      <c r="AP112">
        <v>0</v>
      </c>
      <c r="AQ112">
        <v>1</v>
      </c>
      <c r="AR112">
        <v>0</v>
      </c>
      <c r="AS112" t="s">
        <v>3</v>
      </c>
      <c r="AT112">
        <v>1.9</v>
      </c>
      <c r="AU112" t="s">
        <v>3</v>
      </c>
      <c r="AV112">
        <v>0</v>
      </c>
      <c r="AW112">
        <v>2</v>
      </c>
      <c r="AX112">
        <v>61550795</v>
      </c>
      <c r="AY112">
        <v>1</v>
      </c>
      <c r="AZ112">
        <v>0</v>
      </c>
      <c r="BA112">
        <v>112</v>
      </c>
      <c r="BB112">
        <v>1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295.697</v>
      </c>
      <c r="BK112">
        <v>0</v>
      </c>
      <c r="BL112">
        <v>0</v>
      </c>
      <c r="BM112">
        <v>0</v>
      </c>
      <c r="BN112">
        <v>0</v>
      </c>
      <c r="BO112">
        <v>0</v>
      </c>
      <c r="BP112">
        <v>1</v>
      </c>
      <c r="BQ112">
        <v>295.697</v>
      </c>
      <c r="BR112">
        <v>0</v>
      </c>
      <c r="BS112">
        <v>0</v>
      </c>
      <c r="BT112">
        <v>0</v>
      </c>
      <c r="BU112">
        <v>0</v>
      </c>
      <c r="BV112">
        <v>0</v>
      </c>
      <c r="BW112">
        <v>1</v>
      </c>
      <c r="CV112">
        <v>0</v>
      </c>
      <c r="CW112">
        <v>0</v>
      </c>
      <c r="CX112">
        <f>ROUND(Y112*Source!I245,7)</f>
        <v>1.9</v>
      </c>
      <c r="CY112">
        <f t="shared" si="33"/>
        <v>121.39</v>
      </c>
      <c r="CZ112">
        <f t="shared" si="34"/>
        <v>155.63</v>
      </c>
      <c r="DA112">
        <f t="shared" si="35"/>
        <v>0.78</v>
      </c>
      <c r="DB112">
        <f t="shared" si="20"/>
        <v>295.7</v>
      </c>
      <c r="DC112">
        <f t="shared" si="21"/>
        <v>0</v>
      </c>
      <c r="DD112" t="s">
        <v>3</v>
      </c>
      <c r="DE112" t="s">
        <v>3</v>
      </c>
      <c r="DF112">
        <f>ROUND(ROUND(AE112*AI112,2)*CX112,2)</f>
        <v>230.64</v>
      </c>
      <c r="DG112">
        <f t="shared" si="31"/>
        <v>0</v>
      </c>
      <c r="DH112">
        <f t="shared" si="22"/>
        <v>0</v>
      </c>
      <c r="DI112">
        <f t="shared" si="23"/>
        <v>0</v>
      </c>
      <c r="DJ112">
        <f t="shared" si="36"/>
        <v>230.64</v>
      </c>
      <c r="DK112">
        <v>0</v>
      </c>
      <c r="DL112" t="s">
        <v>3</v>
      </c>
      <c r="DM112">
        <v>0</v>
      </c>
      <c r="DN112" t="s">
        <v>3</v>
      </c>
      <c r="DO112">
        <v>0</v>
      </c>
    </row>
    <row r="113" spans="1:119" x14ac:dyDescent="0.2">
      <c r="A113">
        <f>ROW(Source!A245)</f>
        <v>245</v>
      </c>
      <c r="B113">
        <v>61549534</v>
      </c>
      <c r="C113">
        <v>61550775</v>
      </c>
      <c r="D113">
        <v>60420448</v>
      </c>
      <c r="E113">
        <v>1</v>
      </c>
      <c r="F113">
        <v>1</v>
      </c>
      <c r="G113">
        <v>1</v>
      </c>
      <c r="H113">
        <v>3</v>
      </c>
      <c r="I113" t="s">
        <v>471</v>
      </c>
      <c r="J113" t="s">
        <v>472</v>
      </c>
      <c r="K113" t="s">
        <v>473</v>
      </c>
      <c r="L113">
        <v>1346</v>
      </c>
      <c r="N113">
        <v>1009</v>
      </c>
      <c r="O113" t="s">
        <v>470</v>
      </c>
      <c r="P113" t="s">
        <v>470</v>
      </c>
      <c r="Q113">
        <v>1</v>
      </c>
      <c r="W113">
        <v>0</v>
      </c>
      <c r="X113">
        <v>291254868</v>
      </c>
      <c r="Y113">
        <f t="shared" si="19"/>
        <v>0.4</v>
      </c>
      <c r="AA113">
        <v>111.83</v>
      </c>
      <c r="AB113">
        <v>0</v>
      </c>
      <c r="AC113">
        <v>0</v>
      </c>
      <c r="AD113">
        <v>0</v>
      </c>
      <c r="AE113">
        <v>79.88</v>
      </c>
      <c r="AF113">
        <v>0</v>
      </c>
      <c r="AG113">
        <v>0</v>
      </c>
      <c r="AH113">
        <v>0</v>
      </c>
      <c r="AI113">
        <v>1.4</v>
      </c>
      <c r="AJ113">
        <v>1</v>
      </c>
      <c r="AK113">
        <v>1</v>
      </c>
      <c r="AL113">
        <v>1</v>
      </c>
      <c r="AM113">
        <v>2</v>
      </c>
      <c r="AN113">
        <v>0</v>
      </c>
      <c r="AO113">
        <v>0</v>
      </c>
      <c r="AP113">
        <v>0</v>
      </c>
      <c r="AQ113">
        <v>1</v>
      </c>
      <c r="AR113">
        <v>0</v>
      </c>
      <c r="AS113" t="s">
        <v>3</v>
      </c>
      <c r="AT113">
        <v>0.4</v>
      </c>
      <c r="AU113" t="s">
        <v>3</v>
      </c>
      <c r="AV113">
        <v>0</v>
      </c>
      <c r="AW113">
        <v>2</v>
      </c>
      <c r="AX113">
        <v>61550796</v>
      </c>
      <c r="AY113">
        <v>1</v>
      </c>
      <c r="AZ113">
        <v>0</v>
      </c>
      <c r="BA113">
        <v>113</v>
      </c>
      <c r="BB113">
        <v>1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31.951999999999998</v>
      </c>
      <c r="BK113">
        <v>0</v>
      </c>
      <c r="BL113">
        <v>0</v>
      </c>
      <c r="BM113">
        <v>0</v>
      </c>
      <c r="BN113">
        <v>0</v>
      </c>
      <c r="BO113">
        <v>0</v>
      </c>
      <c r="BP113">
        <v>1</v>
      </c>
      <c r="BQ113">
        <v>31.951999999999998</v>
      </c>
      <c r="BR113">
        <v>0</v>
      </c>
      <c r="BS113">
        <v>0</v>
      </c>
      <c r="BT113">
        <v>0</v>
      </c>
      <c r="BU113">
        <v>0</v>
      </c>
      <c r="BV113">
        <v>0</v>
      </c>
      <c r="BW113">
        <v>1</v>
      </c>
      <c r="CV113">
        <v>0</v>
      </c>
      <c r="CW113">
        <v>0</v>
      </c>
      <c r="CX113">
        <f>ROUND(Y113*Source!I245,7)</f>
        <v>0.4</v>
      </c>
      <c r="CY113">
        <f t="shared" si="33"/>
        <v>111.83</v>
      </c>
      <c r="CZ113">
        <f t="shared" si="34"/>
        <v>79.88</v>
      </c>
      <c r="DA113">
        <f t="shared" si="35"/>
        <v>1.4</v>
      </c>
      <c r="DB113">
        <f t="shared" si="20"/>
        <v>31.95</v>
      </c>
      <c r="DC113">
        <f t="shared" si="21"/>
        <v>0</v>
      </c>
      <c r="DD113" t="s">
        <v>3</v>
      </c>
      <c r="DE113" t="s">
        <v>3</v>
      </c>
      <c r="DF113">
        <f>ROUND(ROUND(AE113*AI113,2)*CX113,2)</f>
        <v>44.73</v>
      </c>
      <c r="DG113">
        <f t="shared" si="31"/>
        <v>0</v>
      </c>
      <c r="DH113">
        <f t="shared" si="22"/>
        <v>0</v>
      </c>
      <c r="DI113">
        <f t="shared" si="23"/>
        <v>0</v>
      </c>
      <c r="DJ113">
        <f t="shared" si="36"/>
        <v>44.73</v>
      </c>
      <c r="DK113">
        <v>0</v>
      </c>
      <c r="DL113" t="s">
        <v>3</v>
      </c>
      <c r="DM113">
        <v>0</v>
      </c>
      <c r="DN113" t="s">
        <v>3</v>
      </c>
      <c r="DO113">
        <v>0</v>
      </c>
    </row>
    <row r="114" spans="1:119" x14ac:dyDescent="0.2">
      <c r="A114">
        <f>ROW(Source!A245)</f>
        <v>245</v>
      </c>
      <c r="B114">
        <v>61549534</v>
      </c>
      <c r="C114">
        <v>61550775</v>
      </c>
      <c r="D114">
        <v>60433685</v>
      </c>
      <c r="E114">
        <v>1</v>
      </c>
      <c r="F114">
        <v>1</v>
      </c>
      <c r="G114">
        <v>1</v>
      </c>
      <c r="H114">
        <v>3</v>
      </c>
      <c r="I114" t="s">
        <v>149</v>
      </c>
      <c r="J114" t="s">
        <v>152</v>
      </c>
      <c r="K114" t="s">
        <v>150</v>
      </c>
      <c r="L114">
        <v>1477</v>
      </c>
      <c r="N114">
        <v>1013</v>
      </c>
      <c r="O114" t="s">
        <v>151</v>
      </c>
      <c r="P114" t="s">
        <v>153</v>
      </c>
      <c r="Q114">
        <v>1</v>
      </c>
      <c r="W114">
        <v>0</v>
      </c>
      <c r="X114">
        <v>1901007357</v>
      </c>
      <c r="Y114">
        <f t="shared" si="19"/>
        <v>0.105</v>
      </c>
      <c r="AA114">
        <v>70449.91</v>
      </c>
      <c r="AB114">
        <v>0</v>
      </c>
      <c r="AC114">
        <v>0</v>
      </c>
      <c r="AD114">
        <v>0</v>
      </c>
      <c r="AE114">
        <v>70449.91</v>
      </c>
      <c r="AF114">
        <v>0</v>
      </c>
      <c r="AG114">
        <v>0</v>
      </c>
      <c r="AH114">
        <v>0</v>
      </c>
      <c r="AI114">
        <v>1.4</v>
      </c>
      <c r="AJ114">
        <v>1</v>
      </c>
      <c r="AK114">
        <v>1</v>
      </c>
      <c r="AL114">
        <v>1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  <c r="AS114" t="s">
        <v>3</v>
      </c>
      <c r="AT114">
        <v>0.105</v>
      </c>
      <c r="AU114" t="s">
        <v>3</v>
      </c>
      <c r="AV114">
        <v>0</v>
      </c>
      <c r="AW114">
        <v>1</v>
      </c>
      <c r="AX114">
        <v>-1</v>
      </c>
      <c r="AY114">
        <v>0</v>
      </c>
      <c r="AZ114">
        <v>0</v>
      </c>
      <c r="BA114" t="s">
        <v>3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0</v>
      </c>
      <c r="BK114">
        <v>0</v>
      </c>
      <c r="BL114">
        <v>0</v>
      </c>
      <c r="BM114">
        <v>0</v>
      </c>
      <c r="BN114">
        <v>0</v>
      </c>
      <c r="BO114">
        <v>0</v>
      </c>
      <c r="BP114">
        <v>0</v>
      </c>
      <c r="BQ114">
        <v>0</v>
      </c>
      <c r="BR114">
        <v>0</v>
      </c>
      <c r="BS114">
        <v>0</v>
      </c>
      <c r="BT114">
        <v>0</v>
      </c>
      <c r="BU114">
        <v>0</v>
      </c>
      <c r="BV114">
        <v>0</v>
      </c>
      <c r="BW114">
        <v>0</v>
      </c>
      <c r="CV114">
        <v>0</v>
      </c>
      <c r="CW114">
        <v>0</v>
      </c>
      <c r="CX114">
        <f>ROUND(Y114*Source!I245,7)</f>
        <v>0.105</v>
      </c>
      <c r="CY114">
        <f t="shared" si="33"/>
        <v>70449.91</v>
      </c>
      <c r="CZ114">
        <f t="shared" si="34"/>
        <v>70449.91</v>
      </c>
      <c r="DA114">
        <f t="shared" si="35"/>
        <v>1.4</v>
      </c>
      <c r="DB114">
        <f t="shared" si="20"/>
        <v>7397.24</v>
      </c>
      <c r="DC114">
        <f t="shared" si="21"/>
        <v>0</v>
      </c>
      <c r="DD114" t="s">
        <v>3</v>
      </c>
      <c r="DE114" t="s">
        <v>3</v>
      </c>
      <c r="DF114">
        <f>ROUND(ROUND(AE114*AI114,2)*CX114,2)</f>
        <v>10356.14</v>
      </c>
      <c r="DG114">
        <f t="shared" si="31"/>
        <v>0</v>
      </c>
      <c r="DH114">
        <f t="shared" si="22"/>
        <v>0</v>
      </c>
      <c r="DI114">
        <f t="shared" si="23"/>
        <v>0</v>
      </c>
      <c r="DJ114">
        <f t="shared" si="36"/>
        <v>10356.14</v>
      </c>
      <c r="DK114">
        <v>0</v>
      </c>
      <c r="DL114" t="s">
        <v>3</v>
      </c>
      <c r="DM114">
        <v>0</v>
      </c>
      <c r="DN114" t="s">
        <v>3</v>
      </c>
      <c r="DO114">
        <v>0</v>
      </c>
    </row>
    <row r="115" spans="1:119" x14ac:dyDescent="0.2">
      <c r="A115">
        <f>ROW(Source!A247)</f>
        <v>247</v>
      </c>
      <c r="B115">
        <v>61549534</v>
      </c>
      <c r="C115">
        <v>61550799</v>
      </c>
      <c r="D115">
        <v>60327560</v>
      </c>
      <c r="E115">
        <v>117</v>
      </c>
      <c r="F115">
        <v>1</v>
      </c>
      <c r="G115">
        <v>1</v>
      </c>
      <c r="H115">
        <v>1</v>
      </c>
      <c r="I115" t="s">
        <v>474</v>
      </c>
      <c r="J115" t="s">
        <v>3</v>
      </c>
      <c r="K115" t="s">
        <v>475</v>
      </c>
      <c r="L115">
        <v>1369</v>
      </c>
      <c r="N115">
        <v>1013</v>
      </c>
      <c r="O115" t="s">
        <v>476</v>
      </c>
      <c r="P115" t="s">
        <v>476</v>
      </c>
      <c r="Q115">
        <v>1</v>
      </c>
      <c r="W115">
        <v>0</v>
      </c>
      <c r="X115">
        <v>-236928766</v>
      </c>
      <c r="Y115">
        <f t="shared" si="19"/>
        <v>0.02</v>
      </c>
      <c r="AA115">
        <v>0</v>
      </c>
      <c r="AB115">
        <v>0</v>
      </c>
      <c r="AC115">
        <v>0</v>
      </c>
      <c r="AD115">
        <v>587.34</v>
      </c>
      <c r="AE115">
        <v>0</v>
      </c>
      <c r="AF115">
        <v>0</v>
      </c>
      <c r="AG115">
        <v>0</v>
      </c>
      <c r="AH115">
        <v>587.34</v>
      </c>
      <c r="AI115">
        <v>1</v>
      </c>
      <c r="AJ115">
        <v>1</v>
      </c>
      <c r="AK115">
        <v>1</v>
      </c>
      <c r="AL115">
        <v>1</v>
      </c>
      <c r="AM115">
        <v>-2</v>
      </c>
      <c r="AN115">
        <v>0</v>
      </c>
      <c r="AO115">
        <v>0</v>
      </c>
      <c r="AP115">
        <v>0</v>
      </c>
      <c r="AQ115">
        <v>1</v>
      </c>
      <c r="AR115">
        <v>0</v>
      </c>
      <c r="AS115" t="s">
        <v>3</v>
      </c>
      <c r="AT115">
        <v>0.02</v>
      </c>
      <c r="AU115" t="s">
        <v>3</v>
      </c>
      <c r="AV115">
        <v>1</v>
      </c>
      <c r="AW115">
        <v>2</v>
      </c>
      <c r="AX115">
        <v>61550808</v>
      </c>
      <c r="AY115">
        <v>1</v>
      </c>
      <c r="AZ115">
        <v>0</v>
      </c>
      <c r="BA115">
        <v>115</v>
      </c>
      <c r="BB115">
        <v>1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0</v>
      </c>
      <c r="BK115">
        <v>0</v>
      </c>
      <c r="BL115">
        <v>0</v>
      </c>
      <c r="BM115">
        <v>11.7468</v>
      </c>
      <c r="BN115">
        <v>0.02</v>
      </c>
      <c r="BO115">
        <v>0</v>
      </c>
      <c r="BP115">
        <v>1</v>
      </c>
      <c r="BQ115">
        <v>0</v>
      </c>
      <c r="BR115">
        <v>0</v>
      </c>
      <c r="BS115">
        <v>0</v>
      </c>
      <c r="BT115">
        <v>11.7468</v>
      </c>
      <c r="BU115">
        <v>0.02</v>
      </c>
      <c r="BV115">
        <v>0</v>
      </c>
      <c r="BW115">
        <v>1</v>
      </c>
      <c r="CU115">
        <f>ROUND(AT115*Source!I247*AH115*AL115,2)</f>
        <v>5.87</v>
      </c>
      <c r="CV115">
        <f>ROUND(Y115*Source!I247,7)</f>
        <v>0.01</v>
      </c>
      <c r="CW115">
        <v>0</v>
      </c>
      <c r="CX115">
        <f>ROUND(Y115*Source!I247,7)</f>
        <v>0.01</v>
      </c>
      <c r="CY115">
        <f>AD115</f>
        <v>587.34</v>
      </c>
      <c r="CZ115">
        <f>AH115</f>
        <v>587.34</v>
      </c>
      <c r="DA115">
        <f>AL115</f>
        <v>1</v>
      </c>
      <c r="DB115">
        <f t="shared" si="20"/>
        <v>11.75</v>
      </c>
      <c r="DC115">
        <f t="shared" si="21"/>
        <v>0</v>
      </c>
      <c r="DD115" t="s">
        <v>3</v>
      </c>
      <c r="DE115" t="s">
        <v>3</v>
      </c>
      <c r="DF115">
        <f t="shared" ref="DF115:DF120" si="37">ROUND(ROUND(AE115,2)*CX115,2)</f>
        <v>0</v>
      </c>
      <c r="DG115">
        <f t="shared" si="31"/>
        <v>0</v>
      </c>
      <c r="DH115">
        <f t="shared" si="22"/>
        <v>0</v>
      </c>
      <c r="DI115">
        <f t="shared" si="23"/>
        <v>5.87</v>
      </c>
      <c r="DJ115">
        <f>DI115</f>
        <v>5.87</v>
      </c>
      <c r="DK115">
        <v>1</v>
      </c>
      <c r="DL115" t="s">
        <v>3</v>
      </c>
      <c r="DM115">
        <v>0</v>
      </c>
      <c r="DN115" t="s">
        <v>3</v>
      </c>
      <c r="DO115">
        <v>0</v>
      </c>
    </row>
    <row r="116" spans="1:119" x14ac:dyDescent="0.2">
      <c r="A116">
        <f>ROW(Source!A247)</f>
        <v>247</v>
      </c>
      <c r="B116">
        <v>61549534</v>
      </c>
      <c r="C116">
        <v>61550799</v>
      </c>
      <c r="D116">
        <v>60327562</v>
      </c>
      <c r="E116">
        <v>117</v>
      </c>
      <c r="F116">
        <v>1</v>
      </c>
      <c r="G116">
        <v>1</v>
      </c>
      <c r="H116">
        <v>1</v>
      </c>
      <c r="I116" t="s">
        <v>477</v>
      </c>
      <c r="J116" t="s">
        <v>3</v>
      </c>
      <c r="K116" t="s">
        <v>478</v>
      </c>
      <c r="L116">
        <v>1369</v>
      </c>
      <c r="N116">
        <v>1013</v>
      </c>
      <c r="O116" t="s">
        <v>476</v>
      </c>
      <c r="P116" t="s">
        <v>476</v>
      </c>
      <c r="Q116">
        <v>1</v>
      </c>
      <c r="W116">
        <v>0</v>
      </c>
      <c r="X116">
        <v>-587036825</v>
      </c>
      <c r="Y116">
        <f t="shared" si="19"/>
        <v>10.75</v>
      </c>
      <c r="AA116">
        <v>0</v>
      </c>
      <c r="AB116">
        <v>0</v>
      </c>
      <c r="AC116">
        <v>0</v>
      </c>
      <c r="AD116">
        <v>641.22</v>
      </c>
      <c r="AE116">
        <v>0</v>
      </c>
      <c r="AF116">
        <v>0</v>
      </c>
      <c r="AG116">
        <v>0</v>
      </c>
      <c r="AH116">
        <v>641.22</v>
      </c>
      <c r="AI116">
        <v>1</v>
      </c>
      <c r="AJ116">
        <v>1</v>
      </c>
      <c r="AK116">
        <v>1</v>
      </c>
      <c r="AL116">
        <v>1</v>
      </c>
      <c r="AM116">
        <v>-2</v>
      </c>
      <c r="AN116">
        <v>0</v>
      </c>
      <c r="AO116">
        <v>0</v>
      </c>
      <c r="AP116">
        <v>0</v>
      </c>
      <c r="AQ116">
        <v>1</v>
      </c>
      <c r="AR116">
        <v>0</v>
      </c>
      <c r="AS116" t="s">
        <v>3</v>
      </c>
      <c r="AT116">
        <v>10.75</v>
      </c>
      <c r="AU116" t="s">
        <v>3</v>
      </c>
      <c r="AV116">
        <v>1</v>
      </c>
      <c r="AW116">
        <v>2</v>
      </c>
      <c r="AX116">
        <v>61550809</v>
      </c>
      <c r="AY116">
        <v>1</v>
      </c>
      <c r="AZ116">
        <v>0</v>
      </c>
      <c r="BA116">
        <v>116</v>
      </c>
      <c r="BB116">
        <v>1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0</v>
      </c>
      <c r="BI116">
        <v>0</v>
      </c>
      <c r="BJ116">
        <v>0</v>
      </c>
      <c r="BK116">
        <v>0</v>
      </c>
      <c r="BL116">
        <v>0</v>
      </c>
      <c r="BM116">
        <v>6893.1150000000007</v>
      </c>
      <c r="BN116">
        <v>10.75</v>
      </c>
      <c r="BO116">
        <v>0</v>
      </c>
      <c r="BP116">
        <v>1</v>
      </c>
      <c r="BQ116">
        <v>0</v>
      </c>
      <c r="BR116">
        <v>0</v>
      </c>
      <c r="BS116">
        <v>0</v>
      </c>
      <c r="BT116">
        <v>6893.1150000000007</v>
      </c>
      <c r="BU116">
        <v>10.75</v>
      </c>
      <c r="BV116">
        <v>0</v>
      </c>
      <c r="BW116">
        <v>1</v>
      </c>
      <c r="CU116">
        <f>ROUND(AT116*Source!I247*AH116*AL116,2)</f>
        <v>3446.56</v>
      </c>
      <c r="CV116">
        <f>ROUND(Y116*Source!I247,7)</f>
        <v>5.375</v>
      </c>
      <c r="CW116">
        <v>0</v>
      </c>
      <c r="CX116">
        <f>ROUND(Y116*Source!I247,7)</f>
        <v>5.375</v>
      </c>
      <c r="CY116">
        <f>AD116</f>
        <v>641.22</v>
      </c>
      <c r="CZ116">
        <f>AH116</f>
        <v>641.22</v>
      </c>
      <c r="DA116">
        <f>AL116</f>
        <v>1</v>
      </c>
      <c r="DB116">
        <f t="shared" si="20"/>
        <v>6893.12</v>
      </c>
      <c r="DC116">
        <f t="shared" si="21"/>
        <v>0</v>
      </c>
      <c r="DD116" t="s">
        <v>3</v>
      </c>
      <c r="DE116" t="s">
        <v>3</v>
      </c>
      <c r="DF116">
        <f t="shared" si="37"/>
        <v>0</v>
      </c>
      <c r="DG116">
        <f t="shared" si="31"/>
        <v>0</v>
      </c>
      <c r="DH116">
        <f t="shared" si="22"/>
        <v>0</v>
      </c>
      <c r="DI116">
        <f t="shared" si="23"/>
        <v>3446.56</v>
      </c>
      <c r="DJ116">
        <f>DI116</f>
        <v>3446.56</v>
      </c>
      <c r="DK116">
        <v>1</v>
      </c>
      <c r="DL116" t="s">
        <v>3</v>
      </c>
      <c r="DM116">
        <v>0</v>
      </c>
      <c r="DN116" t="s">
        <v>3</v>
      </c>
      <c r="DO116">
        <v>0</v>
      </c>
    </row>
    <row r="117" spans="1:119" x14ac:dyDescent="0.2">
      <c r="A117">
        <f>ROW(Source!A247)</f>
        <v>247</v>
      </c>
      <c r="B117">
        <v>61549534</v>
      </c>
      <c r="C117">
        <v>61550799</v>
      </c>
      <c r="D117">
        <v>60327566</v>
      </c>
      <c r="E117">
        <v>117</v>
      </c>
      <c r="F117">
        <v>1</v>
      </c>
      <c r="G117">
        <v>1</v>
      </c>
      <c r="H117">
        <v>1</v>
      </c>
      <c r="I117" t="s">
        <v>479</v>
      </c>
      <c r="J117" t="s">
        <v>3</v>
      </c>
      <c r="K117" t="s">
        <v>480</v>
      </c>
      <c r="L117">
        <v>1369</v>
      </c>
      <c r="N117">
        <v>1013</v>
      </c>
      <c r="O117" t="s">
        <v>476</v>
      </c>
      <c r="P117" t="s">
        <v>476</v>
      </c>
      <c r="Q117">
        <v>1</v>
      </c>
      <c r="W117">
        <v>0</v>
      </c>
      <c r="X117">
        <v>-512803540</v>
      </c>
      <c r="Y117">
        <f t="shared" si="19"/>
        <v>4.83</v>
      </c>
      <c r="AA117">
        <v>0</v>
      </c>
      <c r="AB117">
        <v>0</v>
      </c>
      <c r="AC117">
        <v>0</v>
      </c>
      <c r="AD117">
        <v>722.05</v>
      </c>
      <c r="AE117">
        <v>0</v>
      </c>
      <c r="AF117">
        <v>0</v>
      </c>
      <c r="AG117">
        <v>0</v>
      </c>
      <c r="AH117">
        <v>722.05</v>
      </c>
      <c r="AI117">
        <v>1</v>
      </c>
      <c r="AJ117">
        <v>1</v>
      </c>
      <c r="AK117">
        <v>1</v>
      </c>
      <c r="AL117">
        <v>1</v>
      </c>
      <c r="AM117">
        <v>-2</v>
      </c>
      <c r="AN117">
        <v>0</v>
      </c>
      <c r="AO117">
        <v>0</v>
      </c>
      <c r="AP117">
        <v>0</v>
      </c>
      <c r="AQ117">
        <v>1</v>
      </c>
      <c r="AR117">
        <v>0</v>
      </c>
      <c r="AS117" t="s">
        <v>3</v>
      </c>
      <c r="AT117">
        <v>4.83</v>
      </c>
      <c r="AU117" t="s">
        <v>3</v>
      </c>
      <c r="AV117">
        <v>1</v>
      </c>
      <c r="AW117">
        <v>2</v>
      </c>
      <c r="AX117">
        <v>61550810</v>
      </c>
      <c r="AY117">
        <v>1</v>
      </c>
      <c r="AZ117">
        <v>0</v>
      </c>
      <c r="BA117">
        <v>117</v>
      </c>
      <c r="BB117">
        <v>1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0</v>
      </c>
      <c r="BK117">
        <v>0</v>
      </c>
      <c r="BL117">
        <v>0</v>
      </c>
      <c r="BM117">
        <v>3487.5014999999999</v>
      </c>
      <c r="BN117">
        <v>4.83</v>
      </c>
      <c r="BO117">
        <v>0</v>
      </c>
      <c r="BP117">
        <v>1</v>
      </c>
      <c r="BQ117">
        <v>0</v>
      </c>
      <c r="BR117">
        <v>0</v>
      </c>
      <c r="BS117">
        <v>0</v>
      </c>
      <c r="BT117">
        <v>3487.5014999999999</v>
      </c>
      <c r="BU117">
        <v>4.83</v>
      </c>
      <c r="BV117">
        <v>0</v>
      </c>
      <c r="BW117">
        <v>1</v>
      </c>
      <c r="CU117">
        <f>ROUND(AT117*Source!I247*AH117*AL117,2)</f>
        <v>1743.75</v>
      </c>
      <c r="CV117">
        <f>ROUND(Y117*Source!I247,7)</f>
        <v>2.415</v>
      </c>
      <c r="CW117">
        <v>0</v>
      </c>
      <c r="CX117">
        <f>ROUND(Y117*Source!I247,7)</f>
        <v>2.415</v>
      </c>
      <c r="CY117">
        <f>AD117</f>
        <v>722.05</v>
      </c>
      <c r="CZ117">
        <f>AH117</f>
        <v>722.05</v>
      </c>
      <c r="DA117">
        <f>AL117</f>
        <v>1</v>
      </c>
      <c r="DB117">
        <f t="shared" si="20"/>
        <v>3487.5</v>
      </c>
      <c r="DC117">
        <f t="shared" si="21"/>
        <v>0</v>
      </c>
      <c r="DD117" t="s">
        <v>3</v>
      </c>
      <c r="DE117" t="s">
        <v>3</v>
      </c>
      <c r="DF117">
        <f t="shared" si="37"/>
        <v>0</v>
      </c>
      <c r="DG117">
        <f t="shared" si="31"/>
        <v>0</v>
      </c>
      <c r="DH117">
        <f t="shared" si="22"/>
        <v>0</v>
      </c>
      <c r="DI117">
        <f t="shared" si="23"/>
        <v>1743.75</v>
      </c>
      <c r="DJ117">
        <f>DI117</f>
        <v>1743.75</v>
      </c>
      <c r="DK117">
        <v>1</v>
      </c>
      <c r="DL117" t="s">
        <v>3</v>
      </c>
      <c r="DM117">
        <v>0</v>
      </c>
      <c r="DN117" t="s">
        <v>3</v>
      </c>
      <c r="DO117">
        <v>0</v>
      </c>
    </row>
    <row r="118" spans="1:119" x14ac:dyDescent="0.2">
      <c r="A118">
        <f>ROW(Source!A247)</f>
        <v>247</v>
      </c>
      <c r="B118">
        <v>61549534</v>
      </c>
      <c r="C118">
        <v>61550799</v>
      </c>
      <c r="D118">
        <v>60327602</v>
      </c>
      <c r="E118">
        <v>117</v>
      </c>
      <c r="F118">
        <v>1</v>
      </c>
      <c r="G118">
        <v>1</v>
      </c>
      <c r="H118">
        <v>1</v>
      </c>
      <c r="I118" t="s">
        <v>430</v>
      </c>
      <c r="J118" t="s">
        <v>3</v>
      </c>
      <c r="K118" t="s">
        <v>431</v>
      </c>
      <c r="L118">
        <v>1191</v>
      </c>
      <c r="N118">
        <v>1013</v>
      </c>
      <c r="O118" t="s">
        <v>413</v>
      </c>
      <c r="P118" t="s">
        <v>413</v>
      </c>
      <c r="Q118">
        <v>1</v>
      </c>
      <c r="W118">
        <v>0</v>
      </c>
      <c r="X118">
        <v>-1417349443</v>
      </c>
      <c r="Y118">
        <f t="shared" si="19"/>
        <v>0.01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1</v>
      </c>
      <c r="AJ118">
        <v>1</v>
      </c>
      <c r="AK118">
        <v>1</v>
      </c>
      <c r="AL118">
        <v>1</v>
      </c>
      <c r="AM118">
        <v>-2</v>
      </c>
      <c r="AN118">
        <v>0</v>
      </c>
      <c r="AO118">
        <v>0</v>
      </c>
      <c r="AP118">
        <v>0</v>
      </c>
      <c r="AQ118">
        <v>1</v>
      </c>
      <c r="AR118">
        <v>0</v>
      </c>
      <c r="AS118" t="s">
        <v>3</v>
      </c>
      <c r="AT118">
        <v>0.01</v>
      </c>
      <c r="AU118" t="s">
        <v>3</v>
      </c>
      <c r="AV118">
        <v>2</v>
      </c>
      <c r="AW118">
        <v>2</v>
      </c>
      <c r="AX118">
        <v>61550811</v>
      </c>
      <c r="AY118">
        <v>1</v>
      </c>
      <c r="AZ118">
        <v>0</v>
      </c>
      <c r="BA118">
        <v>118</v>
      </c>
      <c r="BB118">
        <v>1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0</v>
      </c>
      <c r="BK118">
        <v>0</v>
      </c>
      <c r="BL118">
        <v>0</v>
      </c>
      <c r="BM118">
        <v>0</v>
      </c>
      <c r="BN118">
        <v>0</v>
      </c>
      <c r="BO118">
        <v>0</v>
      </c>
      <c r="BP118">
        <v>0</v>
      </c>
      <c r="BQ118">
        <v>0</v>
      </c>
      <c r="BR118">
        <v>0</v>
      </c>
      <c r="BS118">
        <v>0</v>
      </c>
      <c r="BT118">
        <v>0</v>
      </c>
      <c r="BU118">
        <v>0</v>
      </c>
      <c r="BV118">
        <v>0</v>
      </c>
      <c r="BW118">
        <v>0</v>
      </c>
      <c r="CV118">
        <v>0</v>
      </c>
      <c r="CW118">
        <v>0</v>
      </c>
      <c r="CX118">
        <f>ROUND(Y118*Source!I247,7)</f>
        <v>5.0000000000000001E-3</v>
      </c>
      <c r="CY118">
        <f>AD118</f>
        <v>0</v>
      </c>
      <c r="CZ118">
        <f>AH118</f>
        <v>0</v>
      </c>
      <c r="DA118">
        <f>AL118</f>
        <v>1</v>
      </c>
      <c r="DB118">
        <f t="shared" si="20"/>
        <v>0</v>
      </c>
      <c r="DC118">
        <f t="shared" si="21"/>
        <v>0</v>
      </c>
      <c r="DD118" t="s">
        <v>3</v>
      </c>
      <c r="DE118" t="s">
        <v>3</v>
      </c>
      <c r="DF118">
        <f t="shared" si="37"/>
        <v>0</v>
      </c>
      <c r="DG118">
        <f t="shared" si="31"/>
        <v>0</v>
      </c>
      <c r="DH118">
        <f t="shared" si="22"/>
        <v>0</v>
      </c>
      <c r="DI118">
        <f t="shared" si="23"/>
        <v>0</v>
      </c>
      <c r="DJ118">
        <f>DI118</f>
        <v>0</v>
      </c>
      <c r="DK118">
        <v>0</v>
      </c>
      <c r="DL118" t="s">
        <v>3</v>
      </c>
      <c r="DM118">
        <v>0</v>
      </c>
      <c r="DN118" t="s">
        <v>3</v>
      </c>
      <c r="DO118">
        <v>0</v>
      </c>
    </row>
    <row r="119" spans="1:119" x14ac:dyDescent="0.2">
      <c r="A119">
        <f>ROW(Source!A247)</f>
        <v>247</v>
      </c>
      <c r="B119">
        <v>61549534</v>
      </c>
      <c r="C119">
        <v>61550799</v>
      </c>
      <c r="D119">
        <v>60334986</v>
      </c>
      <c r="E119">
        <v>1</v>
      </c>
      <c r="F119">
        <v>1</v>
      </c>
      <c r="G119">
        <v>1</v>
      </c>
      <c r="H119">
        <v>2</v>
      </c>
      <c r="I119" t="s">
        <v>453</v>
      </c>
      <c r="J119" t="s">
        <v>454</v>
      </c>
      <c r="K119" t="s">
        <v>455</v>
      </c>
      <c r="L119">
        <v>1368</v>
      </c>
      <c r="N119">
        <v>1011</v>
      </c>
      <c r="O119" t="s">
        <v>417</v>
      </c>
      <c r="P119" t="s">
        <v>417</v>
      </c>
      <c r="Q119">
        <v>1</v>
      </c>
      <c r="W119">
        <v>0</v>
      </c>
      <c r="X119">
        <v>-849950259</v>
      </c>
      <c r="Y119">
        <f t="shared" si="19"/>
        <v>0.01</v>
      </c>
      <c r="AA119">
        <v>0</v>
      </c>
      <c r="AB119">
        <v>643.29</v>
      </c>
      <c r="AC119">
        <v>722.05</v>
      </c>
      <c r="AD119">
        <v>0</v>
      </c>
      <c r="AE119">
        <v>0</v>
      </c>
      <c r="AF119">
        <v>643.29</v>
      </c>
      <c r="AG119">
        <v>722.05</v>
      </c>
      <c r="AH119">
        <v>0</v>
      </c>
      <c r="AI119">
        <v>1</v>
      </c>
      <c r="AJ119">
        <v>1</v>
      </c>
      <c r="AK119">
        <v>1</v>
      </c>
      <c r="AL119">
        <v>1</v>
      </c>
      <c r="AM119">
        <v>-2</v>
      </c>
      <c r="AN119">
        <v>0</v>
      </c>
      <c r="AO119">
        <v>0</v>
      </c>
      <c r="AP119">
        <v>0</v>
      </c>
      <c r="AQ119">
        <v>1</v>
      </c>
      <c r="AR119">
        <v>0</v>
      </c>
      <c r="AS119" t="s">
        <v>3</v>
      </c>
      <c r="AT119">
        <v>0.01</v>
      </c>
      <c r="AU119" t="s">
        <v>3</v>
      </c>
      <c r="AV119">
        <v>1</v>
      </c>
      <c r="AW119">
        <v>2</v>
      </c>
      <c r="AX119">
        <v>61550812</v>
      </c>
      <c r="AY119">
        <v>1</v>
      </c>
      <c r="AZ119">
        <v>0</v>
      </c>
      <c r="BA119">
        <v>119</v>
      </c>
      <c r="BB119">
        <v>1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0</v>
      </c>
      <c r="BK119">
        <v>6.4329000000000001</v>
      </c>
      <c r="BL119">
        <v>7.2204999999999995</v>
      </c>
      <c r="BM119">
        <v>0</v>
      </c>
      <c r="BN119">
        <v>0</v>
      </c>
      <c r="BO119">
        <v>0.01</v>
      </c>
      <c r="BP119">
        <v>1</v>
      </c>
      <c r="BQ119">
        <v>0</v>
      </c>
      <c r="BR119">
        <v>6.4329000000000001</v>
      </c>
      <c r="BS119">
        <v>7.2204999999999995</v>
      </c>
      <c r="BT119">
        <v>0</v>
      </c>
      <c r="BU119">
        <v>0</v>
      </c>
      <c r="BV119">
        <v>0.01</v>
      </c>
      <c r="BW119">
        <v>1</v>
      </c>
      <c r="CV119">
        <v>0</v>
      </c>
      <c r="CW119">
        <f>ROUND(Y119*Source!I247*DO119,7)</f>
        <v>5.0000000000000001E-3</v>
      </c>
      <c r="CX119">
        <f>ROUND(Y119*Source!I247,7)</f>
        <v>5.0000000000000001E-3</v>
      </c>
      <c r="CY119">
        <f>AB119</f>
        <v>643.29</v>
      </c>
      <c r="CZ119">
        <f>AF119</f>
        <v>643.29</v>
      </c>
      <c r="DA119">
        <f>AJ119</f>
        <v>1</v>
      </c>
      <c r="DB119">
        <f t="shared" si="20"/>
        <v>6.43</v>
      </c>
      <c r="DC119">
        <f t="shared" si="21"/>
        <v>7.22</v>
      </c>
      <c r="DD119" t="s">
        <v>3</v>
      </c>
      <c r="DE119" t="s">
        <v>3</v>
      </c>
      <c r="DF119">
        <f t="shared" si="37"/>
        <v>0</v>
      </c>
      <c r="DG119">
        <f t="shared" si="31"/>
        <v>3.22</v>
      </c>
      <c r="DH119">
        <f t="shared" si="22"/>
        <v>3.61</v>
      </c>
      <c r="DI119">
        <f t="shared" si="23"/>
        <v>0</v>
      </c>
      <c r="DJ119">
        <f>DG119+DH119</f>
        <v>6.83</v>
      </c>
      <c r="DK119">
        <v>1</v>
      </c>
      <c r="DL119" t="s">
        <v>456</v>
      </c>
      <c r="DM119">
        <v>4</v>
      </c>
      <c r="DN119" t="s">
        <v>413</v>
      </c>
      <c r="DO119">
        <v>1</v>
      </c>
    </row>
    <row r="120" spans="1:119" x14ac:dyDescent="0.2">
      <c r="A120">
        <f>ROW(Source!A247)</f>
        <v>247</v>
      </c>
      <c r="B120">
        <v>61549534</v>
      </c>
      <c r="C120">
        <v>61550799</v>
      </c>
      <c r="D120">
        <v>60401754</v>
      </c>
      <c r="E120">
        <v>1</v>
      </c>
      <c r="F120">
        <v>1</v>
      </c>
      <c r="G120">
        <v>1</v>
      </c>
      <c r="H120">
        <v>3</v>
      </c>
      <c r="I120" t="s">
        <v>436</v>
      </c>
      <c r="J120" t="s">
        <v>437</v>
      </c>
      <c r="K120" t="s">
        <v>438</v>
      </c>
      <c r="L120">
        <v>1383</v>
      </c>
      <c r="N120">
        <v>1013</v>
      </c>
      <c r="O120" t="s">
        <v>439</v>
      </c>
      <c r="P120" t="s">
        <v>439</v>
      </c>
      <c r="Q120">
        <v>1</v>
      </c>
      <c r="W120">
        <v>0</v>
      </c>
      <c r="X120">
        <v>1840299850</v>
      </c>
      <c r="Y120">
        <f t="shared" si="19"/>
        <v>4.42</v>
      </c>
      <c r="AA120">
        <v>6.78</v>
      </c>
      <c r="AB120">
        <v>0</v>
      </c>
      <c r="AC120">
        <v>0</v>
      </c>
      <c r="AD120">
        <v>0</v>
      </c>
      <c r="AE120">
        <v>6.78</v>
      </c>
      <c r="AF120">
        <v>0</v>
      </c>
      <c r="AG120">
        <v>0</v>
      </c>
      <c r="AH120">
        <v>0</v>
      </c>
      <c r="AI120">
        <v>1</v>
      </c>
      <c r="AJ120">
        <v>1</v>
      </c>
      <c r="AK120">
        <v>1</v>
      </c>
      <c r="AL120">
        <v>1</v>
      </c>
      <c r="AM120">
        <v>-2</v>
      </c>
      <c r="AN120">
        <v>0</v>
      </c>
      <c r="AO120">
        <v>0</v>
      </c>
      <c r="AP120">
        <v>0</v>
      </c>
      <c r="AQ120">
        <v>1</v>
      </c>
      <c r="AR120">
        <v>0</v>
      </c>
      <c r="AS120" t="s">
        <v>3</v>
      </c>
      <c r="AT120">
        <v>4.42</v>
      </c>
      <c r="AU120" t="s">
        <v>3</v>
      </c>
      <c r="AV120">
        <v>0</v>
      </c>
      <c r="AW120">
        <v>2</v>
      </c>
      <c r="AX120">
        <v>61550813</v>
      </c>
      <c r="AY120">
        <v>1</v>
      </c>
      <c r="AZ120">
        <v>0</v>
      </c>
      <c r="BA120">
        <v>120</v>
      </c>
      <c r="BB120">
        <v>1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29.967600000000001</v>
      </c>
      <c r="BK120">
        <v>0</v>
      </c>
      <c r="BL120">
        <v>0</v>
      </c>
      <c r="BM120">
        <v>0</v>
      </c>
      <c r="BN120">
        <v>0</v>
      </c>
      <c r="BO120">
        <v>0</v>
      </c>
      <c r="BP120">
        <v>1</v>
      </c>
      <c r="BQ120">
        <v>29.967600000000001</v>
      </c>
      <c r="BR120">
        <v>0</v>
      </c>
      <c r="BS120">
        <v>0</v>
      </c>
      <c r="BT120">
        <v>0</v>
      </c>
      <c r="BU120">
        <v>0</v>
      </c>
      <c r="BV120">
        <v>0</v>
      </c>
      <c r="BW120">
        <v>1</v>
      </c>
      <c r="CV120">
        <v>0</v>
      </c>
      <c r="CW120">
        <v>0</v>
      </c>
      <c r="CX120">
        <f>ROUND(Y120*Source!I247,7)</f>
        <v>2.21</v>
      </c>
      <c r="CY120">
        <f>AA120</f>
        <v>6.78</v>
      </c>
      <c r="CZ120">
        <f>AE120</f>
        <v>6.78</v>
      </c>
      <c r="DA120">
        <f>AI120</f>
        <v>1</v>
      </c>
      <c r="DB120">
        <f t="shared" si="20"/>
        <v>29.97</v>
      </c>
      <c r="DC120">
        <f t="shared" si="21"/>
        <v>0</v>
      </c>
      <c r="DD120" t="s">
        <v>3</v>
      </c>
      <c r="DE120" t="s">
        <v>3</v>
      </c>
      <c r="DF120">
        <f t="shared" si="37"/>
        <v>14.98</v>
      </c>
      <c r="DG120">
        <f t="shared" si="31"/>
        <v>0</v>
      </c>
      <c r="DH120">
        <f t="shared" si="22"/>
        <v>0</v>
      </c>
      <c r="DI120">
        <f t="shared" si="23"/>
        <v>0</v>
      </c>
      <c r="DJ120">
        <f>DF120</f>
        <v>14.98</v>
      </c>
      <c r="DK120">
        <v>1</v>
      </c>
      <c r="DL120" t="s">
        <v>3</v>
      </c>
      <c r="DM120">
        <v>0</v>
      </c>
      <c r="DN120" t="s">
        <v>3</v>
      </c>
      <c r="DO120">
        <v>0</v>
      </c>
    </row>
    <row r="121" spans="1:119" x14ac:dyDescent="0.2">
      <c r="A121">
        <f>ROW(Source!A247)</f>
        <v>247</v>
      </c>
      <c r="B121">
        <v>61549534</v>
      </c>
      <c r="C121">
        <v>61550799</v>
      </c>
      <c r="D121">
        <v>60403357</v>
      </c>
      <c r="E121">
        <v>1</v>
      </c>
      <c r="F121">
        <v>1</v>
      </c>
      <c r="G121">
        <v>1</v>
      </c>
      <c r="H121">
        <v>3</v>
      </c>
      <c r="I121" t="s">
        <v>481</v>
      </c>
      <c r="J121" t="s">
        <v>482</v>
      </c>
      <c r="K121" t="s">
        <v>483</v>
      </c>
      <c r="L121">
        <v>1425</v>
      </c>
      <c r="N121">
        <v>1013</v>
      </c>
      <c r="O121" t="s">
        <v>119</v>
      </c>
      <c r="P121" t="s">
        <v>119</v>
      </c>
      <c r="Q121">
        <v>1</v>
      </c>
      <c r="W121">
        <v>0</v>
      </c>
      <c r="X121">
        <v>1434886024</v>
      </c>
      <c r="Y121">
        <f t="shared" si="19"/>
        <v>2.09</v>
      </c>
      <c r="AA121">
        <v>64.900000000000006</v>
      </c>
      <c r="AB121">
        <v>0</v>
      </c>
      <c r="AC121">
        <v>0</v>
      </c>
      <c r="AD121">
        <v>0</v>
      </c>
      <c r="AE121">
        <v>52.34</v>
      </c>
      <c r="AF121">
        <v>0</v>
      </c>
      <c r="AG121">
        <v>0</v>
      </c>
      <c r="AH121">
        <v>0</v>
      </c>
      <c r="AI121">
        <v>1.24</v>
      </c>
      <c r="AJ121">
        <v>1</v>
      </c>
      <c r="AK121">
        <v>1</v>
      </c>
      <c r="AL121">
        <v>1</v>
      </c>
      <c r="AM121">
        <v>2</v>
      </c>
      <c r="AN121">
        <v>0</v>
      </c>
      <c r="AO121">
        <v>0</v>
      </c>
      <c r="AP121">
        <v>0</v>
      </c>
      <c r="AQ121">
        <v>1</v>
      </c>
      <c r="AR121">
        <v>0</v>
      </c>
      <c r="AS121" t="s">
        <v>3</v>
      </c>
      <c r="AT121">
        <v>2.09</v>
      </c>
      <c r="AU121" t="s">
        <v>3</v>
      </c>
      <c r="AV121">
        <v>0</v>
      </c>
      <c r="AW121">
        <v>2</v>
      </c>
      <c r="AX121">
        <v>61550814</v>
      </c>
      <c r="AY121">
        <v>1</v>
      </c>
      <c r="AZ121">
        <v>0</v>
      </c>
      <c r="BA121">
        <v>121</v>
      </c>
      <c r="BB121">
        <v>1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109.39060000000001</v>
      </c>
      <c r="BK121">
        <v>0</v>
      </c>
      <c r="BL121">
        <v>0</v>
      </c>
      <c r="BM121">
        <v>0</v>
      </c>
      <c r="BN121">
        <v>0</v>
      </c>
      <c r="BO121">
        <v>0</v>
      </c>
      <c r="BP121">
        <v>1</v>
      </c>
      <c r="BQ121">
        <v>109.39060000000001</v>
      </c>
      <c r="BR121">
        <v>0</v>
      </c>
      <c r="BS121">
        <v>0</v>
      </c>
      <c r="BT121">
        <v>0</v>
      </c>
      <c r="BU121">
        <v>0</v>
      </c>
      <c r="BV121">
        <v>0</v>
      </c>
      <c r="BW121">
        <v>1</v>
      </c>
      <c r="CV121">
        <v>0</v>
      </c>
      <c r="CW121">
        <v>0</v>
      </c>
      <c r="CX121">
        <f>ROUND(Y121*Source!I247,7)</f>
        <v>1.0449999999999999</v>
      </c>
      <c r="CY121">
        <f>AA121</f>
        <v>64.900000000000006</v>
      </c>
      <c r="CZ121">
        <f>AE121</f>
        <v>52.34</v>
      </c>
      <c r="DA121">
        <f>AI121</f>
        <v>1.24</v>
      </c>
      <c r="DB121">
        <f t="shared" si="20"/>
        <v>109.39</v>
      </c>
      <c r="DC121">
        <f t="shared" si="21"/>
        <v>0</v>
      </c>
      <c r="DD121" t="s">
        <v>3</v>
      </c>
      <c r="DE121" t="s">
        <v>3</v>
      </c>
      <c r="DF121">
        <f>ROUND(ROUND(AE121*AI121,2)*CX121,2)</f>
        <v>67.819999999999993</v>
      </c>
      <c r="DG121">
        <f t="shared" si="31"/>
        <v>0</v>
      </c>
      <c r="DH121">
        <f t="shared" si="22"/>
        <v>0</v>
      </c>
      <c r="DI121">
        <f t="shared" si="23"/>
        <v>0</v>
      </c>
      <c r="DJ121">
        <f>DF121</f>
        <v>67.819999999999993</v>
      </c>
      <c r="DK121">
        <v>0</v>
      </c>
      <c r="DL121" t="s">
        <v>3</v>
      </c>
      <c r="DM121">
        <v>0</v>
      </c>
      <c r="DN121" t="s">
        <v>3</v>
      </c>
      <c r="DO121">
        <v>0</v>
      </c>
    </row>
    <row r="122" spans="1:119" x14ac:dyDescent="0.2">
      <c r="A122">
        <f>ROW(Source!A247)</f>
        <v>247</v>
      </c>
      <c r="B122">
        <v>61549534</v>
      </c>
      <c r="C122">
        <v>61550799</v>
      </c>
      <c r="D122">
        <v>60442997</v>
      </c>
      <c r="E122">
        <v>1</v>
      </c>
      <c r="F122">
        <v>1</v>
      </c>
      <c r="G122">
        <v>1</v>
      </c>
      <c r="H122">
        <v>3</v>
      </c>
      <c r="I122" t="s">
        <v>161</v>
      </c>
      <c r="J122" t="s">
        <v>164</v>
      </c>
      <c r="K122" t="s">
        <v>162</v>
      </c>
      <c r="L122">
        <v>1301</v>
      </c>
      <c r="N122">
        <v>1003</v>
      </c>
      <c r="O122" t="s">
        <v>163</v>
      </c>
      <c r="P122" t="s">
        <v>163</v>
      </c>
      <c r="Q122">
        <v>1</v>
      </c>
      <c r="W122">
        <v>0</v>
      </c>
      <c r="X122">
        <v>613818176</v>
      </c>
      <c r="Y122">
        <f t="shared" si="19"/>
        <v>105</v>
      </c>
      <c r="AA122">
        <v>11.79</v>
      </c>
      <c r="AB122">
        <v>0</v>
      </c>
      <c r="AC122">
        <v>0</v>
      </c>
      <c r="AD122">
        <v>0</v>
      </c>
      <c r="AE122">
        <v>11.79</v>
      </c>
      <c r="AF122">
        <v>0</v>
      </c>
      <c r="AG122">
        <v>0</v>
      </c>
      <c r="AH122">
        <v>0</v>
      </c>
      <c r="AI122">
        <v>1.4</v>
      </c>
      <c r="AJ122">
        <v>1</v>
      </c>
      <c r="AK122">
        <v>1</v>
      </c>
      <c r="AL122">
        <v>1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  <c r="AS122" t="s">
        <v>3</v>
      </c>
      <c r="AT122">
        <v>105</v>
      </c>
      <c r="AU122" t="s">
        <v>3</v>
      </c>
      <c r="AV122">
        <v>0</v>
      </c>
      <c r="AW122">
        <v>1</v>
      </c>
      <c r="AX122">
        <v>-1</v>
      </c>
      <c r="AY122">
        <v>0</v>
      </c>
      <c r="AZ122">
        <v>0</v>
      </c>
      <c r="BA122" t="s">
        <v>3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0</v>
      </c>
      <c r="BI122">
        <v>0</v>
      </c>
      <c r="BJ122">
        <v>0</v>
      </c>
      <c r="BK122">
        <v>0</v>
      </c>
      <c r="BL122">
        <v>0</v>
      </c>
      <c r="BM122">
        <v>0</v>
      </c>
      <c r="BN122">
        <v>0</v>
      </c>
      <c r="BO122">
        <v>0</v>
      </c>
      <c r="BP122">
        <v>0</v>
      </c>
      <c r="BQ122">
        <v>0</v>
      </c>
      <c r="BR122">
        <v>0</v>
      </c>
      <c r="BS122">
        <v>0</v>
      </c>
      <c r="BT122">
        <v>0</v>
      </c>
      <c r="BU122">
        <v>0</v>
      </c>
      <c r="BV122">
        <v>0</v>
      </c>
      <c r="BW122">
        <v>0</v>
      </c>
      <c r="CV122">
        <v>0</v>
      </c>
      <c r="CW122">
        <v>0</v>
      </c>
      <c r="CX122">
        <f>ROUND(Y122*Source!I247,7)</f>
        <v>52.5</v>
      </c>
      <c r="CY122">
        <f>AA122</f>
        <v>11.79</v>
      </c>
      <c r="CZ122">
        <f>AE122</f>
        <v>11.79</v>
      </c>
      <c r="DA122">
        <f>AI122</f>
        <v>1.4</v>
      </c>
      <c r="DB122">
        <f t="shared" si="20"/>
        <v>1237.95</v>
      </c>
      <c r="DC122">
        <f t="shared" si="21"/>
        <v>0</v>
      </c>
      <c r="DD122" t="s">
        <v>3</v>
      </c>
      <c r="DE122" t="s">
        <v>3</v>
      </c>
      <c r="DF122">
        <f>ROUND(ROUND(AE122*AI122,2)*CX122,2)</f>
        <v>866.78</v>
      </c>
      <c r="DG122">
        <f t="shared" si="31"/>
        <v>0</v>
      </c>
      <c r="DH122">
        <f t="shared" si="22"/>
        <v>0</v>
      </c>
      <c r="DI122">
        <f t="shared" si="23"/>
        <v>0</v>
      </c>
      <c r="DJ122">
        <f>DF122</f>
        <v>866.78</v>
      </c>
      <c r="DK122">
        <v>0</v>
      </c>
      <c r="DL122" t="s">
        <v>3</v>
      </c>
      <c r="DM122">
        <v>0</v>
      </c>
      <c r="DN122" t="s">
        <v>3</v>
      </c>
      <c r="DO122">
        <v>0</v>
      </c>
    </row>
    <row r="123" spans="1:119" x14ac:dyDescent="0.2">
      <c r="A123">
        <f>ROW(Source!A284)</f>
        <v>284</v>
      </c>
      <c r="B123">
        <v>61549534</v>
      </c>
      <c r="C123">
        <v>61550817</v>
      </c>
      <c r="D123">
        <v>60327418</v>
      </c>
      <c r="E123">
        <v>117</v>
      </c>
      <c r="F123">
        <v>1</v>
      </c>
      <c r="G123">
        <v>1</v>
      </c>
      <c r="H123">
        <v>1</v>
      </c>
      <c r="I123" t="s">
        <v>426</v>
      </c>
      <c r="J123" t="s">
        <v>3</v>
      </c>
      <c r="K123" t="s">
        <v>427</v>
      </c>
      <c r="L123">
        <v>1191</v>
      </c>
      <c r="N123">
        <v>1013</v>
      </c>
      <c r="O123" t="s">
        <v>413</v>
      </c>
      <c r="P123" t="s">
        <v>413</v>
      </c>
      <c r="Q123">
        <v>1</v>
      </c>
      <c r="W123">
        <v>0</v>
      </c>
      <c r="X123">
        <v>-715079457</v>
      </c>
      <c r="Y123">
        <f t="shared" si="19"/>
        <v>24.1</v>
      </c>
      <c r="AA123">
        <v>0</v>
      </c>
      <c r="AB123">
        <v>0</v>
      </c>
      <c r="AC123">
        <v>0</v>
      </c>
      <c r="AD123">
        <v>681.63</v>
      </c>
      <c r="AE123">
        <v>0</v>
      </c>
      <c r="AF123">
        <v>0</v>
      </c>
      <c r="AG123">
        <v>0</v>
      </c>
      <c r="AH123">
        <v>681.63</v>
      </c>
      <c r="AI123">
        <v>1</v>
      </c>
      <c r="AJ123">
        <v>1</v>
      </c>
      <c r="AK123">
        <v>1</v>
      </c>
      <c r="AL123">
        <v>1</v>
      </c>
      <c r="AM123">
        <v>-2</v>
      </c>
      <c r="AN123">
        <v>0</v>
      </c>
      <c r="AO123">
        <v>0</v>
      </c>
      <c r="AP123">
        <v>0</v>
      </c>
      <c r="AQ123">
        <v>1</v>
      </c>
      <c r="AR123">
        <v>0</v>
      </c>
      <c r="AS123" t="s">
        <v>3</v>
      </c>
      <c r="AT123">
        <v>24.1</v>
      </c>
      <c r="AU123" t="s">
        <v>3</v>
      </c>
      <c r="AV123">
        <v>1</v>
      </c>
      <c r="AW123">
        <v>2</v>
      </c>
      <c r="AX123">
        <v>61550820</v>
      </c>
      <c r="AY123">
        <v>1</v>
      </c>
      <c r="AZ123">
        <v>0</v>
      </c>
      <c r="BA123">
        <v>123</v>
      </c>
      <c r="BB123">
        <v>1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0</v>
      </c>
      <c r="BK123">
        <v>0</v>
      </c>
      <c r="BL123">
        <v>0</v>
      </c>
      <c r="BM123">
        <v>16427.282999999999</v>
      </c>
      <c r="BN123">
        <v>24.1</v>
      </c>
      <c r="BO123">
        <v>0</v>
      </c>
      <c r="BP123">
        <v>1</v>
      </c>
      <c r="BQ123">
        <v>0</v>
      </c>
      <c r="BR123">
        <v>0</v>
      </c>
      <c r="BS123">
        <v>0</v>
      </c>
      <c r="BT123">
        <v>16427.282999999999</v>
      </c>
      <c r="BU123">
        <v>24.1</v>
      </c>
      <c r="BV123">
        <v>0</v>
      </c>
      <c r="BW123">
        <v>1</v>
      </c>
      <c r="CU123">
        <f>ROUND(AT123*Source!I284*AH123*AL123,2)</f>
        <v>164.27</v>
      </c>
      <c r="CV123">
        <f>ROUND(Y123*Source!I284,7)</f>
        <v>0.24099999999999999</v>
      </c>
      <c r="CW123">
        <v>0</v>
      </c>
      <c r="CX123">
        <f>ROUND(Y123*Source!I284,7)</f>
        <v>0.24099999999999999</v>
      </c>
      <c r="CY123">
        <f>AD123</f>
        <v>681.63</v>
      </c>
      <c r="CZ123">
        <f>AH123</f>
        <v>681.63</v>
      </c>
      <c r="DA123">
        <f>AL123</f>
        <v>1</v>
      </c>
      <c r="DB123">
        <f t="shared" si="20"/>
        <v>16427.28</v>
      </c>
      <c r="DC123">
        <f t="shared" si="21"/>
        <v>0</v>
      </c>
      <c r="DD123" t="s">
        <v>3</v>
      </c>
      <c r="DE123" t="s">
        <v>3</v>
      </c>
      <c r="DF123">
        <f>ROUND(ROUND(AE123,2)*CX123,2)</f>
        <v>0</v>
      </c>
      <c r="DG123">
        <f t="shared" si="31"/>
        <v>0</v>
      </c>
      <c r="DH123">
        <f t="shared" si="22"/>
        <v>0</v>
      </c>
      <c r="DI123">
        <f t="shared" si="23"/>
        <v>164.27</v>
      </c>
      <c r="DJ123">
        <f>DI123</f>
        <v>164.27</v>
      </c>
      <c r="DK123">
        <v>1</v>
      </c>
      <c r="DL123" t="s">
        <v>3</v>
      </c>
      <c r="DM123">
        <v>0</v>
      </c>
      <c r="DN123" t="s">
        <v>3</v>
      </c>
      <c r="DO123">
        <v>0</v>
      </c>
    </row>
    <row r="124" spans="1:119" x14ac:dyDescent="0.2">
      <c r="A124">
        <f>ROW(Source!A284)</f>
        <v>284</v>
      </c>
      <c r="B124">
        <v>61549534</v>
      </c>
      <c r="C124">
        <v>61550817</v>
      </c>
      <c r="D124">
        <v>60430710</v>
      </c>
      <c r="E124">
        <v>1</v>
      </c>
      <c r="F124">
        <v>1</v>
      </c>
      <c r="G124">
        <v>1</v>
      </c>
      <c r="H124">
        <v>3</v>
      </c>
      <c r="I124" t="s">
        <v>126</v>
      </c>
      <c r="J124" t="s">
        <v>129</v>
      </c>
      <c r="K124" t="s">
        <v>127</v>
      </c>
      <c r="L124">
        <v>1371</v>
      </c>
      <c r="N124">
        <v>1013</v>
      </c>
      <c r="O124" t="s">
        <v>128</v>
      </c>
      <c r="P124" t="s">
        <v>128</v>
      </c>
      <c r="Q124">
        <v>1</v>
      </c>
      <c r="W124">
        <v>0</v>
      </c>
      <c r="X124">
        <v>651079227</v>
      </c>
      <c r="Y124">
        <f t="shared" si="19"/>
        <v>100</v>
      </c>
      <c r="AA124">
        <v>439.61</v>
      </c>
      <c r="AB124">
        <v>0</v>
      </c>
      <c r="AC124">
        <v>0</v>
      </c>
      <c r="AD124">
        <v>0</v>
      </c>
      <c r="AE124">
        <v>230.16</v>
      </c>
      <c r="AF124">
        <v>0</v>
      </c>
      <c r="AG124">
        <v>0</v>
      </c>
      <c r="AH124">
        <v>0</v>
      </c>
      <c r="AI124">
        <v>1.91</v>
      </c>
      <c r="AJ124">
        <v>1</v>
      </c>
      <c r="AK124">
        <v>1</v>
      </c>
      <c r="AL124">
        <v>1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  <c r="AS124" t="s">
        <v>3</v>
      </c>
      <c r="AT124">
        <v>100</v>
      </c>
      <c r="AU124" t="s">
        <v>3</v>
      </c>
      <c r="AV124">
        <v>0</v>
      </c>
      <c r="AW124">
        <v>1</v>
      </c>
      <c r="AX124">
        <v>-1</v>
      </c>
      <c r="AY124">
        <v>0</v>
      </c>
      <c r="AZ124">
        <v>0</v>
      </c>
      <c r="BA124" t="s">
        <v>3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0</v>
      </c>
      <c r="BK124">
        <v>0</v>
      </c>
      <c r="BL124">
        <v>0</v>
      </c>
      <c r="BM124">
        <v>0</v>
      </c>
      <c r="BN124">
        <v>0</v>
      </c>
      <c r="BO124">
        <v>0</v>
      </c>
      <c r="BP124">
        <v>0</v>
      </c>
      <c r="BQ124">
        <v>0</v>
      </c>
      <c r="BR124">
        <v>0</v>
      </c>
      <c r="BS124">
        <v>0</v>
      </c>
      <c r="BT124">
        <v>0</v>
      </c>
      <c r="BU124">
        <v>0</v>
      </c>
      <c r="BV124">
        <v>0</v>
      </c>
      <c r="BW124">
        <v>0</v>
      </c>
      <c r="CV124">
        <v>0</v>
      </c>
      <c r="CW124">
        <v>0</v>
      </c>
      <c r="CX124">
        <f>ROUND(Y124*Source!I284,7)</f>
        <v>1</v>
      </c>
      <c r="CY124">
        <f>AA124</f>
        <v>439.61</v>
      </c>
      <c r="CZ124">
        <f>AE124</f>
        <v>230.16</v>
      </c>
      <c r="DA124">
        <f>AI124</f>
        <v>1.91</v>
      </c>
      <c r="DB124">
        <f t="shared" si="20"/>
        <v>23016</v>
      </c>
      <c r="DC124">
        <f t="shared" si="21"/>
        <v>0</v>
      </c>
      <c r="DD124" t="s">
        <v>3</v>
      </c>
      <c r="DE124" t="s">
        <v>3</v>
      </c>
      <c r="DF124">
        <f>ROUND(ROUND(AE124*AI124,2)*CX124,2)</f>
        <v>439.61</v>
      </c>
      <c r="DG124">
        <f t="shared" si="31"/>
        <v>0</v>
      </c>
      <c r="DH124">
        <f t="shared" si="22"/>
        <v>0</v>
      </c>
      <c r="DI124">
        <f t="shared" si="23"/>
        <v>0</v>
      </c>
      <c r="DJ124">
        <f>DF124</f>
        <v>439.61</v>
      </c>
      <c r="DK124">
        <v>0</v>
      </c>
      <c r="DL124" t="s">
        <v>3</v>
      </c>
      <c r="DM124">
        <v>0</v>
      </c>
      <c r="DN124" t="s">
        <v>3</v>
      </c>
      <c r="DO124">
        <v>0</v>
      </c>
    </row>
    <row r="125" spans="1:119" x14ac:dyDescent="0.2">
      <c r="A125">
        <f>ROW(Source!A286)</f>
        <v>286</v>
      </c>
      <c r="B125">
        <v>61549534</v>
      </c>
      <c r="C125">
        <v>61550823</v>
      </c>
      <c r="D125">
        <v>60327418</v>
      </c>
      <c r="E125">
        <v>117</v>
      </c>
      <c r="F125">
        <v>1</v>
      </c>
      <c r="G125">
        <v>1</v>
      </c>
      <c r="H125">
        <v>1</v>
      </c>
      <c r="I125" t="s">
        <v>426</v>
      </c>
      <c r="J125" t="s">
        <v>3</v>
      </c>
      <c r="K125" t="s">
        <v>427</v>
      </c>
      <c r="L125">
        <v>1191</v>
      </c>
      <c r="N125">
        <v>1013</v>
      </c>
      <c r="O125" t="s">
        <v>413</v>
      </c>
      <c r="P125" t="s">
        <v>413</v>
      </c>
      <c r="Q125">
        <v>1</v>
      </c>
      <c r="W125">
        <v>0</v>
      </c>
      <c r="X125">
        <v>-715079457</v>
      </c>
      <c r="Y125">
        <f t="shared" si="19"/>
        <v>24.1</v>
      </c>
      <c r="AA125">
        <v>0</v>
      </c>
      <c r="AB125">
        <v>0</v>
      </c>
      <c r="AC125">
        <v>0</v>
      </c>
      <c r="AD125">
        <v>681.63</v>
      </c>
      <c r="AE125">
        <v>0</v>
      </c>
      <c r="AF125">
        <v>0</v>
      </c>
      <c r="AG125">
        <v>0</v>
      </c>
      <c r="AH125">
        <v>681.63</v>
      </c>
      <c r="AI125">
        <v>1</v>
      </c>
      <c r="AJ125">
        <v>1</v>
      </c>
      <c r="AK125">
        <v>1</v>
      </c>
      <c r="AL125">
        <v>1</v>
      </c>
      <c r="AM125">
        <v>-2</v>
      </c>
      <c r="AN125">
        <v>0</v>
      </c>
      <c r="AO125">
        <v>0</v>
      </c>
      <c r="AP125">
        <v>0</v>
      </c>
      <c r="AQ125">
        <v>1</v>
      </c>
      <c r="AR125">
        <v>0</v>
      </c>
      <c r="AS125" t="s">
        <v>3</v>
      </c>
      <c r="AT125">
        <v>24.1</v>
      </c>
      <c r="AU125" t="s">
        <v>3</v>
      </c>
      <c r="AV125">
        <v>1</v>
      </c>
      <c r="AW125">
        <v>2</v>
      </c>
      <c r="AX125">
        <v>61550826</v>
      </c>
      <c r="AY125">
        <v>1</v>
      </c>
      <c r="AZ125">
        <v>0</v>
      </c>
      <c r="BA125">
        <v>125</v>
      </c>
      <c r="BB125">
        <v>1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0</v>
      </c>
      <c r="BK125">
        <v>0</v>
      </c>
      <c r="BL125">
        <v>0</v>
      </c>
      <c r="BM125">
        <v>16427.282999999999</v>
      </c>
      <c r="BN125">
        <v>24.1</v>
      </c>
      <c r="BO125">
        <v>0</v>
      </c>
      <c r="BP125">
        <v>1</v>
      </c>
      <c r="BQ125">
        <v>0</v>
      </c>
      <c r="BR125">
        <v>0</v>
      </c>
      <c r="BS125">
        <v>0</v>
      </c>
      <c r="BT125">
        <v>16427.282999999999</v>
      </c>
      <c r="BU125">
        <v>24.1</v>
      </c>
      <c r="BV125">
        <v>0</v>
      </c>
      <c r="BW125">
        <v>1</v>
      </c>
      <c r="CU125">
        <f>ROUND(AT125*Source!I286*AH125*AL125,2)</f>
        <v>164.27</v>
      </c>
      <c r="CV125">
        <f>ROUND(Y125*Source!I286,7)</f>
        <v>0.24099999999999999</v>
      </c>
      <c r="CW125">
        <v>0</v>
      </c>
      <c r="CX125">
        <f>ROUND(Y125*Source!I286,7)</f>
        <v>0.24099999999999999</v>
      </c>
      <c r="CY125">
        <f>AD125</f>
        <v>681.63</v>
      </c>
      <c r="CZ125">
        <f>AH125</f>
        <v>681.63</v>
      </c>
      <c r="DA125">
        <f>AL125</f>
        <v>1</v>
      </c>
      <c r="DB125">
        <f t="shared" si="20"/>
        <v>16427.28</v>
      </c>
      <c r="DC125">
        <f t="shared" si="21"/>
        <v>0</v>
      </c>
      <c r="DD125" t="s">
        <v>3</v>
      </c>
      <c r="DE125" t="s">
        <v>3</v>
      </c>
      <c r="DF125">
        <f>ROUND(ROUND(AE125,2)*CX125,2)</f>
        <v>0</v>
      </c>
      <c r="DG125">
        <f t="shared" si="31"/>
        <v>0</v>
      </c>
      <c r="DH125">
        <f t="shared" si="22"/>
        <v>0</v>
      </c>
      <c r="DI125">
        <f t="shared" si="23"/>
        <v>164.27</v>
      </c>
      <c r="DJ125">
        <f>DI125</f>
        <v>164.27</v>
      </c>
      <c r="DK125">
        <v>1</v>
      </c>
      <c r="DL125" t="s">
        <v>3</v>
      </c>
      <c r="DM125">
        <v>0</v>
      </c>
      <c r="DN125" t="s">
        <v>3</v>
      </c>
      <c r="DO125">
        <v>0</v>
      </c>
    </row>
    <row r="126" spans="1:119" x14ac:dyDescent="0.2">
      <c r="A126">
        <f>ROW(Source!A286)</f>
        <v>286</v>
      </c>
      <c r="B126">
        <v>61549534</v>
      </c>
      <c r="C126">
        <v>61550823</v>
      </c>
      <c r="D126">
        <v>60430710</v>
      </c>
      <c r="E126">
        <v>1</v>
      </c>
      <c r="F126">
        <v>1</v>
      </c>
      <c r="G126">
        <v>1</v>
      </c>
      <c r="H126">
        <v>3</v>
      </c>
      <c r="I126" t="s">
        <v>126</v>
      </c>
      <c r="J126" t="s">
        <v>129</v>
      </c>
      <c r="K126" t="s">
        <v>127</v>
      </c>
      <c r="L126">
        <v>1371</v>
      </c>
      <c r="N126">
        <v>1013</v>
      </c>
      <c r="O126" t="s">
        <v>128</v>
      </c>
      <c r="P126" t="s">
        <v>128</v>
      </c>
      <c r="Q126">
        <v>1</v>
      </c>
      <c r="W126">
        <v>0</v>
      </c>
      <c r="X126">
        <v>651079227</v>
      </c>
      <c r="Y126">
        <f t="shared" si="19"/>
        <v>100</v>
      </c>
      <c r="AA126">
        <v>439.61</v>
      </c>
      <c r="AB126">
        <v>0</v>
      </c>
      <c r="AC126">
        <v>0</v>
      </c>
      <c r="AD126">
        <v>0</v>
      </c>
      <c r="AE126">
        <v>230.16</v>
      </c>
      <c r="AF126">
        <v>0</v>
      </c>
      <c r="AG126">
        <v>0</v>
      </c>
      <c r="AH126">
        <v>0</v>
      </c>
      <c r="AI126">
        <v>1.91</v>
      </c>
      <c r="AJ126">
        <v>1</v>
      </c>
      <c r="AK126">
        <v>1</v>
      </c>
      <c r="AL126">
        <v>1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  <c r="AS126" t="s">
        <v>3</v>
      </c>
      <c r="AT126">
        <v>100</v>
      </c>
      <c r="AU126" t="s">
        <v>3</v>
      </c>
      <c r="AV126">
        <v>0</v>
      </c>
      <c r="AW126">
        <v>1</v>
      </c>
      <c r="AX126">
        <v>-1</v>
      </c>
      <c r="AY126">
        <v>0</v>
      </c>
      <c r="AZ126">
        <v>0</v>
      </c>
      <c r="BA126" t="s">
        <v>3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0</v>
      </c>
      <c r="BK126">
        <v>0</v>
      </c>
      <c r="BL126">
        <v>0</v>
      </c>
      <c r="BM126">
        <v>0</v>
      </c>
      <c r="BN126">
        <v>0</v>
      </c>
      <c r="BO126">
        <v>0</v>
      </c>
      <c r="BP126">
        <v>0</v>
      </c>
      <c r="BQ126">
        <v>0</v>
      </c>
      <c r="BR126">
        <v>0</v>
      </c>
      <c r="BS126">
        <v>0</v>
      </c>
      <c r="BT126">
        <v>0</v>
      </c>
      <c r="BU126">
        <v>0</v>
      </c>
      <c r="BV126">
        <v>0</v>
      </c>
      <c r="BW126">
        <v>0</v>
      </c>
      <c r="CV126">
        <v>0</v>
      </c>
      <c r="CW126">
        <v>0</v>
      </c>
      <c r="CX126">
        <f>ROUND(Y126*Source!I286,7)</f>
        <v>1</v>
      </c>
      <c r="CY126">
        <f>AA126</f>
        <v>439.61</v>
      </c>
      <c r="CZ126">
        <f>AE126</f>
        <v>230.16</v>
      </c>
      <c r="DA126">
        <f>AI126</f>
        <v>1.91</v>
      </c>
      <c r="DB126">
        <f t="shared" si="20"/>
        <v>23016</v>
      </c>
      <c r="DC126">
        <f t="shared" si="21"/>
        <v>0</v>
      </c>
      <c r="DD126" t="s">
        <v>3</v>
      </c>
      <c r="DE126" t="s">
        <v>3</v>
      </c>
      <c r="DF126">
        <f>ROUND(ROUND(AE126*AI126,2)*CX126,2)</f>
        <v>439.61</v>
      </c>
      <c r="DG126">
        <f t="shared" si="31"/>
        <v>0</v>
      </c>
      <c r="DH126">
        <f t="shared" si="22"/>
        <v>0</v>
      </c>
      <c r="DI126">
        <f t="shared" si="23"/>
        <v>0</v>
      </c>
      <c r="DJ126">
        <f>DF126</f>
        <v>439.61</v>
      </c>
      <c r="DK126">
        <v>0</v>
      </c>
      <c r="DL126" t="s">
        <v>3</v>
      </c>
      <c r="DM126">
        <v>0</v>
      </c>
      <c r="DN126" t="s">
        <v>3</v>
      </c>
      <c r="DO126">
        <v>0</v>
      </c>
    </row>
    <row r="127" spans="1:119" x14ac:dyDescent="0.2">
      <c r="A127">
        <f>ROW(Source!A288)</f>
        <v>288</v>
      </c>
      <c r="B127">
        <v>61549534</v>
      </c>
      <c r="C127">
        <v>61550829</v>
      </c>
      <c r="D127">
        <v>60327430</v>
      </c>
      <c r="E127">
        <v>117</v>
      </c>
      <c r="F127">
        <v>1</v>
      </c>
      <c r="G127">
        <v>1</v>
      </c>
      <c r="H127">
        <v>1</v>
      </c>
      <c r="I127" t="s">
        <v>428</v>
      </c>
      <c r="J127" t="s">
        <v>3</v>
      </c>
      <c r="K127" t="s">
        <v>429</v>
      </c>
      <c r="L127">
        <v>1191</v>
      </c>
      <c r="N127">
        <v>1013</v>
      </c>
      <c r="O127" t="s">
        <v>413</v>
      </c>
      <c r="P127" t="s">
        <v>413</v>
      </c>
      <c r="Q127">
        <v>1</v>
      </c>
      <c r="W127">
        <v>0</v>
      </c>
      <c r="X127">
        <v>-1088579471</v>
      </c>
      <c r="Y127">
        <f t="shared" si="19"/>
        <v>20.329999999999998</v>
      </c>
      <c r="AA127">
        <v>0</v>
      </c>
      <c r="AB127">
        <v>0</v>
      </c>
      <c r="AC127">
        <v>0</v>
      </c>
      <c r="AD127">
        <v>713.96</v>
      </c>
      <c r="AE127">
        <v>0</v>
      </c>
      <c r="AF127">
        <v>0</v>
      </c>
      <c r="AG127">
        <v>0</v>
      </c>
      <c r="AH127">
        <v>713.96</v>
      </c>
      <c r="AI127">
        <v>1</v>
      </c>
      <c r="AJ127">
        <v>1</v>
      </c>
      <c r="AK127">
        <v>1</v>
      </c>
      <c r="AL127">
        <v>1</v>
      </c>
      <c r="AM127">
        <v>-2</v>
      </c>
      <c r="AN127">
        <v>0</v>
      </c>
      <c r="AO127">
        <v>0</v>
      </c>
      <c r="AP127">
        <v>0</v>
      </c>
      <c r="AQ127">
        <v>1</v>
      </c>
      <c r="AR127">
        <v>0</v>
      </c>
      <c r="AS127" t="s">
        <v>3</v>
      </c>
      <c r="AT127">
        <v>20.329999999999998</v>
      </c>
      <c r="AU127" t="s">
        <v>3</v>
      </c>
      <c r="AV127">
        <v>1</v>
      </c>
      <c r="AW127">
        <v>2</v>
      </c>
      <c r="AX127">
        <v>61550837</v>
      </c>
      <c r="AY127">
        <v>1</v>
      </c>
      <c r="AZ127">
        <v>0</v>
      </c>
      <c r="BA127">
        <v>127</v>
      </c>
      <c r="BB127">
        <v>1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0</v>
      </c>
      <c r="BK127">
        <v>0</v>
      </c>
      <c r="BL127">
        <v>0</v>
      </c>
      <c r="BM127">
        <v>14514.8068</v>
      </c>
      <c r="BN127">
        <v>20.329999999999998</v>
      </c>
      <c r="BO127">
        <v>0</v>
      </c>
      <c r="BP127">
        <v>1</v>
      </c>
      <c r="BQ127">
        <v>0</v>
      </c>
      <c r="BR127">
        <v>0</v>
      </c>
      <c r="BS127">
        <v>0</v>
      </c>
      <c r="BT127">
        <v>14514.8068</v>
      </c>
      <c r="BU127">
        <v>20.329999999999998</v>
      </c>
      <c r="BV127">
        <v>0</v>
      </c>
      <c r="BW127">
        <v>1</v>
      </c>
      <c r="CU127">
        <f>ROUND(AT127*Source!I288*AH127*AL127,2)</f>
        <v>870.89</v>
      </c>
      <c r="CV127">
        <f>ROUND(Y127*Source!I288,7)</f>
        <v>1.2198</v>
      </c>
      <c r="CW127">
        <v>0</v>
      </c>
      <c r="CX127">
        <f>ROUND(Y127*Source!I288,7)</f>
        <v>1.2198</v>
      </c>
      <c r="CY127">
        <f>AD127</f>
        <v>713.96</v>
      </c>
      <c r="CZ127">
        <f>AH127</f>
        <v>713.96</v>
      </c>
      <c r="DA127">
        <f>AL127</f>
        <v>1</v>
      </c>
      <c r="DB127">
        <f t="shared" si="20"/>
        <v>14514.81</v>
      </c>
      <c r="DC127">
        <f t="shared" si="21"/>
        <v>0</v>
      </c>
      <c r="DD127" t="s">
        <v>3</v>
      </c>
      <c r="DE127" t="s">
        <v>3</v>
      </c>
      <c r="DF127">
        <f>ROUND(ROUND(AE127,2)*CX127,2)</f>
        <v>0</v>
      </c>
      <c r="DG127">
        <f t="shared" si="31"/>
        <v>0</v>
      </c>
      <c r="DH127">
        <f t="shared" si="22"/>
        <v>0</v>
      </c>
      <c r="DI127">
        <f t="shared" si="23"/>
        <v>870.89</v>
      </c>
      <c r="DJ127">
        <f>DI127</f>
        <v>870.89</v>
      </c>
      <c r="DK127">
        <v>1</v>
      </c>
      <c r="DL127" t="s">
        <v>3</v>
      </c>
      <c r="DM127">
        <v>0</v>
      </c>
      <c r="DN127" t="s">
        <v>3</v>
      </c>
      <c r="DO127">
        <v>0</v>
      </c>
    </row>
    <row r="128" spans="1:119" x14ac:dyDescent="0.2">
      <c r="A128">
        <f>ROW(Source!A288)</f>
        <v>288</v>
      </c>
      <c r="B128">
        <v>61549534</v>
      </c>
      <c r="C128">
        <v>61550829</v>
      </c>
      <c r="D128">
        <v>60327602</v>
      </c>
      <c r="E128">
        <v>117</v>
      </c>
      <c r="F128">
        <v>1</v>
      </c>
      <c r="G128">
        <v>1</v>
      </c>
      <c r="H128">
        <v>1</v>
      </c>
      <c r="I128" t="s">
        <v>430</v>
      </c>
      <c r="J128" t="s">
        <v>3</v>
      </c>
      <c r="K128" t="s">
        <v>431</v>
      </c>
      <c r="L128">
        <v>1191</v>
      </c>
      <c r="N128">
        <v>1013</v>
      </c>
      <c r="O128" t="s">
        <v>413</v>
      </c>
      <c r="P128" t="s">
        <v>413</v>
      </c>
      <c r="Q128">
        <v>1</v>
      </c>
      <c r="W128">
        <v>0</v>
      </c>
      <c r="X128">
        <v>-1417349443</v>
      </c>
      <c r="Y128">
        <f t="shared" si="19"/>
        <v>0.01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1</v>
      </c>
      <c r="AJ128">
        <v>1</v>
      </c>
      <c r="AK128">
        <v>1</v>
      </c>
      <c r="AL128">
        <v>1</v>
      </c>
      <c r="AM128">
        <v>-2</v>
      </c>
      <c r="AN128">
        <v>0</v>
      </c>
      <c r="AO128">
        <v>0</v>
      </c>
      <c r="AP128">
        <v>0</v>
      </c>
      <c r="AQ128">
        <v>1</v>
      </c>
      <c r="AR128">
        <v>0</v>
      </c>
      <c r="AS128" t="s">
        <v>3</v>
      </c>
      <c r="AT128">
        <v>0.01</v>
      </c>
      <c r="AU128" t="s">
        <v>3</v>
      </c>
      <c r="AV128">
        <v>2</v>
      </c>
      <c r="AW128">
        <v>2</v>
      </c>
      <c r="AX128">
        <v>61550838</v>
      </c>
      <c r="AY128">
        <v>1</v>
      </c>
      <c r="AZ128">
        <v>0</v>
      </c>
      <c r="BA128">
        <v>128</v>
      </c>
      <c r="BB128">
        <v>1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0</v>
      </c>
      <c r="BI128">
        <v>0</v>
      </c>
      <c r="BJ128">
        <v>0</v>
      </c>
      <c r="BK128">
        <v>0</v>
      </c>
      <c r="BL128">
        <v>0</v>
      </c>
      <c r="BM128">
        <v>0</v>
      </c>
      <c r="BN128">
        <v>0</v>
      </c>
      <c r="BO128">
        <v>0</v>
      </c>
      <c r="BP128">
        <v>0</v>
      </c>
      <c r="BQ128">
        <v>0</v>
      </c>
      <c r="BR128">
        <v>0</v>
      </c>
      <c r="BS128">
        <v>0</v>
      </c>
      <c r="BT128">
        <v>0</v>
      </c>
      <c r="BU128">
        <v>0</v>
      </c>
      <c r="BV128">
        <v>0</v>
      </c>
      <c r="BW128">
        <v>0</v>
      </c>
      <c r="CV128">
        <v>0</v>
      </c>
      <c r="CW128">
        <v>0</v>
      </c>
      <c r="CX128">
        <f>ROUND(Y128*Source!I288,7)</f>
        <v>5.9999999999999995E-4</v>
      </c>
      <c r="CY128">
        <f>AD128</f>
        <v>0</v>
      </c>
      <c r="CZ128">
        <f>AH128</f>
        <v>0</v>
      </c>
      <c r="DA128">
        <f>AL128</f>
        <v>1</v>
      </c>
      <c r="DB128">
        <f t="shared" si="20"/>
        <v>0</v>
      </c>
      <c r="DC128">
        <f t="shared" si="21"/>
        <v>0</v>
      </c>
      <c r="DD128" t="s">
        <v>3</v>
      </c>
      <c r="DE128" t="s">
        <v>3</v>
      </c>
      <c r="DF128">
        <f>ROUND(ROUND(AE128,2)*CX128,2)</f>
        <v>0</v>
      </c>
      <c r="DG128">
        <f t="shared" si="31"/>
        <v>0</v>
      </c>
      <c r="DH128">
        <f t="shared" si="22"/>
        <v>0</v>
      </c>
      <c r="DI128">
        <f t="shared" si="23"/>
        <v>0</v>
      </c>
      <c r="DJ128">
        <f>DI128</f>
        <v>0</v>
      </c>
      <c r="DK128">
        <v>0</v>
      </c>
      <c r="DL128" t="s">
        <v>3</v>
      </c>
      <c r="DM128">
        <v>0</v>
      </c>
      <c r="DN128" t="s">
        <v>3</v>
      </c>
      <c r="DO128">
        <v>0</v>
      </c>
    </row>
    <row r="129" spans="1:119" x14ac:dyDescent="0.2">
      <c r="A129">
        <f>ROW(Source!A288)</f>
        <v>288</v>
      </c>
      <c r="B129">
        <v>61549534</v>
      </c>
      <c r="C129">
        <v>61550829</v>
      </c>
      <c r="D129">
        <v>60334278</v>
      </c>
      <c r="E129">
        <v>1</v>
      </c>
      <c r="F129">
        <v>1</v>
      </c>
      <c r="G129">
        <v>1</v>
      </c>
      <c r="H129">
        <v>2</v>
      </c>
      <c r="I129" t="s">
        <v>432</v>
      </c>
      <c r="J129" t="s">
        <v>433</v>
      </c>
      <c r="K129" t="s">
        <v>434</v>
      </c>
      <c r="L129">
        <v>1368</v>
      </c>
      <c r="N129">
        <v>1011</v>
      </c>
      <c r="O129" t="s">
        <v>417</v>
      </c>
      <c r="P129" t="s">
        <v>417</v>
      </c>
      <c r="Q129">
        <v>1</v>
      </c>
      <c r="W129">
        <v>0</v>
      </c>
      <c r="X129">
        <v>945201097</v>
      </c>
      <c r="Y129">
        <f t="shared" ref="Y129:Y192" si="38">AT129</f>
        <v>0.01</v>
      </c>
      <c r="AA129">
        <v>0</v>
      </c>
      <c r="AB129">
        <v>57.47</v>
      </c>
      <c r="AC129">
        <v>641.22</v>
      </c>
      <c r="AD129">
        <v>0</v>
      </c>
      <c r="AE129">
        <v>0</v>
      </c>
      <c r="AF129">
        <v>37.32</v>
      </c>
      <c r="AG129">
        <v>641.22</v>
      </c>
      <c r="AH129">
        <v>0</v>
      </c>
      <c r="AI129">
        <v>1</v>
      </c>
      <c r="AJ129">
        <v>1.54</v>
      </c>
      <c r="AK129">
        <v>1</v>
      </c>
      <c r="AL129">
        <v>1</v>
      </c>
      <c r="AM129">
        <v>2</v>
      </c>
      <c r="AN129">
        <v>0</v>
      </c>
      <c r="AO129">
        <v>0</v>
      </c>
      <c r="AP129">
        <v>0</v>
      </c>
      <c r="AQ129">
        <v>1</v>
      </c>
      <c r="AR129">
        <v>0</v>
      </c>
      <c r="AS129" t="s">
        <v>3</v>
      </c>
      <c r="AT129">
        <v>0.01</v>
      </c>
      <c r="AU129" t="s">
        <v>3</v>
      </c>
      <c r="AV129">
        <v>1</v>
      </c>
      <c r="AW129">
        <v>2</v>
      </c>
      <c r="AX129">
        <v>61550839</v>
      </c>
      <c r="AY129">
        <v>1</v>
      </c>
      <c r="AZ129">
        <v>0</v>
      </c>
      <c r="BA129">
        <v>129</v>
      </c>
      <c r="BB129">
        <v>1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0</v>
      </c>
      <c r="BJ129">
        <v>0</v>
      </c>
      <c r="BK129">
        <v>0.37320000000000003</v>
      </c>
      <c r="BL129">
        <v>6.4122000000000003</v>
      </c>
      <c r="BM129">
        <v>0</v>
      </c>
      <c r="BN129">
        <v>0</v>
      </c>
      <c r="BO129">
        <v>0.01</v>
      </c>
      <c r="BP129">
        <v>1</v>
      </c>
      <c r="BQ129">
        <v>0</v>
      </c>
      <c r="BR129">
        <v>0.37320000000000003</v>
      </c>
      <c r="BS129">
        <v>6.4122000000000003</v>
      </c>
      <c r="BT129">
        <v>0</v>
      </c>
      <c r="BU129">
        <v>0</v>
      </c>
      <c r="BV129">
        <v>0.01</v>
      </c>
      <c r="BW129">
        <v>1</v>
      </c>
      <c r="CV129">
        <v>0</v>
      </c>
      <c r="CW129">
        <f>ROUND(Y129*Source!I288*DO129,7)</f>
        <v>5.9999999999999995E-4</v>
      </c>
      <c r="CX129">
        <f>ROUND(Y129*Source!I288,7)</f>
        <v>5.9999999999999995E-4</v>
      </c>
      <c r="CY129">
        <f>AB129</f>
        <v>57.47</v>
      </c>
      <c r="CZ129">
        <f>AF129</f>
        <v>37.32</v>
      </c>
      <c r="DA129">
        <f>AJ129</f>
        <v>1.54</v>
      </c>
      <c r="DB129">
        <f t="shared" ref="DB129:DB192" si="39">ROUND(ROUND(AT129*CZ129,2),6)</f>
        <v>0.37</v>
      </c>
      <c r="DC129">
        <f t="shared" ref="DC129:DC192" si="40">ROUND(ROUND(AT129*AG129,2),6)</f>
        <v>6.41</v>
      </c>
      <c r="DD129" t="s">
        <v>3</v>
      </c>
      <c r="DE129" t="s">
        <v>3</v>
      </c>
      <c r="DF129">
        <f>ROUND(ROUND(AE129,2)*CX129,2)</f>
        <v>0</v>
      </c>
      <c r="DG129">
        <f>ROUND(ROUND(AF129*AJ129,2)*CX129,2)</f>
        <v>0.03</v>
      </c>
      <c r="DH129">
        <f t="shared" ref="DH129:DH192" si="41">ROUND(ROUND(AG129,2)*CX129,2)</f>
        <v>0.38</v>
      </c>
      <c r="DI129">
        <f t="shared" ref="DI129:DI192" si="42">ROUND(ROUND(AH129,2)*CX129,2)</f>
        <v>0</v>
      </c>
      <c r="DJ129">
        <f>DG129+DH129</f>
        <v>0.41000000000000003</v>
      </c>
      <c r="DK129">
        <v>0</v>
      </c>
      <c r="DL129" t="s">
        <v>435</v>
      </c>
      <c r="DM129">
        <v>3</v>
      </c>
      <c r="DN129" t="s">
        <v>413</v>
      </c>
      <c r="DO129">
        <v>1</v>
      </c>
    </row>
    <row r="130" spans="1:119" x14ac:dyDescent="0.2">
      <c r="A130">
        <f>ROW(Source!A288)</f>
        <v>288</v>
      </c>
      <c r="B130">
        <v>61549534</v>
      </c>
      <c r="C130">
        <v>61550829</v>
      </c>
      <c r="D130">
        <v>60401754</v>
      </c>
      <c r="E130">
        <v>1</v>
      </c>
      <c r="F130">
        <v>1</v>
      </c>
      <c r="G130">
        <v>1</v>
      </c>
      <c r="H130">
        <v>3</v>
      </c>
      <c r="I130" t="s">
        <v>436</v>
      </c>
      <c r="J130" t="s">
        <v>437</v>
      </c>
      <c r="K130" t="s">
        <v>438</v>
      </c>
      <c r="L130">
        <v>1383</v>
      </c>
      <c r="N130">
        <v>1013</v>
      </c>
      <c r="O130" t="s">
        <v>439</v>
      </c>
      <c r="P130" t="s">
        <v>439</v>
      </c>
      <c r="Q130">
        <v>1</v>
      </c>
      <c r="W130">
        <v>0</v>
      </c>
      <c r="X130">
        <v>1840299850</v>
      </c>
      <c r="Y130">
        <f t="shared" si="38"/>
        <v>8.2403999999999993</v>
      </c>
      <c r="AA130">
        <v>6.78</v>
      </c>
      <c r="AB130">
        <v>0</v>
      </c>
      <c r="AC130">
        <v>0</v>
      </c>
      <c r="AD130">
        <v>0</v>
      </c>
      <c r="AE130">
        <v>6.78</v>
      </c>
      <c r="AF130">
        <v>0</v>
      </c>
      <c r="AG130">
        <v>0</v>
      </c>
      <c r="AH130">
        <v>0</v>
      </c>
      <c r="AI130">
        <v>1</v>
      </c>
      <c r="AJ130">
        <v>1</v>
      </c>
      <c r="AK130">
        <v>1</v>
      </c>
      <c r="AL130">
        <v>1</v>
      </c>
      <c r="AM130">
        <v>-2</v>
      </c>
      <c r="AN130">
        <v>0</v>
      </c>
      <c r="AO130">
        <v>0</v>
      </c>
      <c r="AP130">
        <v>0</v>
      </c>
      <c r="AQ130">
        <v>1</v>
      </c>
      <c r="AR130">
        <v>0</v>
      </c>
      <c r="AS130" t="s">
        <v>3</v>
      </c>
      <c r="AT130">
        <v>8.2403999999999993</v>
      </c>
      <c r="AU130" t="s">
        <v>3</v>
      </c>
      <c r="AV130">
        <v>0</v>
      </c>
      <c r="AW130">
        <v>2</v>
      </c>
      <c r="AX130">
        <v>61550840</v>
      </c>
      <c r="AY130">
        <v>1</v>
      </c>
      <c r="AZ130">
        <v>0</v>
      </c>
      <c r="BA130">
        <v>130</v>
      </c>
      <c r="BB130">
        <v>1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0</v>
      </c>
      <c r="BI130">
        <v>0</v>
      </c>
      <c r="BJ130">
        <v>55.869911999999999</v>
      </c>
      <c r="BK130">
        <v>0</v>
      </c>
      <c r="BL130">
        <v>0</v>
      </c>
      <c r="BM130">
        <v>0</v>
      </c>
      <c r="BN130">
        <v>0</v>
      </c>
      <c r="BO130">
        <v>0</v>
      </c>
      <c r="BP130">
        <v>1</v>
      </c>
      <c r="BQ130">
        <v>55.869911999999999</v>
      </c>
      <c r="BR130">
        <v>0</v>
      </c>
      <c r="BS130">
        <v>0</v>
      </c>
      <c r="BT130">
        <v>0</v>
      </c>
      <c r="BU130">
        <v>0</v>
      </c>
      <c r="BV130">
        <v>0</v>
      </c>
      <c r="BW130">
        <v>1</v>
      </c>
      <c r="CV130">
        <v>0</v>
      </c>
      <c r="CW130">
        <v>0</v>
      </c>
      <c r="CX130">
        <f>ROUND(Y130*Source!I288,7)</f>
        <v>0.49442399999999997</v>
      </c>
      <c r="CY130">
        <f>AA130</f>
        <v>6.78</v>
      </c>
      <c r="CZ130">
        <f>AE130</f>
        <v>6.78</v>
      </c>
      <c r="DA130">
        <f>AI130</f>
        <v>1</v>
      </c>
      <c r="DB130">
        <f t="shared" si="39"/>
        <v>55.87</v>
      </c>
      <c r="DC130">
        <f t="shared" si="40"/>
        <v>0</v>
      </c>
      <c r="DD130" t="s">
        <v>3</v>
      </c>
      <c r="DE130" t="s">
        <v>3</v>
      </c>
      <c r="DF130">
        <f>ROUND(ROUND(AE130,2)*CX130,2)</f>
        <v>3.35</v>
      </c>
      <c r="DG130">
        <f t="shared" ref="DG130:DG158" si="43">ROUND(ROUND(AF130,2)*CX130,2)</f>
        <v>0</v>
      </c>
      <c r="DH130">
        <f t="shared" si="41"/>
        <v>0</v>
      </c>
      <c r="DI130">
        <f t="shared" si="42"/>
        <v>0</v>
      </c>
      <c r="DJ130">
        <f>DF130</f>
        <v>3.35</v>
      </c>
      <c r="DK130">
        <v>1</v>
      </c>
      <c r="DL130" t="s">
        <v>3</v>
      </c>
      <c r="DM130">
        <v>0</v>
      </c>
      <c r="DN130" t="s">
        <v>3</v>
      </c>
      <c r="DO130">
        <v>0</v>
      </c>
    </row>
    <row r="131" spans="1:119" x14ac:dyDescent="0.2">
      <c r="A131">
        <f>ROW(Source!A288)</f>
        <v>288</v>
      </c>
      <c r="B131">
        <v>61549534</v>
      </c>
      <c r="C131">
        <v>61550829</v>
      </c>
      <c r="D131">
        <v>60403324</v>
      </c>
      <c r="E131">
        <v>1</v>
      </c>
      <c r="F131">
        <v>1</v>
      </c>
      <c r="G131">
        <v>1</v>
      </c>
      <c r="H131">
        <v>3</v>
      </c>
      <c r="I131" t="s">
        <v>440</v>
      </c>
      <c r="J131" t="s">
        <v>441</v>
      </c>
      <c r="K131" t="s">
        <v>442</v>
      </c>
      <c r="L131">
        <v>1407</v>
      </c>
      <c r="N131">
        <v>1013</v>
      </c>
      <c r="O131" t="s">
        <v>443</v>
      </c>
      <c r="P131" t="s">
        <v>443</v>
      </c>
      <c r="Q131">
        <v>1</v>
      </c>
      <c r="W131">
        <v>0</v>
      </c>
      <c r="X131">
        <v>-239864327</v>
      </c>
      <c r="Y131">
        <f t="shared" si="38"/>
        <v>0.4</v>
      </c>
      <c r="AA131">
        <v>336.81</v>
      </c>
      <c r="AB131">
        <v>0</v>
      </c>
      <c r="AC131">
        <v>0</v>
      </c>
      <c r="AD131">
        <v>0</v>
      </c>
      <c r="AE131">
        <v>261.08999999999997</v>
      </c>
      <c r="AF131">
        <v>0</v>
      </c>
      <c r="AG131">
        <v>0</v>
      </c>
      <c r="AH131">
        <v>0</v>
      </c>
      <c r="AI131">
        <v>1.29</v>
      </c>
      <c r="AJ131">
        <v>1</v>
      </c>
      <c r="AK131">
        <v>1</v>
      </c>
      <c r="AL131">
        <v>1</v>
      </c>
      <c r="AM131">
        <v>2</v>
      </c>
      <c r="AN131">
        <v>0</v>
      </c>
      <c r="AO131">
        <v>0</v>
      </c>
      <c r="AP131">
        <v>0</v>
      </c>
      <c r="AQ131">
        <v>1</v>
      </c>
      <c r="AR131">
        <v>0</v>
      </c>
      <c r="AS131" t="s">
        <v>3</v>
      </c>
      <c r="AT131">
        <v>0.4</v>
      </c>
      <c r="AU131" t="s">
        <v>3</v>
      </c>
      <c r="AV131">
        <v>0</v>
      </c>
      <c r="AW131">
        <v>2</v>
      </c>
      <c r="AX131">
        <v>61550841</v>
      </c>
      <c r="AY131">
        <v>1</v>
      </c>
      <c r="AZ131">
        <v>0</v>
      </c>
      <c r="BA131">
        <v>131</v>
      </c>
      <c r="BB131">
        <v>1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0</v>
      </c>
      <c r="BI131">
        <v>0</v>
      </c>
      <c r="BJ131">
        <v>104.43599999999999</v>
      </c>
      <c r="BK131">
        <v>0</v>
      </c>
      <c r="BL131">
        <v>0</v>
      </c>
      <c r="BM131">
        <v>0</v>
      </c>
      <c r="BN131">
        <v>0</v>
      </c>
      <c r="BO131">
        <v>0</v>
      </c>
      <c r="BP131">
        <v>1</v>
      </c>
      <c r="BQ131">
        <v>104.43599999999999</v>
      </c>
      <c r="BR131">
        <v>0</v>
      </c>
      <c r="BS131">
        <v>0</v>
      </c>
      <c r="BT131">
        <v>0</v>
      </c>
      <c r="BU131">
        <v>0</v>
      </c>
      <c r="BV131">
        <v>0</v>
      </c>
      <c r="BW131">
        <v>1</v>
      </c>
      <c r="CV131">
        <v>0</v>
      </c>
      <c r="CW131">
        <v>0</v>
      </c>
      <c r="CX131">
        <f>ROUND(Y131*Source!I288,7)</f>
        <v>2.4E-2</v>
      </c>
      <c r="CY131">
        <f>AA131</f>
        <v>336.81</v>
      </c>
      <c r="CZ131">
        <f>AE131</f>
        <v>261.08999999999997</v>
      </c>
      <c r="DA131">
        <f>AI131</f>
        <v>1.29</v>
      </c>
      <c r="DB131">
        <f t="shared" si="39"/>
        <v>104.44</v>
      </c>
      <c r="DC131">
        <f t="shared" si="40"/>
        <v>0</v>
      </c>
      <c r="DD131" t="s">
        <v>3</v>
      </c>
      <c r="DE131" t="s">
        <v>3</v>
      </c>
      <c r="DF131">
        <f>ROUND(ROUND(AE131*AI131,2)*CX131,2)</f>
        <v>8.08</v>
      </c>
      <c r="DG131">
        <f t="shared" si="43"/>
        <v>0</v>
      </c>
      <c r="DH131">
        <f t="shared" si="41"/>
        <v>0</v>
      </c>
      <c r="DI131">
        <f t="shared" si="42"/>
        <v>0</v>
      </c>
      <c r="DJ131">
        <f>DF131</f>
        <v>8.08</v>
      </c>
      <c r="DK131">
        <v>0</v>
      </c>
      <c r="DL131" t="s">
        <v>3</v>
      </c>
      <c r="DM131">
        <v>0</v>
      </c>
      <c r="DN131" t="s">
        <v>3</v>
      </c>
      <c r="DO131">
        <v>0</v>
      </c>
    </row>
    <row r="132" spans="1:119" x14ac:dyDescent="0.2">
      <c r="A132">
        <f>ROW(Source!A288)</f>
        <v>288</v>
      </c>
      <c r="B132">
        <v>61549534</v>
      </c>
      <c r="C132">
        <v>61550829</v>
      </c>
      <c r="D132">
        <v>60403601</v>
      </c>
      <c r="E132">
        <v>1</v>
      </c>
      <c r="F132">
        <v>1</v>
      </c>
      <c r="G132">
        <v>1</v>
      </c>
      <c r="H132">
        <v>3</v>
      </c>
      <c r="I132" t="s">
        <v>444</v>
      </c>
      <c r="J132" t="s">
        <v>445</v>
      </c>
      <c r="K132" t="s">
        <v>446</v>
      </c>
      <c r="L132">
        <v>1348</v>
      </c>
      <c r="N132">
        <v>1009</v>
      </c>
      <c r="O132" t="s">
        <v>28</v>
      </c>
      <c r="P132" t="s">
        <v>28</v>
      </c>
      <c r="Q132">
        <v>1000</v>
      </c>
      <c r="W132">
        <v>0</v>
      </c>
      <c r="X132">
        <v>-312996078</v>
      </c>
      <c r="Y132">
        <f t="shared" si="38"/>
        <v>1.4E-3</v>
      </c>
      <c r="AA132">
        <v>127956.34</v>
      </c>
      <c r="AB132">
        <v>0</v>
      </c>
      <c r="AC132">
        <v>0</v>
      </c>
      <c r="AD132">
        <v>0</v>
      </c>
      <c r="AE132">
        <v>99190.96</v>
      </c>
      <c r="AF132">
        <v>0</v>
      </c>
      <c r="AG132">
        <v>0</v>
      </c>
      <c r="AH132">
        <v>0</v>
      </c>
      <c r="AI132">
        <v>1.29</v>
      </c>
      <c r="AJ132">
        <v>1</v>
      </c>
      <c r="AK132">
        <v>1</v>
      </c>
      <c r="AL132">
        <v>1</v>
      </c>
      <c r="AM132">
        <v>2</v>
      </c>
      <c r="AN132">
        <v>0</v>
      </c>
      <c r="AO132">
        <v>0</v>
      </c>
      <c r="AP132">
        <v>0</v>
      </c>
      <c r="AQ132">
        <v>1</v>
      </c>
      <c r="AR132">
        <v>0</v>
      </c>
      <c r="AS132" t="s">
        <v>3</v>
      </c>
      <c r="AT132">
        <v>1.4E-3</v>
      </c>
      <c r="AU132" t="s">
        <v>3</v>
      </c>
      <c r="AV132">
        <v>0</v>
      </c>
      <c r="AW132">
        <v>2</v>
      </c>
      <c r="AX132">
        <v>61550842</v>
      </c>
      <c r="AY132">
        <v>1</v>
      </c>
      <c r="AZ132">
        <v>0</v>
      </c>
      <c r="BA132">
        <v>132</v>
      </c>
      <c r="BB132">
        <v>1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0</v>
      </c>
      <c r="BI132">
        <v>0</v>
      </c>
      <c r="BJ132">
        <v>138.867344</v>
      </c>
      <c r="BK132">
        <v>0</v>
      </c>
      <c r="BL132">
        <v>0</v>
      </c>
      <c r="BM132">
        <v>0</v>
      </c>
      <c r="BN132">
        <v>0</v>
      </c>
      <c r="BO132">
        <v>0</v>
      </c>
      <c r="BP132">
        <v>1</v>
      </c>
      <c r="BQ132">
        <v>138.867344</v>
      </c>
      <c r="BR132">
        <v>0</v>
      </c>
      <c r="BS132">
        <v>0</v>
      </c>
      <c r="BT132">
        <v>0</v>
      </c>
      <c r="BU132">
        <v>0</v>
      </c>
      <c r="BV132">
        <v>0</v>
      </c>
      <c r="BW132">
        <v>1</v>
      </c>
      <c r="CV132">
        <v>0</v>
      </c>
      <c r="CW132">
        <v>0</v>
      </c>
      <c r="CX132">
        <f>ROUND(Y132*Source!I288,7)</f>
        <v>8.3999999999999995E-5</v>
      </c>
      <c r="CY132">
        <f>AA132</f>
        <v>127956.34</v>
      </c>
      <c r="CZ132">
        <f>AE132</f>
        <v>99190.96</v>
      </c>
      <c r="DA132">
        <f>AI132</f>
        <v>1.29</v>
      </c>
      <c r="DB132">
        <f t="shared" si="39"/>
        <v>138.87</v>
      </c>
      <c r="DC132">
        <f t="shared" si="40"/>
        <v>0</v>
      </c>
      <c r="DD132" t="s">
        <v>3</v>
      </c>
      <c r="DE132" t="s">
        <v>3</v>
      </c>
      <c r="DF132">
        <f>ROUND(ROUND(AE132*AI132,2)*CX132,2)</f>
        <v>10.75</v>
      </c>
      <c r="DG132">
        <f t="shared" si="43"/>
        <v>0</v>
      </c>
      <c r="DH132">
        <f t="shared" si="41"/>
        <v>0</v>
      </c>
      <c r="DI132">
        <f t="shared" si="42"/>
        <v>0</v>
      </c>
      <c r="DJ132">
        <f>DF132</f>
        <v>10.75</v>
      </c>
      <c r="DK132">
        <v>0</v>
      </c>
      <c r="DL132" t="s">
        <v>3</v>
      </c>
      <c r="DM132">
        <v>0</v>
      </c>
      <c r="DN132" t="s">
        <v>3</v>
      </c>
      <c r="DO132">
        <v>0</v>
      </c>
    </row>
    <row r="133" spans="1:119" x14ac:dyDescent="0.2">
      <c r="A133">
        <f>ROW(Source!A288)</f>
        <v>288</v>
      </c>
      <c r="B133">
        <v>61549534</v>
      </c>
      <c r="C133">
        <v>61550829</v>
      </c>
      <c r="D133">
        <v>60428717</v>
      </c>
      <c r="E133">
        <v>1</v>
      </c>
      <c r="F133">
        <v>1</v>
      </c>
      <c r="G133">
        <v>1</v>
      </c>
      <c r="H133">
        <v>3</v>
      </c>
      <c r="I133" t="s">
        <v>141</v>
      </c>
      <c r="J133" t="s">
        <v>143</v>
      </c>
      <c r="K133" t="s">
        <v>142</v>
      </c>
      <c r="L133">
        <v>1308</v>
      </c>
      <c r="N133">
        <v>1003</v>
      </c>
      <c r="O133" t="s">
        <v>133</v>
      </c>
      <c r="P133" t="s">
        <v>133</v>
      </c>
      <c r="Q133">
        <v>100</v>
      </c>
      <c r="W133">
        <v>0</v>
      </c>
      <c r="X133">
        <v>1929499894</v>
      </c>
      <c r="Y133">
        <f t="shared" si="38"/>
        <v>1</v>
      </c>
      <c r="AA133">
        <v>24286.65</v>
      </c>
      <c r="AB133">
        <v>0</v>
      </c>
      <c r="AC133">
        <v>0</v>
      </c>
      <c r="AD133">
        <v>0</v>
      </c>
      <c r="AE133">
        <v>19586.009999999998</v>
      </c>
      <c r="AF133">
        <v>0</v>
      </c>
      <c r="AG133">
        <v>0</v>
      </c>
      <c r="AH133">
        <v>0</v>
      </c>
      <c r="AI133">
        <v>1.24</v>
      </c>
      <c r="AJ133">
        <v>1</v>
      </c>
      <c r="AK133">
        <v>1</v>
      </c>
      <c r="AL133">
        <v>1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  <c r="AS133" t="s">
        <v>3</v>
      </c>
      <c r="AT133">
        <v>1</v>
      </c>
      <c r="AU133" t="s">
        <v>3</v>
      </c>
      <c r="AV133">
        <v>0</v>
      </c>
      <c r="AW133">
        <v>1</v>
      </c>
      <c r="AX133">
        <v>-1</v>
      </c>
      <c r="AY133">
        <v>0</v>
      </c>
      <c r="AZ133">
        <v>0</v>
      </c>
      <c r="BA133" t="s">
        <v>3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0</v>
      </c>
      <c r="BI133">
        <v>0</v>
      </c>
      <c r="BJ133">
        <v>0</v>
      </c>
      <c r="BK133">
        <v>0</v>
      </c>
      <c r="BL133">
        <v>0</v>
      </c>
      <c r="BM133">
        <v>0</v>
      </c>
      <c r="BN133">
        <v>0</v>
      </c>
      <c r="BO133">
        <v>0</v>
      </c>
      <c r="BP133">
        <v>0</v>
      </c>
      <c r="BQ133">
        <v>0</v>
      </c>
      <c r="BR133">
        <v>0</v>
      </c>
      <c r="BS133">
        <v>0</v>
      </c>
      <c r="BT133">
        <v>0</v>
      </c>
      <c r="BU133">
        <v>0</v>
      </c>
      <c r="BV133">
        <v>0</v>
      </c>
      <c r="BW133">
        <v>0</v>
      </c>
      <c r="CV133">
        <v>0</v>
      </c>
      <c r="CW133">
        <v>0</v>
      </c>
      <c r="CX133">
        <f>ROUND(Y133*Source!I288,7)</f>
        <v>0.06</v>
      </c>
      <c r="CY133">
        <f>AA133</f>
        <v>24286.65</v>
      </c>
      <c r="CZ133">
        <f>AE133</f>
        <v>19586.009999999998</v>
      </c>
      <c r="DA133">
        <f>AI133</f>
        <v>1.24</v>
      </c>
      <c r="DB133">
        <f t="shared" si="39"/>
        <v>19586.009999999998</v>
      </c>
      <c r="DC133">
        <f t="shared" si="40"/>
        <v>0</v>
      </c>
      <c r="DD133" t="s">
        <v>3</v>
      </c>
      <c r="DE133" t="s">
        <v>3</v>
      </c>
      <c r="DF133">
        <f>ROUND(ROUND(AE133*AI133,2)*CX133,2)</f>
        <v>1457.2</v>
      </c>
      <c r="DG133">
        <f t="shared" si="43"/>
        <v>0</v>
      </c>
      <c r="DH133">
        <f t="shared" si="41"/>
        <v>0</v>
      </c>
      <c r="DI133">
        <f t="shared" si="42"/>
        <v>0</v>
      </c>
      <c r="DJ133">
        <f>DF133</f>
        <v>1457.2</v>
      </c>
      <c r="DK133">
        <v>0</v>
      </c>
      <c r="DL133" t="s">
        <v>3</v>
      </c>
      <c r="DM133">
        <v>0</v>
      </c>
      <c r="DN133" t="s">
        <v>3</v>
      </c>
      <c r="DO133">
        <v>0</v>
      </c>
    </row>
    <row r="134" spans="1:119" x14ac:dyDescent="0.2">
      <c r="A134">
        <f>ROW(Source!A290)</f>
        <v>290</v>
      </c>
      <c r="B134">
        <v>61549534</v>
      </c>
      <c r="C134">
        <v>61550845</v>
      </c>
      <c r="D134">
        <v>60327426</v>
      </c>
      <c r="E134">
        <v>117</v>
      </c>
      <c r="F134">
        <v>1</v>
      </c>
      <c r="G134">
        <v>1</v>
      </c>
      <c r="H134">
        <v>1</v>
      </c>
      <c r="I134" t="s">
        <v>447</v>
      </c>
      <c r="J134" t="s">
        <v>3</v>
      </c>
      <c r="K134" t="s">
        <v>448</v>
      </c>
      <c r="L134">
        <v>1191</v>
      </c>
      <c r="N134">
        <v>1013</v>
      </c>
      <c r="O134" t="s">
        <v>413</v>
      </c>
      <c r="P134" t="s">
        <v>413</v>
      </c>
      <c r="Q134">
        <v>1</v>
      </c>
      <c r="W134">
        <v>0</v>
      </c>
      <c r="X134">
        <v>44848675</v>
      </c>
      <c r="Y134">
        <f t="shared" si="38"/>
        <v>12.24</v>
      </c>
      <c r="AA134">
        <v>0</v>
      </c>
      <c r="AB134">
        <v>0</v>
      </c>
      <c r="AC134">
        <v>0</v>
      </c>
      <c r="AD134">
        <v>705.88</v>
      </c>
      <c r="AE134">
        <v>0</v>
      </c>
      <c r="AF134">
        <v>0</v>
      </c>
      <c r="AG134">
        <v>0</v>
      </c>
      <c r="AH134">
        <v>705.88</v>
      </c>
      <c r="AI134">
        <v>1</v>
      </c>
      <c r="AJ134">
        <v>1</v>
      </c>
      <c r="AK134">
        <v>1</v>
      </c>
      <c r="AL134">
        <v>1</v>
      </c>
      <c r="AM134">
        <v>-2</v>
      </c>
      <c r="AN134">
        <v>0</v>
      </c>
      <c r="AO134">
        <v>0</v>
      </c>
      <c r="AP134">
        <v>0</v>
      </c>
      <c r="AQ134">
        <v>1</v>
      </c>
      <c r="AR134">
        <v>0</v>
      </c>
      <c r="AS134" t="s">
        <v>3</v>
      </c>
      <c r="AT134">
        <v>12.24</v>
      </c>
      <c r="AU134" t="s">
        <v>3</v>
      </c>
      <c r="AV134">
        <v>1</v>
      </c>
      <c r="AW134">
        <v>2</v>
      </c>
      <c r="AX134">
        <v>61550857</v>
      </c>
      <c r="AY134">
        <v>1</v>
      </c>
      <c r="AZ134">
        <v>0</v>
      </c>
      <c r="BA134">
        <v>134</v>
      </c>
      <c r="BB134">
        <v>1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0</v>
      </c>
      <c r="BI134">
        <v>0</v>
      </c>
      <c r="BJ134">
        <v>0</v>
      </c>
      <c r="BK134">
        <v>0</v>
      </c>
      <c r="BL134">
        <v>0</v>
      </c>
      <c r="BM134">
        <v>8639.9712</v>
      </c>
      <c r="BN134">
        <v>12.24</v>
      </c>
      <c r="BO134">
        <v>0</v>
      </c>
      <c r="BP134">
        <v>1</v>
      </c>
      <c r="BQ134">
        <v>0</v>
      </c>
      <c r="BR134">
        <v>0</v>
      </c>
      <c r="BS134">
        <v>0</v>
      </c>
      <c r="BT134">
        <v>8639.9712</v>
      </c>
      <c r="BU134">
        <v>12.24</v>
      </c>
      <c r="BV134">
        <v>0</v>
      </c>
      <c r="BW134">
        <v>1</v>
      </c>
      <c r="CU134">
        <f>ROUND(AT134*Source!I290*AH134*AL134,2)</f>
        <v>1382.4</v>
      </c>
      <c r="CV134">
        <f>ROUND(Y134*Source!I290,7)</f>
        <v>1.9583999999999999</v>
      </c>
      <c r="CW134">
        <v>0</v>
      </c>
      <c r="CX134">
        <f>ROUND(Y134*Source!I290,7)</f>
        <v>1.9583999999999999</v>
      </c>
      <c r="CY134">
        <f>AD134</f>
        <v>705.88</v>
      </c>
      <c r="CZ134">
        <f>AH134</f>
        <v>705.88</v>
      </c>
      <c r="DA134">
        <f>AL134</f>
        <v>1</v>
      </c>
      <c r="DB134">
        <f t="shared" si="39"/>
        <v>8639.9699999999993</v>
      </c>
      <c r="DC134">
        <f t="shared" si="40"/>
        <v>0</v>
      </c>
      <c r="DD134" t="s">
        <v>3</v>
      </c>
      <c r="DE134" t="s">
        <v>3</v>
      </c>
      <c r="DF134">
        <f t="shared" ref="DF134:DF139" si="44">ROUND(ROUND(AE134,2)*CX134,2)</f>
        <v>0</v>
      </c>
      <c r="DG134">
        <f t="shared" si="43"/>
        <v>0</v>
      </c>
      <c r="DH134">
        <f t="shared" si="41"/>
        <v>0</v>
      </c>
      <c r="DI134">
        <f t="shared" si="42"/>
        <v>1382.4</v>
      </c>
      <c r="DJ134">
        <f>DI134</f>
        <v>1382.4</v>
      </c>
      <c r="DK134">
        <v>1</v>
      </c>
      <c r="DL134" t="s">
        <v>3</v>
      </c>
      <c r="DM134">
        <v>0</v>
      </c>
      <c r="DN134" t="s">
        <v>3</v>
      </c>
      <c r="DO134">
        <v>0</v>
      </c>
    </row>
    <row r="135" spans="1:119" x14ac:dyDescent="0.2">
      <c r="A135">
        <f>ROW(Source!A290)</f>
        <v>290</v>
      </c>
      <c r="B135">
        <v>61549534</v>
      </c>
      <c r="C135">
        <v>61550845</v>
      </c>
      <c r="D135">
        <v>60327602</v>
      </c>
      <c r="E135">
        <v>117</v>
      </c>
      <c r="F135">
        <v>1</v>
      </c>
      <c r="G135">
        <v>1</v>
      </c>
      <c r="H135">
        <v>1</v>
      </c>
      <c r="I135" t="s">
        <v>430</v>
      </c>
      <c r="J135" t="s">
        <v>3</v>
      </c>
      <c r="K135" t="s">
        <v>431</v>
      </c>
      <c r="L135">
        <v>1191</v>
      </c>
      <c r="N135">
        <v>1013</v>
      </c>
      <c r="O135" t="s">
        <v>413</v>
      </c>
      <c r="P135" t="s">
        <v>413</v>
      </c>
      <c r="Q135">
        <v>1</v>
      </c>
      <c r="W135">
        <v>0</v>
      </c>
      <c r="X135">
        <v>-1417349443</v>
      </c>
      <c r="Y135">
        <f t="shared" si="38"/>
        <v>0.2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1</v>
      </c>
      <c r="AJ135">
        <v>1</v>
      </c>
      <c r="AK135">
        <v>1</v>
      </c>
      <c r="AL135">
        <v>1</v>
      </c>
      <c r="AM135">
        <v>-2</v>
      </c>
      <c r="AN135">
        <v>0</v>
      </c>
      <c r="AO135">
        <v>0</v>
      </c>
      <c r="AP135">
        <v>0</v>
      </c>
      <c r="AQ135">
        <v>1</v>
      </c>
      <c r="AR135">
        <v>0</v>
      </c>
      <c r="AS135" t="s">
        <v>3</v>
      </c>
      <c r="AT135">
        <v>0.2</v>
      </c>
      <c r="AU135" t="s">
        <v>3</v>
      </c>
      <c r="AV135">
        <v>2</v>
      </c>
      <c r="AW135">
        <v>2</v>
      </c>
      <c r="AX135">
        <v>61550858</v>
      </c>
      <c r="AY135">
        <v>1</v>
      </c>
      <c r="AZ135">
        <v>0</v>
      </c>
      <c r="BA135">
        <v>135</v>
      </c>
      <c r="BB135">
        <v>1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0</v>
      </c>
      <c r="BI135">
        <v>0</v>
      </c>
      <c r="BJ135">
        <v>0</v>
      </c>
      <c r="BK135">
        <v>0</v>
      </c>
      <c r="BL135">
        <v>0</v>
      </c>
      <c r="BM135">
        <v>0</v>
      </c>
      <c r="BN135">
        <v>0</v>
      </c>
      <c r="BO135">
        <v>0</v>
      </c>
      <c r="BP135">
        <v>0</v>
      </c>
      <c r="BQ135">
        <v>0</v>
      </c>
      <c r="BR135">
        <v>0</v>
      </c>
      <c r="BS135">
        <v>0</v>
      </c>
      <c r="BT135">
        <v>0</v>
      </c>
      <c r="BU135">
        <v>0</v>
      </c>
      <c r="BV135">
        <v>0</v>
      </c>
      <c r="BW135">
        <v>0</v>
      </c>
      <c r="CV135">
        <v>0</v>
      </c>
      <c r="CW135">
        <v>0</v>
      </c>
      <c r="CX135">
        <f>ROUND(Y135*Source!I290,7)</f>
        <v>3.2000000000000001E-2</v>
      </c>
      <c r="CY135">
        <f>AD135</f>
        <v>0</v>
      </c>
      <c r="CZ135">
        <f>AH135</f>
        <v>0</v>
      </c>
      <c r="DA135">
        <f>AL135</f>
        <v>1</v>
      </c>
      <c r="DB135">
        <f t="shared" si="39"/>
        <v>0</v>
      </c>
      <c r="DC135">
        <f t="shared" si="40"/>
        <v>0</v>
      </c>
      <c r="DD135" t="s">
        <v>3</v>
      </c>
      <c r="DE135" t="s">
        <v>3</v>
      </c>
      <c r="DF135">
        <f t="shared" si="44"/>
        <v>0</v>
      </c>
      <c r="DG135">
        <f t="shared" si="43"/>
        <v>0</v>
      </c>
      <c r="DH135">
        <f t="shared" si="41"/>
        <v>0</v>
      </c>
      <c r="DI135">
        <f t="shared" si="42"/>
        <v>0</v>
      </c>
      <c r="DJ135">
        <f>DI135</f>
        <v>0</v>
      </c>
      <c r="DK135">
        <v>0</v>
      </c>
      <c r="DL135" t="s">
        <v>3</v>
      </c>
      <c r="DM135">
        <v>0</v>
      </c>
      <c r="DN135" t="s">
        <v>3</v>
      </c>
      <c r="DO135">
        <v>0</v>
      </c>
    </row>
    <row r="136" spans="1:119" x14ac:dyDescent="0.2">
      <c r="A136">
        <f>ROW(Source!A290)</f>
        <v>290</v>
      </c>
      <c r="B136">
        <v>61549534</v>
      </c>
      <c r="C136">
        <v>61550845</v>
      </c>
      <c r="D136">
        <v>60334091</v>
      </c>
      <c r="E136">
        <v>1</v>
      </c>
      <c r="F136">
        <v>1</v>
      </c>
      <c r="G136">
        <v>1</v>
      </c>
      <c r="H136">
        <v>2</v>
      </c>
      <c r="I136" t="s">
        <v>449</v>
      </c>
      <c r="J136" t="s">
        <v>450</v>
      </c>
      <c r="K136" t="s">
        <v>451</v>
      </c>
      <c r="L136">
        <v>1368</v>
      </c>
      <c r="N136">
        <v>1011</v>
      </c>
      <c r="O136" t="s">
        <v>417</v>
      </c>
      <c r="P136" t="s">
        <v>417</v>
      </c>
      <c r="Q136">
        <v>1</v>
      </c>
      <c r="W136">
        <v>0</v>
      </c>
      <c r="X136">
        <v>639918019</v>
      </c>
      <c r="Y136">
        <f t="shared" si="38"/>
        <v>0.1</v>
      </c>
      <c r="AA136">
        <v>0</v>
      </c>
      <c r="AB136">
        <v>1629.55</v>
      </c>
      <c r="AC136">
        <v>969.91</v>
      </c>
      <c r="AD136">
        <v>0</v>
      </c>
      <c r="AE136">
        <v>0</v>
      </c>
      <c r="AF136">
        <v>1629.55</v>
      </c>
      <c r="AG136">
        <v>969.91</v>
      </c>
      <c r="AH136">
        <v>0</v>
      </c>
      <c r="AI136">
        <v>1</v>
      </c>
      <c r="AJ136">
        <v>1</v>
      </c>
      <c r="AK136">
        <v>1</v>
      </c>
      <c r="AL136">
        <v>1</v>
      </c>
      <c r="AM136">
        <v>-2</v>
      </c>
      <c r="AN136">
        <v>0</v>
      </c>
      <c r="AO136">
        <v>0</v>
      </c>
      <c r="AP136">
        <v>0</v>
      </c>
      <c r="AQ136">
        <v>1</v>
      </c>
      <c r="AR136">
        <v>0</v>
      </c>
      <c r="AS136" t="s">
        <v>3</v>
      </c>
      <c r="AT136">
        <v>0.1</v>
      </c>
      <c r="AU136" t="s">
        <v>3</v>
      </c>
      <c r="AV136">
        <v>1</v>
      </c>
      <c r="AW136">
        <v>2</v>
      </c>
      <c r="AX136">
        <v>61550859</v>
      </c>
      <c r="AY136">
        <v>1</v>
      </c>
      <c r="AZ136">
        <v>0</v>
      </c>
      <c r="BA136">
        <v>136</v>
      </c>
      <c r="BB136">
        <v>1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0</v>
      </c>
      <c r="BI136">
        <v>0</v>
      </c>
      <c r="BJ136">
        <v>0</v>
      </c>
      <c r="BK136">
        <v>162.95500000000001</v>
      </c>
      <c r="BL136">
        <v>96.991</v>
      </c>
      <c r="BM136">
        <v>0</v>
      </c>
      <c r="BN136">
        <v>0</v>
      </c>
      <c r="BO136">
        <v>0.1</v>
      </c>
      <c r="BP136">
        <v>1</v>
      </c>
      <c r="BQ136">
        <v>0</v>
      </c>
      <c r="BR136">
        <v>162.95500000000001</v>
      </c>
      <c r="BS136">
        <v>96.991</v>
      </c>
      <c r="BT136">
        <v>0</v>
      </c>
      <c r="BU136">
        <v>0</v>
      </c>
      <c r="BV136">
        <v>0.1</v>
      </c>
      <c r="BW136">
        <v>1</v>
      </c>
      <c r="CV136">
        <v>0</v>
      </c>
      <c r="CW136">
        <f>ROUND(Y136*Source!I290*DO136,7)</f>
        <v>1.6E-2</v>
      </c>
      <c r="CX136">
        <f>ROUND(Y136*Source!I290,7)</f>
        <v>1.6E-2</v>
      </c>
      <c r="CY136">
        <f>AB136</f>
        <v>1629.55</v>
      </c>
      <c r="CZ136">
        <f>AF136</f>
        <v>1629.55</v>
      </c>
      <c r="DA136">
        <f>AJ136</f>
        <v>1</v>
      </c>
      <c r="DB136">
        <f t="shared" si="39"/>
        <v>162.96</v>
      </c>
      <c r="DC136">
        <f t="shared" si="40"/>
        <v>96.99</v>
      </c>
      <c r="DD136" t="s">
        <v>3</v>
      </c>
      <c r="DE136" t="s">
        <v>3</v>
      </c>
      <c r="DF136">
        <f t="shared" si="44"/>
        <v>0</v>
      </c>
      <c r="DG136">
        <f t="shared" si="43"/>
        <v>26.07</v>
      </c>
      <c r="DH136">
        <f t="shared" si="41"/>
        <v>15.52</v>
      </c>
      <c r="DI136">
        <f t="shared" si="42"/>
        <v>0</v>
      </c>
      <c r="DJ136">
        <f>DG136+DH136</f>
        <v>41.59</v>
      </c>
      <c r="DK136">
        <v>1</v>
      </c>
      <c r="DL136" t="s">
        <v>452</v>
      </c>
      <c r="DM136">
        <v>6</v>
      </c>
      <c r="DN136" t="s">
        <v>413</v>
      </c>
      <c r="DO136">
        <v>1</v>
      </c>
    </row>
    <row r="137" spans="1:119" x14ac:dyDescent="0.2">
      <c r="A137">
        <f>ROW(Source!A290)</f>
        <v>290</v>
      </c>
      <c r="B137">
        <v>61549534</v>
      </c>
      <c r="C137">
        <v>61550845</v>
      </c>
      <c r="D137">
        <v>60334986</v>
      </c>
      <c r="E137">
        <v>1</v>
      </c>
      <c r="F137">
        <v>1</v>
      </c>
      <c r="G137">
        <v>1</v>
      </c>
      <c r="H137">
        <v>2</v>
      </c>
      <c r="I137" t="s">
        <v>453</v>
      </c>
      <c r="J137" t="s">
        <v>454</v>
      </c>
      <c r="K137" t="s">
        <v>455</v>
      </c>
      <c r="L137">
        <v>1368</v>
      </c>
      <c r="N137">
        <v>1011</v>
      </c>
      <c r="O137" t="s">
        <v>417</v>
      </c>
      <c r="P137" t="s">
        <v>417</v>
      </c>
      <c r="Q137">
        <v>1</v>
      </c>
      <c r="W137">
        <v>0</v>
      </c>
      <c r="X137">
        <v>-849950259</v>
      </c>
      <c r="Y137">
        <f t="shared" si="38"/>
        <v>0.1</v>
      </c>
      <c r="AA137">
        <v>0</v>
      </c>
      <c r="AB137">
        <v>643.29</v>
      </c>
      <c r="AC137">
        <v>722.05</v>
      </c>
      <c r="AD137">
        <v>0</v>
      </c>
      <c r="AE137">
        <v>0</v>
      </c>
      <c r="AF137">
        <v>643.29</v>
      </c>
      <c r="AG137">
        <v>722.05</v>
      </c>
      <c r="AH137">
        <v>0</v>
      </c>
      <c r="AI137">
        <v>1</v>
      </c>
      <c r="AJ137">
        <v>1</v>
      </c>
      <c r="AK137">
        <v>1</v>
      </c>
      <c r="AL137">
        <v>1</v>
      </c>
      <c r="AM137">
        <v>-2</v>
      </c>
      <c r="AN137">
        <v>0</v>
      </c>
      <c r="AO137">
        <v>0</v>
      </c>
      <c r="AP137">
        <v>0</v>
      </c>
      <c r="AQ137">
        <v>1</v>
      </c>
      <c r="AR137">
        <v>0</v>
      </c>
      <c r="AS137" t="s">
        <v>3</v>
      </c>
      <c r="AT137">
        <v>0.1</v>
      </c>
      <c r="AU137" t="s">
        <v>3</v>
      </c>
      <c r="AV137">
        <v>1</v>
      </c>
      <c r="AW137">
        <v>2</v>
      </c>
      <c r="AX137">
        <v>61550860</v>
      </c>
      <c r="AY137">
        <v>1</v>
      </c>
      <c r="AZ137">
        <v>0</v>
      </c>
      <c r="BA137">
        <v>137</v>
      </c>
      <c r="BB137">
        <v>1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0</v>
      </c>
      <c r="BI137">
        <v>0</v>
      </c>
      <c r="BJ137">
        <v>0</v>
      </c>
      <c r="BK137">
        <v>64.328999999999994</v>
      </c>
      <c r="BL137">
        <v>72.204999999999998</v>
      </c>
      <c r="BM137">
        <v>0</v>
      </c>
      <c r="BN137">
        <v>0</v>
      </c>
      <c r="BO137">
        <v>0.1</v>
      </c>
      <c r="BP137">
        <v>1</v>
      </c>
      <c r="BQ137">
        <v>0</v>
      </c>
      <c r="BR137">
        <v>64.328999999999994</v>
      </c>
      <c r="BS137">
        <v>72.204999999999998</v>
      </c>
      <c r="BT137">
        <v>0</v>
      </c>
      <c r="BU137">
        <v>0</v>
      </c>
      <c r="BV137">
        <v>0.1</v>
      </c>
      <c r="BW137">
        <v>1</v>
      </c>
      <c r="CV137">
        <v>0</v>
      </c>
      <c r="CW137">
        <f>ROUND(Y137*Source!I290*DO137,7)</f>
        <v>1.6E-2</v>
      </c>
      <c r="CX137">
        <f>ROUND(Y137*Source!I290,7)</f>
        <v>1.6E-2</v>
      </c>
      <c r="CY137">
        <f>AB137</f>
        <v>643.29</v>
      </c>
      <c r="CZ137">
        <f>AF137</f>
        <v>643.29</v>
      </c>
      <c r="DA137">
        <f>AJ137</f>
        <v>1</v>
      </c>
      <c r="DB137">
        <f t="shared" si="39"/>
        <v>64.33</v>
      </c>
      <c r="DC137">
        <f t="shared" si="40"/>
        <v>72.209999999999994</v>
      </c>
      <c r="DD137" t="s">
        <v>3</v>
      </c>
      <c r="DE137" t="s">
        <v>3</v>
      </c>
      <c r="DF137">
        <f t="shared" si="44"/>
        <v>0</v>
      </c>
      <c r="DG137">
        <f t="shared" si="43"/>
        <v>10.29</v>
      </c>
      <c r="DH137">
        <f t="shared" si="41"/>
        <v>11.55</v>
      </c>
      <c r="DI137">
        <f t="shared" si="42"/>
        <v>0</v>
      </c>
      <c r="DJ137">
        <f>DG137+DH137</f>
        <v>21.84</v>
      </c>
      <c r="DK137">
        <v>1</v>
      </c>
      <c r="DL137" t="s">
        <v>456</v>
      </c>
      <c r="DM137">
        <v>4</v>
      </c>
      <c r="DN137" t="s">
        <v>413</v>
      </c>
      <c r="DO137">
        <v>1</v>
      </c>
    </row>
    <row r="138" spans="1:119" x14ac:dyDescent="0.2">
      <c r="A138">
        <f>ROW(Source!A290)</f>
        <v>290</v>
      </c>
      <c r="B138">
        <v>61549534</v>
      </c>
      <c r="C138">
        <v>61550845</v>
      </c>
      <c r="D138">
        <v>60335182</v>
      </c>
      <c r="E138">
        <v>1</v>
      </c>
      <c r="F138">
        <v>1</v>
      </c>
      <c r="G138">
        <v>1</v>
      </c>
      <c r="H138">
        <v>2</v>
      </c>
      <c r="I138" t="s">
        <v>457</v>
      </c>
      <c r="J138" t="s">
        <v>458</v>
      </c>
      <c r="K138" t="s">
        <v>459</v>
      </c>
      <c r="L138">
        <v>1368</v>
      </c>
      <c r="N138">
        <v>1011</v>
      </c>
      <c r="O138" t="s">
        <v>417</v>
      </c>
      <c r="P138" t="s">
        <v>417</v>
      </c>
      <c r="Q138">
        <v>1</v>
      </c>
      <c r="W138">
        <v>0</v>
      </c>
      <c r="X138">
        <v>303316554</v>
      </c>
      <c r="Y138">
        <f t="shared" si="38"/>
        <v>2.16</v>
      </c>
      <c r="AA138">
        <v>0</v>
      </c>
      <c r="AB138">
        <v>32.26</v>
      </c>
      <c r="AC138">
        <v>0</v>
      </c>
      <c r="AD138">
        <v>0</v>
      </c>
      <c r="AE138">
        <v>0</v>
      </c>
      <c r="AF138">
        <v>32.26</v>
      </c>
      <c r="AG138">
        <v>0</v>
      </c>
      <c r="AH138">
        <v>0</v>
      </c>
      <c r="AI138">
        <v>1</v>
      </c>
      <c r="AJ138">
        <v>1</v>
      </c>
      <c r="AK138">
        <v>1</v>
      </c>
      <c r="AL138">
        <v>1</v>
      </c>
      <c r="AM138">
        <v>-2</v>
      </c>
      <c r="AN138">
        <v>0</v>
      </c>
      <c r="AO138">
        <v>0</v>
      </c>
      <c r="AP138">
        <v>0</v>
      </c>
      <c r="AQ138">
        <v>1</v>
      </c>
      <c r="AR138">
        <v>0</v>
      </c>
      <c r="AS138" t="s">
        <v>3</v>
      </c>
      <c r="AT138">
        <v>2.16</v>
      </c>
      <c r="AU138" t="s">
        <v>3</v>
      </c>
      <c r="AV138">
        <v>1</v>
      </c>
      <c r="AW138">
        <v>2</v>
      </c>
      <c r="AX138">
        <v>61550861</v>
      </c>
      <c r="AY138">
        <v>1</v>
      </c>
      <c r="AZ138">
        <v>0</v>
      </c>
      <c r="BA138">
        <v>138</v>
      </c>
      <c r="BB138">
        <v>1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0</v>
      </c>
      <c r="BI138">
        <v>0</v>
      </c>
      <c r="BJ138">
        <v>0</v>
      </c>
      <c r="BK138">
        <v>69.681600000000003</v>
      </c>
      <c r="BL138">
        <v>0</v>
      </c>
      <c r="BM138">
        <v>0</v>
      </c>
      <c r="BN138">
        <v>0</v>
      </c>
      <c r="BO138">
        <v>0</v>
      </c>
      <c r="BP138">
        <v>1</v>
      </c>
      <c r="BQ138">
        <v>0</v>
      </c>
      <c r="BR138">
        <v>69.681600000000003</v>
      </c>
      <c r="BS138">
        <v>0</v>
      </c>
      <c r="BT138">
        <v>0</v>
      </c>
      <c r="BU138">
        <v>0</v>
      </c>
      <c r="BV138">
        <v>0</v>
      </c>
      <c r="BW138">
        <v>1</v>
      </c>
      <c r="CV138">
        <v>0</v>
      </c>
      <c r="CW138">
        <f>ROUND(Y138*Source!I290*DO138,7)</f>
        <v>0</v>
      </c>
      <c r="CX138">
        <f>ROUND(Y138*Source!I290,7)</f>
        <v>0.34560000000000002</v>
      </c>
      <c r="CY138">
        <f>AB138</f>
        <v>32.26</v>
      </c>
      <c r="CZ138">
        <f>AF138</f>
        <v>32.26</v>
      </c>
      <c r="DA138">
        <f>AJ138</f>
        <v>1</v>
      </c>
      <c r="DB138">
        <f t="shared" si="39"/>
        <v>69.680000000000007</v>
      </c>
      <c r="DC138">
        <f t="shared" si="40"/>
        <v>0</v>
      </c>
      <c r="DD138" t="s">
        <v>3</v>
      </c>
      <c r="DE138" t="s">
        <v>3</v>
      </c>
      <c r="DF138">
        <f t="shared" si="44"/>
        <v>0</v>
      </c>
      <c r="DG138">
        <f t="shared" si="43"/>
        <v>11.15</v>
      </c>
      <c r="DH138">
        <f t="shared" si="41"/>
        <v>0</v>
      </c>
      <c r="DI138">
        <f t="shared" si="42"/>
        <v>0</v>
      </c>
      <c r="DJ138">
        <f>DG138+DH138</f>
        <v>11.15</v>
      </c>
      <c r="DK138">
        <v>1</v>
      </c>
      <c r="DL138" t="s">
        <v>3</v>
      </c>
      <c r="DM138">
        <v>0</v>
      </c>
      <c r="DN138" t="s">
        <v>3</v>
      </c>
      <c r="DO138">
        <v>0</v>
      </c>
    </row>
    <row r="139" spans="1:119" x14ac:dyDescent="0.2">
      <c r="A139">
        <f>ROW(Source!A290)</f>
        <v>290</v>
      </c>
      <c r="B139">
        <v>61549534</v>
      </c>
      <c r="C139">
        <v>61550845</v>
      </c>
      <c r="D139">
        <v>60401754</v>
      </c>
      <c r="E139">
        <v>1</v>
      </c>
      <c r="F139">
        <v>1</v>
      </c>
      <c r="G139">
        <v>1</v>
      </c>
      <c r="H139">
        <v>3</v>
      </c>
      <c r="I139" t="s">
        <v>436</v>
      </c>
      <c r="J139" t="s">
        <v>437</v>
      </c>
      <c r="K139" t="s">
        <v>438</v>
      </c>
      <c r="L139">
        <v>1383</v>
      </c>
      <c r="N139">
        <v>1013</v>
      </c>
      <c r="O139" t="s">
        <v>439</v>
      </c>
      <c r="P139" t="s">
        <v>439</v>
      </c>
      <c r="Q139">
        <v>1</v>
      </c>
      <c r="W139">
        <v>0</v>
      </c>
      <c r="X139">
        <v>1840299850</v>
      </c>
      <c r="Y139">
        <f t="shared" si="38"/>
        <v>0.44159999999999999</v>
      </c>
      <c r="AA139">
        <v>6.78</v>
      </c>
      <c r="AB139">
        <v>0</v>
      </c>
      <c r="AC139">
        <v>0</v>
      </c>
      <c r="AD139">
        <v>0</v>
      </c>
      <c r="AE139">
        <v>6.78</v>
      </c>
      <c r="AF139">
        <v>0</v>
      </c>
      <c r="AG139">
        <v>0</v>
      </c>
      <c r="AH139">
        <v>0</v>
      </c>
      <c r="AI139">
        <v>1</v>
      </c>
      <c r="AJ139">
        <v>1</v>
      </c>
      <c r="AK139">
        <v>1</v>
      </c>
      <c r="AL139">
        <v>1</v>
      </c>
      <c r="AM139">
        <v>-2</v>
      </c>
      <c r="AN139">
        <v>0</v>
      </c>
      <c r="AO139">
        <v>0</v>
      </c>
      <c r="AP139">
        <v>0</v>
      </c>
      <c r="AQ139">
        <v>1</v>
      </c>
      <c r="AR139">
        <v>0</v>
      </c>
      <c r="AS139" t="s">
        <v>3</v>
      </c>
      <c r="AT139">
        <v>0.44159999999999999</v>
      </c>
      <c r="AU139" t="s">
        <v>3</v>
      </c>
      <c r="AV139">
        <v>0</v>
      </c>
      <c r="AW139">
        <v>2</v>
      </c>
      <c r="AX139">
        <v>61550862</v>
      </c>
      <c r="AY139">
        <v>1</v>
      </c>
      <c r="AZ139">
        <v>0</v>
      </c>
      <c r="BA139">
        <v>139</v>
      </c>
      <c r="BB139">
        <v>1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0</v>
      </c>
      <c r="BI139">
        <v>0</v>
      </c>
      <c r="BJ139">
        <v>2.9940480000000003</v>
      </c>
      <c r="BK139">
        <v>0</v>
      </c>
      <c r="BL139">
        <v>0</v>
      </c>
      <c r="BM139">
        <v>0</v>
      </c>
      <c r="BN139">
        <v>0</v>
      </c>
      <c r="BO139">
        <v>0</v>
      </c>
      <c r="BP139">
        <v>1</v>
      </c>
      <c r="BQ139">
        <v>2.9940480000000003</v>
      </c>
      <c r="BR139">
        <v>0</v>
      </c>
      <c r="BS139">
        <v>0</v>
      </c>
      <c r="BT139">
        <v>0</v>
      </c>
      <c r="BU139">
        <v>0</v>
      </c>
      <c r="BV139">
        <v>0</v>
      </c>
      <c r="BW139">
        <v>1</v>
      </c>
      <c r="CV139">
        <v>0</v>
      </c>
      <c r="CW139">
        <v>0</v>
      </c>
      <c r="CX139">
        <f>ROUND(Y139*Source!I290,7)</f>
        <v>7.0655999999999997E-2</v>
      </c>
      <c r="CY139">
        <f t="shared" ref="CY139:CY144" si="45">AA139</f>
        <v>6.78</v>
      </c>
      <c r="CZ139">
        <f t="shared" ref="CZ139:CZ144" si="46">AE139</f>
        <v>6.78</v>
      </c>
      <c r="DA139">
        <f t="shared" ref="DA139:DA144" si="47">AI139</f>
        <v>1</v>
      </c>
      <c r="DB139">
        <f t="shared" si="39"/>
        <v>2.99</v>
      </c>
      <c r="DC139">
        <f t="shared" si="40"/>
        <v>0</v>
      </c>
      <c r="DD139" t="s">
        <v>3</v>
      </c>
      <c r="DE139" t="s">
        <v>3</v>
      </c>
      <c r="DF139">
        <f t="shared" si="44"/>
        <v>0.48</v>
      </c>
      <c r="DG139">
        <f t="shared" si="43"/>
        <v>0</v>
      </c>
      <c r="DH139">
        <f t="shared" si="41"/>
        <v>0</v>
      </c>
      <c r="DI139">
        <f t="shared" si="42"/>
        <v>0</v>
      </c>
      <c r="DJ139">
        <f t="shared" ref="DJ139:DJ144" si="48">DF139</f>
        <v>0.48</v>
      </c>
      <c r="DK139">
        <v>1</v>
      </c>
      <c r="DL139" t="s">
        <v>3</v>
      </c>
      <c r="DM139">
        <v>0</v>
      </c>
      <c r="DN139" t="s">
        <v>3</v>
      </c>
      <c r="DO139">
        <v>0</v>
      </c>
    </row>
    <row r="140" spans="1:119" x14ac:dyDescent="0.2">
      <c r="A140">
        <f>ROW(Source!A290)</f>
        <v>290</v>
      </c>
      <c r="B140">
        <v>61549534</v>
      </c>
      <c r="C140">
        <v>61550845</v>
      </c>
      <c r="D140">
        <v>60401913</v>
      </c>
      <c r="E140">
        <v>1</v>
      </c>
      <c r="F140">
        <v>1</v>
      </c>
      <c r="G140">
        <v>1</v>
      </c>
      <c r="H140">
        <v>3</v>
      </c>
      <c r="I140" t="s">
        <v>460</v>
      </c>
      <c r="J140" t="s">
        <v>461</v>
      </c>
      <c r="K140" t="s">
        <v>462</v>
      </c>
      <c r="L140">
        <v>1301</v>
      </c>
      <c r="N140">
        <v>1003</v>
      </c>
      <c r="O140" t="s">
        <v>163</v>
      </c>
      <c r="P140" t="s">
        <v>163</v>
      </c>
      <c r="Q140">
        <v>1</v>
      </c>
      <c r="W140">
        <v>0</v>
      </c>
      <c r="X140">
        <v>-1499427467</v>
      </c>
      <c r="Y140">
        <f t="shared" si="38"/>
        <v>13.33</v>
      </c>
      <c r="AA140">
        <v>5.17</v>
      </c>
      <c r="AB140">
        <v>0</v>
      </c>
      <c r="AC140">
        <v>0</v>
      </c>
      <c r="AD140">
        <v>0</v>
      </c>
      <c r="AE140">
        <v>5.87</v>
      </c>
      <c r="AF140">
        <v>0</v>
      </c>
      <c r="AG140">
        <v>0</v>
      </c>
      <c r="AH140">
        <v>0</v>
      </c>
      <c r="AI140">
        <v>0.88</v>
      </c>
      <c r="AJ140">
        <v>1</v>
      </c>
      <c r="AK140">
        <v>1</v>
      </c>
      <c r="AL140">
        <v>1</v>
      </c>
      <c r="AM140">
        <v>2</v>
      </c>
      <c r="AN140">
        <v>0</v>
      </c>
      <c r="AO140">
        <v>0</v>
      </c>
      <c r="AP140">
        <v>0</v>
      </c>
      <c r="AQ140">
        <v>1</v>
      </c>
      <c r="AR140">
        <v>0</v>
      </c>
      <c r="AS140" t="s">
        <v>3</v>
      </c>
      <c r="AT140">
        <v>13.33</v>
      </c>
      <c r="AU140" t="s">
        <v>3</v>
      </c>
      <c r="AV140">
        <v>0</v>
      </c>
      <c r="AW140">
        <v>2</v>
      </c>
      <c r="AX140">
        <v>61550863</v>
      </c>
      <c r="AY140">
        <v>1</v>
      </c>
      <c r="AZ140">
        <v>0</v>
      </c>
      <c r="BA140">
        <v>140</v>
      </c>
      <c r="BB140">
        <v>1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0</v>
      </c>
      <c r="BI140">
        <v>0</v>
      </c>
      <c r="BJ140">
        <v>78.247100000000003</v>
      </c>
      <c r="BK140">
        <v>0</v>
      </c>
      <c r="BL140">
        <v>0</v>
      </c>
      <c r="BM140">
        <v>0</v>
      </c>
      <c r="BN140">
        <v>0</v>
      </c>
      <c r="BO140">
        <v>0</v>
      </c>
      <c r="BP140">
        <v>1</v>
      </c>
      <c r="BQ140">
        <v>78.247100000000003</v>
      </c>
      <c r="BR140">
        <v>0</v>
      </c>
      <c r="BS140">
        <v>0</v>
      </c>
      <c r="BT140">
        <v>0</v>
      </c>
      <c r="BU140">
        <v>0</v>
      </c>
      <c r="BV140">
        <v>0</v>
      </c>
      <c r="BW140">
        <v>1</v>
      </c>
      <c r="CV140">
        <v>0</v>
      </c>
      <c r="CW140">
        <v>0</v>
      </c>
      <c r="CX140">
        <f>ROUND(Y140*Source!I290,7)</f>
        <v>2.1328</v>
      </c>
      <c r="CY140">
        <f t="shared" si="45"/>
        <v>5.17</v>
      </c>
      <c r="CZ140">
        <f t="shared" si="46"/>
        <v>5.87</v>
      </c>
      <c r="DA140">
        <f t="shared" si="47"/>
        <v>0.88</v>
      </c>
      <c r="DB140">
        <f t="shared" si="39"/>
        <v>78.25</v>
      </c>
      <c r="DC140">
        <f t="shared" si="40"/>
        <v>0</v>
      </c>
      <c r="DD140" t="s">
        <v>3</v>
      </c>
      <c r="DE140" t="s">
        <v>3</v>
      </c>
      <c r="DF140">
        <f>ROUND(ROUND(AE140*AI140,2)*CX140,2)</f>
        <v>11.03</v>
      </c>
      <c r="DG140">
        <f t="shared" si="43"/>
        <v>0</v>
      </c>
      <c r="DH140">
        <f t="shared" si="41"/>
        <v>0</v>
      </c>
      <c r="DI140">
        <f t="shared" si="42"/>
        <v>0</v>
      </c>
      <c r="DJ140">
        <f t="shared" si="48"/>
        <v>11.03</v>
      </c>
      <c r="DK140">
        <v>0</v>
      </c>
      <c r="DL140" t="s">
        <v>3</v>
      </c>
      <c r="DM140">
        <v>0</v>
      </c>
      <c r="DN140" t="s">
        <v>3</v>
      </c>
      <c r="DO140">
        <v>0</v>
      </c>
    </row>
    <row r="141" spans="1:119" x14ac:dyDescent="0.2">
      <c r="A141">
        <f>ROW(Source!A290)</f>
        <v>290</v>
      </c>
      <c r="B141">
        <v>61549534</v>
      </c>
      <c r="C141">
        <v>61550845</v>
      </c>
      <c r="D141">
        <v>60401927</v>
      </c>
      <c r="E141">
        <v>1</v>
      </c>
      <c r="F141">
        <v>1</v>
      </c>
      <c r="G141">
        <v>1</v>
      </c>
      <c r="H141">
        <v>3</v>
      </c>
      <c r="I141" t="s">
        <v>463</v>
      </c>
      <c r="J141" t="s">
        <v>464</v>
      </c>
      <c r="K141" t="s">
        <v>465</v>
      </c>
      <c r="L141">
        <v>1302</v>
      </c>
      <c r="N141">
        <v>1003</v>
      </c>
      <c r="O141" t="s">
        <v>466</v>
      </c>
      <c r="P141" t="s">
        <v>466</v>
      </c>
      <c r="Q141">
        <v>10</v>
      </c>
      <c r="W141">
        <v>0</v>
      </c>
      <c r="X141">
        <v>530731316</v>
      </c>
      <c r="Y141">
        <f t="shared" si="38"/>
        <v>0.55000000000000004</v>
      </c>
      <c r="AA141">
        <v>57.7</v>
      </c>
      <c r="AB141">
        <v>0</v>
      </c>
      <c r="AC141">
        <v>0</v>
      </c>
      <c r="AD141">
        <v>0</v>
      </c>
      <c r="AE141">
        <v>37.71</v>
      </c>
      <c r="AF141">
        <v>0</v>
      </c>
      <c r="AG141">
        <v>0</v>
      </c>
      <c r="AH141">
        <v>0</v>
      </c>
      <c r="AI141">
        <v>1.53</v>
      </c>
      <c r="AJ141">
        <v>1</v>
      </c>
      <c r="AK141">
        <v>1</v>
      </c>
      <c r="AL141">
        <v>1</v>
      </c>
      <c r="AM141">
        <v>2</v>
      </c>
      <c r="AN141">
        <v>0</v>
      </c>
      <c r="AO141">
        <v>0</v>
      </c>
      <c r="AP141">
        <v>0</v>
      </c>
      <c r="AQ141">
        <v>1</v>
      </c>
      <c r="AR141">
        <v>0</v>
      </c>
      <c r="AS141" t="s">
        <v>3</v>
      </c>
      <c r="AT141">
        <v>0.55000000000000004</v>
      </c>
      <c r="AU141" t="s">
        <v>3</v>
      </c>
      <c r="AV141">
        <v>0</v>
      </c>
      <c r="AW141">
        <v>2</v>
      </c>
      <c r="AX141">
        <v>61550864</v>
      </c>
      <c r="AY141">
        <v>1</v>
      </c>
      <c r="AZ141">
        <v>0</v>
      </c>
      <c r="BA141">
        <v>141</v>
      </c>
      <c r="BB141">
        <v>1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20.740500000000001</v>
      </c>
      <c r="BK141">
        <v>0</v>
      </c>
      <c r="BL141">
        <v>0</v>
      </c>
      <c r="BM141">
        <v>0</v>
      </c>
      <c r="BN141">
        <v>0</v>
      </c>
      <c r="BO141">
        <v>0</v>
      </c>
      <c r="BP141">
        <v>1</v>
      </c>
      <c r="BQ141">
        <v>20.740500000000001</v>
      </c>
      <c r="BR141">
        <v>0</v>
      </c>
      <c r="BS141">
        <v>0</v>
      </c>
      <c r="BT141">
        <v>0</v>
      </c>
      <c r="BU141">
        <v>0</v>
      </c>
      <c r="BV141">
        <v>0</v>
      </c>
      <c r="BW141">
        <v>1</v>
      </c>
      <c r="CV141">
        <v>0</v>
      </c>
      <c r="CW141">
        <v>0</v>
      </c>
      <c r="CX141">
        <f>ROUND(Y141*Source!I290,7)</f>
        <v>8.7999999999999995E-2</v>
      </c>
      <c r="CY141">
        <f t="shared" si="45"/>
        <v>57.7</v>
      </c>
      <c r="CZ141">
        <f t="shared" si="46"/>
        <v>37.71</v>
      </c>
      <c r="DA141">
        <f t="shared" si="47"/>
        <v>1.53</v>
      </c>
      <c r="DB141">
        <f t="shared" si="39"/>
        <v>20.74</v>
      </c>
      <c r="DC141">
        <f t="shared" si="40"/>
        <v>0</v>
      </c>
      <c r="DD141" t="s">
        <v>3</v>
      </c>
      <c r="DE141" t="s">
        <v>3</v>
      </c>
      <c r="DF141">
        <f>ROUND(ROUND(AE141*AI141,2)*CX141,2)</f>
        <v>5.08</v>
      </c>
      <c r="DG141">
        <f t="shared" si="43"/>
        <v>0</v>
      </c>
      <c r="DH141">
        <f t="shared" si="41"/>
        <v>0</v>
      </c>
      <c r="DI141">
        <f t="shared" si="42"/>
        <v>0</v>
      </c>
      <c r="DJ141">
        <f t="shared" si="48"/>
        <v>5.08</v>
      </c>
      <c r="DK141">
        <v>0</v>
      </c>
      <c r="DL141" t="s">
        <v>3</v>
      </c>
      <c r="DM141">
        <v>0</v>
      </c>
      <c r="DN141" t="s">
        <v>3</v>
      </c>
      <c r="DO141">
        <v>0</v>
      </c>
    </row>
    <row r="142" spans="1:119" x14ac:dyDescent="0.2">
      <c r="A142">
        <f>ROW(Source!A290)</f>
        <v>290</v>
      </c>
      <c r="B142">
        <v>61549534</v>
      </c>
      <c r="C142">
        <v>61550845</v>
      </c>
      <c r="D142">
        <v>60402495</v>
      </c>
      <c r="E142">
        <v>1</v>
      </c>
      <c r="F142">
        <v>1</v>
      </c>
      <c r="G142">
        <v>1</v>
      </c>
      <c r="H142">
        <v>3</v>
      </c>
      <c r="I142" t="s">
        <v>467</v>
      </c>
      <c r="J142" t="s">
        <v>468</v>
      </c>
      <c r="K142" t="s">
        <v>469</v>
      </c>
      <c r="L142">
        <v>1346</v>
      </c>
      <c r="N142">
        <v>1009</v>
      </c>
      <c r="O142" t="s">
        <v>470</v>
      </c>
      <c r="P142" t="s">
        <v>470</v>
      </c>
      <c r="Q142">
        <v>1</v>
      </c>
      <c r="W142">
        <v>0</v>
      </c>
      <c r="X142">
        <v>-163259778</v>
      </c>
      <c r="Y142">
        <f t="shared" si="38"/>
        <v>1.9</v>
      </c>
      <c r="AA142">
        <v>121.39</v>
      </c>
      <c r="AB142">
        <v>0</v>
      </c>
      <c r="AC142">
        <v>0</v>
      </c>
      <c r="AD142">
        <v>0</v>
      </c>
      <c r="AE142">
        <v>155.63</v>
      </c>
      <c r="AF142">
        <v>0</v>
      </c>
      <c r="AG142">
        <v>0</v>
      </c>
      <c r="AH142">
        <v>0</v>
      </c>
      <c r="AI142">
        <v>0.78</v>
      </c>
      <c r="AJ142">
        <v>1</v>
      </c>
      <c r="AK142">
        <v>1</v>
      </c>
      <c r="AL142">
        <v>1</v>
      </c>
      <c r="AM142">
        <v>2</v>
      </c>
      <c r="AN142">
        <v>0</v>
      </c>
      <c r="AO142">
        <v>0</v>
      </c>
      <c r="AP142">
        <v>0</v>
      </c>
      <c r="AQ142">
        <v>1</v>
      </c>
      <c r="AR142">
        <v>0</v>
      </c>
      <c r="AS142" t="s">
        <v>3</v>
      </c>
      <c r="AT142">
        <v>1.9</v>
      </c>
      <c r="AU142" t="s">
        <v>3</v>
      </c>
      <c r="AV142">
        <v>0</v>
      </c>
      <c r="AW142">
        <v>2</v>
      </c>
      <c r="AX142">
        <v>61550865</v>
      </c>
      <c r="AY142">
        <v>1</v>
      </c>
      <c r="AZ142">
        <v>0</v>
      </c>
      <c r="BA142">
        <v>142</v>
      </c>
      <c r="BB142">
        <v>1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0</v>
      </c>
      <c r="BI142">
        <v>0</v>
      </c>
      <c r="BJ142">
        <v>295.697</v>
      </c>
      <c r="BK142">
        <v>0</v>
      </c>
      <c r="BL142">
        <v>0</v>
      </c>
      <c r="BM142">
        <v>0</v>
      </c>
      <c r="BN142">
        <v>0</v>
      </c>
      <c r="BO142">
        <v>0</v>
      </c>
      <c r="BP142">
        <v>1</v>
      </c>
      <c r="BQ142">
        <v>295.697</v>
      </c>
      <c r="BR142">
        <v>0</v>
      </c>
      <c r="BS142">
        <v>0</v>
      </c>
      <c r="BT142">
        <v>0</v>
      </c>
      <c r="BU142">
        <v>0</v>
      </c>
      <c r="BV142">
        <v>0</v>
      </c>
      <c r="BW142">
        <v>1</v>
      </c>
      <c r="CV142">
        <v>0</v>
      </c>
      <c r="CW142">
        <v>0</v>
      </c>
      <c r="CX142">
        <f>ROUND(Y142*Source!I290,7)</f>
        <v>0.30399999999999999</v>
      </c>
      <c r="CY142">
        <f t="shared" si="45"/>
        <v>121.39</v>
      </c>
      <c r="CZ142">
        <f t="shared" si="46"/>
        <v>155.63</v>
      </c>
      <c r="DA142">
        <f t="shared" si="47"/>
        <v>0.78</v>
      </c>
      <c r="DB142">
        <f t="shared" si="39"/>
        <v>295.7</v>
      </c>
      <c r="DC142">
        <f t="shared" si="40"/>
        <v>0</v>
      </c>
      <c r="DD142" t="s">
        <v>3</v>
      </c>
      <c r="DE142" t="s">
        <v>3</v>
      </c>
      <c r="DF142">
        <f>ROUND(ROUND(AE142*AI142,2)*CX142,2)</f>
        <v>36.9</v>
      </c>
      <c r="DG142">
        <f t="shared" si="43"/>
        <v>0</v>
      </c>
      <c r="DH142">
        <f t="shared" si="41"/>
        <v>0</v>
      </c>
      <c r="DI142">
        <f t="shared" si="42"/>
        <v>0</v>
      </c>
      <c r="DJ142">
        <f t="shared" si="48"/>
        <v>36.9</v>
      </c>
      <c r="DK142">
        <v>0</v>
      </c>
      <c r="DL142" t="s">
        <v>3</v>
      </c>
      <c r="DM142">
        <v>0</v>
      </c>
      <c r="DN142" t="s">
        <v>3</v>
      </c>
      <c r="DO142">
        <v>0</v>
      </c>
    </row>
    <row r="143" spans="1:119" x14ac:dyDescent="0.2">
      <c r="A143">
        <f>ROW(Source!A290)</f>
        <v>290</v>
      </c>
      <c r="B143">
        <v>61549534</v>
      </c>
      <c r="C143">
        <v>61550845</v>
      </c>
      <c r="D143">
        <v>60420448</v>
      </c>
      <c r="E143">
        <v>1</v>
      </c>
      <c r="F143">
        <v>1</v>
      </c>
      <c r="G143">
        <v>1</v>
      </c>
      <c r="H143">
        <v>3</v>
      </c>
      <c r="I143" t="s">
        <v>471</v>
      </c>
      <c r="J143" t="s">
        <v>472</v>
      </c>
      <c r="K143" t="s">
        <v>473</v>
      </c>
      <c r="L143">
        <v>1346</v>
      </c>
      <c r="N143">
        <v>1009</v>
      </c>
      <c r="O143" t="s">
        <v>470</v>
      </c>
      <c r="P143" t="s">
        <v>470</v>
      </c>
      <c r="Q143">
        <v>1</v>
      </c>
      <c r="W143">
        <v>0</v>
      </c>
      <c r="X143">
        <v>291254868</v>
      </c>
      <c r="Y143">
        <f t="shared" si="38"/>
        <v>0.4</v>
      </c>
      <c r="AA143">
        <v>111.83</v>
      </c>
      <c r="AB143">
        <v>0</v>
      </c>
      <c r="AC143">
        <v>0</v>
      </c>
      <c r="AD143">
        <v>0</v>
      </c>
      <c r="AE143">
        <v>79.88</v>
      </c>
      <c r="AF143">
        <v>0</v>
      </c>
      <c r="AG143">
        <v>0</v>
      </c>
      <c r="AH143">
        <v>0</v>
      </c>
      <c r="AI143">
        <v>1.4</v>
      </c>
      <c r="AJ143">
        <v>1</v>
      </c>
      <c r="AK143">
        <v>1</v>
      </c>
      <c r="AL143">
        <v>1</v>
      </c>
      <c r="AM143">
        <v>2</v>
      </c>
      <c r="AN143">
        <v>0</v>
      </c>
      <c r="AO143">
        <v>0</v>
      </c>
      <c r="AP143">
        <v>0</v>
      </c>
      <c r="AQ143">
        <v>1</v>
      </c>
      <c r="AR143">
        <v>0</v>
      </c>
      <c r="AS143" t="s">
        <v>3</v>
      </c>
      <c r="AT143">
        <v>0.4</v>
      </c>
      <c r="AU143" t="s">
        <v>3</v>
      </c>
      <c r="AV143">
        <v>0</v>
      </c>
      <c r="AW143">
        <v>2</v>
      </c>
      <c r="AX143">
        <v>61550866</v>
      </c>
      <c r="AY143">
        <v>1</v>
      </c>
      <c r="AZ143">
        <v>0</v>
      </c>
      <c r="BA143">
        <v>143</v>
      </c>
      <c r="BB143">
        <v>1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0</v>
      </c>
      <c r="BI143">
        <v>0</v>
      </c>
      <c r="BJ143">
        <v>31.951999999999998</v>
      </c>
      <c r="BK143">
        <v>0</v>
      </c>
      <c r="BL143">
        <v>0</v>
      </c>
      <c r="BM143">
        <v>0</v>
      </c>
      <c r="BN143">
        <v>0</v>
      </c>
      <c r="BO143">
        <v>0</v>
      </c>
      <c r="BP143">
        <v>1</v>
      </c>
      <c r="BQ143">
        <v>31.951999999999998</v>
      </c>
      <c r="BR143">
        <v>0</v>
      </c>
      <c r="BS143">
        <v>0</v>
      </c>
      <c r="BT143">
        <v>0</v>
      </c>
      <c r="BU143">
        <v>0</v>
      </c>
      <c r="BV143">
        <v>0</v>
      </c>
      <c r="BW143">
        <v>1</v>
      </c>
      <c r="CV143">
        <v>0</v>
      </c>
      <c r="CW143">
        <v>0</v>
      </c>
      <c r="CX143">
        <f>ROUND(Y143*Source!I290,7)</f>
        <v>6.4000000000000001E-2</v>
      </c>
      <c r="CY143">
        <f t="shared" si="45"/>
        <v>111.83</v>
      </c>
      <c r="CZ143">
        <f t="shared" si="46"/>
        <v>79.88</v>
      </c>
      <c r="DA143">
        <f t="shared" si="47"/>
        <v>1.4</v>
      </c>
      <c r="DB143">
        <f t="shared" si="39"/>
        <v>31.95</v>
      </c>
      <c r="DC143">
        <f t="shared" si="40"/>
        <v>0</v>
      </c>
      <c r="DD143" t="s">
        <v>3</v>
      </c>
      <c r="DE143" t="s">
        <v>3</v>
      </c>
      <c r="DF143">
        <f>ROUND(ROUND(AE143*AI143,2)*CX143,2)</f>
        <v>7.16</v>
      </c>
      <c r="DG143">
        <f t="shared" si="43"/>
        <v>0</v>
      </c>
      <c r="DH143">
        <f t="shared" si="41"/>
        <v>0</v>
      </c>
      <c r="DI143">
        <f t="shared" si="42"/>
        <v>0</v>
      </c>
      <c r="DJ143">
        <f t="shared" si="48"/>
        <v>7.16</v>
      </c>
      <c r="DK143">
        <v>0</v>
      </c>
      <c r="DL143" t="s">
        <v>3</v>
      </c>
      <c r="DM143">
        <v>0</v>
      </c>
      <c r="DN143" t="s">
        <v>3</v>
      </c>
      <c r="DO143">
        <v>0</v>
      </c>
    </row>
    <row r="144" spans="1:119" x14ac:dyDescent="0.2">
      <c r="A144">
        <f>ROW(Source!A290)</f>
        <v>290</v>
      </c>
      <c r="B144">
        <v>61549534</v>
      </c>
      <c r="C144">
        <v>61550845</v>
      </c>
      <c r="D144">
        <v>60433685</v>
      </c>
      <c r="E144">
        <v>1</v>
      </c>
      <c r="F144">
        <v>1</v>
      </c>
      <c r="G144">
        <v>1</v>
      </c>
      <c r="H144">
        <v>3</v>
      </c>
      <c r="I144" t="s">
        <v>149</v>
      </c>
      <c r="J144" t="s">
        <v>152</v>
      </c>
      <c r="K144" t="s">
        <v>150</v>
      </c>
      <c r="L144">
        <v>1477</v>
      </c>
      <c r="N144">
        <v>1013</v>
      </c>
      <c r="O144" t="s">
        <v>151</v>
      </c>
      <c r="P144" t="s">
        <v>153</v>
      </c>
      <c r="Q144">
        <v>1</v>
      </c>
      <c r="W144">
        <v>0</v>
      </c>
      <c r="X144">
        <v>1901007357</v>
      </c>
      <c r="Y144">
        <f t="shared" si="38"/>
        <v>0.105</v>
      </c>
      <c r="AA144">
        <v>70449.91</v>
      </c>
      <c r="AB144">
        <v>0</v>
      </c>
      <c r="AC144">
        <v>0</v>
      </c>
      <c r="AD144">
        <v>0</v>
      </c>
      <c r="AE144">
        <v>70449.91</v>
      </c>
      <c r="AF144">
        <v>0</v>
      </c>
      <c r="AG144">
        <v>0</v>
      </c>
      <c r="AH144">
        <v>0</v>
      </c>
      <c r="AI144">
        <v>1.4</v>
      </c>
      <c r="AJ144">
        <v>1</v>
      </c>
      <c r="AK144">
        <v>1</v>
      </c>
      <c r="AL144">
        <v>1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  <c r="AS144" t="s">
        <v>3</v>
      </c>
      <c r="AT144">
        <v>0.105</v>
      </c>
      <c r="AU144" t="s">
        <v>3</v>
      </c>
      <c r="AV144">
        <v>0</v>
      </c>
      <c r="AW144">
        <v>1</v>
      </c>
      <c r="AX144">
        <v>-1</v>
      </c>
      <c r="AY144">
        <v>0</v>
      </c>
      <c r="AZ144">
        <v>0</v>
      </c>
      <c r="BA144" t="s">
        <v>3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0</v>
      </c>
      <c r="BI144">
        <v>0</v>
      </c>
      <c r="BJ144">
        <v>0</v>
      </c>
      <c r="BK144">
        <v>0</v>
      </c>
      <c r="BL144">
        <v>0</v>
      </c>
      <c r="BM144">
        <v>0</v>
      </c>
      <c r="BN144">
        <v>0</v>
      </c>
      <c r="BO144">
        <v>0</v>
      </c>
      <c r="BP144">
        <v>0</v>
      </c>
      <c r="BQ144">
        <v>0</v>
      </c>
      <c r="BR144">
        <v>0</v>
      </c>
      <c r="BS144">
        <v>0</v>
      </c>
      <c r="BT144">
        <v>0</v>
      </c>
      <c r="BU144">
        <v>0</v>
      </c>
      <c r="BV144">
        <v>0</v>
      </c>
      <c r="BW144">
        <v>0</v>
      </c>
      <c r="CV144">
        <v>0</v>
      </c>
      <c r="CW144">
        <v>0</v>
      </c>
      <c r="CX144">
        <f>ROUND(Y144*Source!I290,7)</f>
        <v>1.6799999999999999E-2</v>
      </c>
      <c r="CY144">
        <f t="shared" si="45"/>
        <v>70449.91</v>
      </c>
      <c r="CZ144">
        <f t="shared" si="46"/>
        <v>70449.91</v>
      </c>
      <c r="DA144">
        <f t="shared" si="47"/>
        <v>1.4</v>
      </c>
      <c r="DB144">
        <f t="shared" si="39"/>
        <v>7397.24</v>
      </c>
      <c r="DC144">
        <f t="shared" si="40"/>
        <v>0</v>
      </c>
      <c r="DD144" t="s">
        <v>3</v>
      </c>
      <c r="DE144" t="s">
        <v>3</v>
      </c>
      <c r="DF144">
        <f>ROUND(ROUND(AE144*AI144,2)*CX144,2)</f>
        <v>1656.98</v>
      </c>
      <c r="DG144">
        <f t="shared" si="43"/>
        <v>0</v>
      </c>
      <c r="DH144">
        <f t="shared" si="41"/>
        <v>0</v>
      </c>
      <c r="DI144">
        <f t="shared" si="42"/>
        <v>0</v>
      </c>
      <c r="DJ144">
        <f t="shared" si="48"/>
        <v>1656.98</v>
      </c>
      <c r="DK144">
        <v>0</v>
      </c>
      <c r="DL144" t="s">
        <v>3</v>
      </c>
      <c r="DM144">
        <v>0</v>
      </c>
      <c r="DN144" t="s">
        <v>3</v>
      </c>
      <c r="DO144">
        <v>0</v>
      </c>
    </row>
    <row r="145" spans="1:119" x14ac:dyDescent="0.2">
      <c r="A145">
        <f>ROW(Source!A292)</f>
        <v>292</v>
      </c>
      <c r="B145">
        <v>61549534</v>
      </c>
      <c r="C145">
        <v>61550869</v>
      </c>
      <c r="D145">
        <v>60327560</v>
      </c>
      <c r="E145">
        <v>117</v>
      </c>
      <c r="F145">
        <v>1</v>
      </c>
      <c r="G145">
        <v>1</v>
      </c>
      <c r="H145">
        <v>1</v>
      </c>
      <c r="I145" t="s">
        <v>474</v>
      </c>
      <c r="J145" t="s">
        <v>3</v>
      </c>
      <c r="K145" t="s">
        <v>475</v>
      </c>
      <c r="L145">
        <v>1369</v>
      </c>
      <c r="N145">
        <v>1013</v>
      </c>
      <c r="O145" t="s">
        <v>476</v>
      </c>
      <c r="P145" t="s">
        <v>476</v>
      </c>
      <c r="Q145">
        <v>1</v>
      </c>
      <c r="W145">
        <v>0</v>
      </c>
      <c r="X145">
        <v>-236928766</v>
      </c>
      <c r="Y145">
        <f t="shared" si="38"/>
        <v>0.02</v>
      </c>
      <c r="AA145">
        <v>0</v>
      </c>
      <c r="AB145">
        <v>0</v>
      </c>
      <c r="AC145">
        <v>0</v>
      </c>
      <c r="AD145">
        <v>587.34</v>
      </c>
      <c r="AE145">
        <v>0</v>
      </c>
      <c r="AF145">
        <v>0</v>
      </c>
      <c r="AG145">
        <v>0</v>
      </c>
      <c r="AH145">
        <v>587.34</v>
      </c>
      <c r="AI145">
        <v>1</v>
      </c>
      <c r="AJ145">
        <v>1</v>
      </c>
      <c r="AK145">
        <v>1</v>
      </c>
      <c r="AL145">
        <v>1</v>
      </c>
      <c r="AM145">
        <v>-2</v>
      </c>
      <c r="AN145">
        <v>0</v>
      </c>
      <c r="AO145">
        <v>0</v>
      </c>
      <c r="AP145">
        <v>0</v>
      </c>
      <c r="AQ145">
        <v>1</v>
      </c>
      <c r="AR145">
        <v>0</v>
      </c>
      <c r="AS145" t="s">
        <v>3</v>
      </c>
      <c r="AT145">
        <v>0.02</v>
      </c>
      <c r="AU145" t="s">
        <v>3</v>
      </c>
      <c r="AV145">
        <v>1</v>
      </c>
      <c r="AW145">
        <v>2</v>
      </c>
      <c r="AX145">
        <v>61550878</v>
      </c>
      <c r="AY145">
        <v>1</v>
      </c>
      <c r="AZ145">
        <v>0</v>
      </c>
      <c r="BA145">
        <v>145</v>
      </c>
      <c r="BB145">
        <v>1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0</v>
      </c>
      <c r="BK145">
        <v>0</v>
      </c>
      <c r="BL145">
        <v>0</v>
      </c>
      <c r="BM145">
        <v>11.7468</v>
      </c>
      <c r="BN145">
        <v>0.02</v>
      </c>
      <c r="BO145">
        <v>0</v>
      </c>
      <c r="BP145">
        <v>1</v>
      </c>
      <c r="BQ145">
        <v>0</v>
      </c>
      <c r="BR145">
        <v>0</v>
      </c>
      <c r="BS145">
        <v>0</v>
      </c>
      <c r="BT145">
        <v>11.7468</v>
      </c>
      <c r="BU145">
        <v>0.02</v>
      </c>
      <c r="BV145">
        <v>0</v>
      </c>
      <c r="BW145">
        <v>1</v>
      </c>
      <c r="CU145">
        <f>ROUND(AT145*Source!I292*AH145*AL145,2)</f>
        <v>1.17</v>
      </c>
      <c r="CV145">
        <f>ROUND(Y145*Source!I292,7)</f>
        <v>2E-3</v>
      </c>
      <c r="CW145">
        <v>0</v>
      </c>
      <c r="CX145">
        <f>ROUND(Y145*Source!I292,7)</f>
        <v>2E-3</v>
      </c>
      <c r="CY145">
        <f>AD145</f>
        <v>587.34</v>
      </c>
      <c r="CZ145">
        <f>AH145</f>
        <v>587.34</v>
      </c>
      <c r="DA145">
        <f>AL145</f>
        <v>1</v>
      </c>
      <c r="DB145">
        <f t="shared" si="39"/>
        <v>11.75</v>
      </c>
      <c r="DC145">
        <f t="shared" si="40"/>
        <v>0</v>
      </c>
      <c r="DD145" t="s">
        <v>3</v>
      </c>
      <c r="DE145" t="s">
        <v>3</v>
      </c>
      <c r="DF145">
        <f t="shared" ref="DF145:DF150" si="49">ROUND(ROUND(AE145,2)*CX145,2)</f>
        <v>0</v>
      </c>
      <c r="DG145">
        <f t="shared" si="43"/>
        <v>0</v>
      </c>
      <c r="DH145">
        <f t="shared" si="41"/>
        <v>0</v>
      </c>
      <c r="DI145">
        <f t="shared" si="42"/>
        <v>1.17</v>
      </c>
      <c r="DJ145">
        <f>DI145</f>
        <v>1.17</v>
      </c>
      <c r="DK145">
        <v>1</v>
      </c>
      <c r="DL145" t="s">
        <v>3</v>
      </c>
      <c r="DM145">
        <v>0</v>
      </c>
      <c r="DN145" t="s">
        <v>3</v>
      </c>
      <c r="DO145">
        <v>0</v>
      </c>
    </row>
    <row r="146" spans="1:119" x14ac:dyDescent="0.2">
      <c r="A146">
        <f>ROW(Source!A292)</f>
        <v>292</v>
      </c>
      <c r="B146">
        <v>61549534</v>
      </c>
      <c r="C146">
        <v>61550869</v>
      </c>
      <c r="D146">
        <v>60327562</v>
      </c>
      <c r="E146">
        <v>117</v>
      </c>
      <c r="F146">
        <v>1</v>
      </c>
      <c r="G146">
        <v>1</v>
      </c>
      <c r="H146">
        <v>1</v>
      </c>
      <c r="I146" t="s">
        <v>477</v>
      </c>
      <c r="J146" t="s">
        <v>3</v>
      </c>
      <c r="K146" t="s">
        <v>478</v>
      </c>
      <c r="L146">
        <v>1369</v>
      </c>
      <c r="N146">
        <v>1013</v>
      </c>
      <c r="O146" t="s">
        <v>476</v>
      </c>
      <c r="P146" t="s">
        <v>476</v>
      </c>
      <c r="Q146">
        <v>1</v>
      </c>
      <c r="W146">
        <v>0</v>
      </c>
      <c r="X146">
        <v>-587036825</v>
      </c>
      <c r="Y146">
        <f t="shared" si="38"/>
        <v>10.75</v>
      </c>
      <c r="AA146">
        <v>0</v>
      </c>
      <c r="AB146">
        <v>0</v>
      </c>
      <c r="AC146">
        <v>0</v>
      </c>
      <c r="AD146">
        <v>641.22</v>
      </c>
      <c r="AE146">
        <v>0</v>
      </c>
      <c r="AF146">
        <v>0</v>
      </c>
      <c r="AG146">
        <v>0</v>
      </c>
      <c r="AH146">
        <v>641.22</v>
      </c>
      <c r="AI146">
        <v>1</v>
      </c>
      <c r="AJ146">
        <v>1</v>
      </c>
      <c r="AK146">
        <v>1</v>
      </c>
      <c r="AL146">
        <v>1</v>
      </c>
      <c r="AM146">
        <v>-2</v>
      </c>
      <c r="AN146">
        <v>0</v>
      </c>
      <c r="AO146">
        <v>0</v>
      </c>
      <c r="AP146">
        <v>0</v>
      </c>
      <c r="AQ146">
        <v>1</v>
      </c>
      <c r="AR146">
        <v>0</v>
      </c>
      <c r="AS146" t="s">
        <v>3</v>
      </c>
      <c r="AT146">
        <v>10.75</v>
      </c>
      <c r="AU146" t="s">
        <v>3</v>
      </c>
      <c r="AV146">
        <v>1</v>
      </c>
      <c r="AW146">
        <v>2</v>
      </c>
      <c r="AX146">
        <v>61550879</v>
      </c>
      <c r="AY146">
        <v>1</v>
      </c>
      <c r="AZ146">
        <v>0</v>
      </c>
      <c r="BA146">
        <v>146</v>
      </c>
      <c r="BB146">
        <v>1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0</v>
      </c>
      <c r="BI146">
        <v>0</v>
      </c>
      <c r="BJ146">
        <v>0</v>
      </c>
      <c r="BK146">
        <v>0</v>
      </c>
      <c r="BL146">
        <v>0</v>
      </c>
      <c r="BM146">
        <v>6893.1150000000007</v>
      </c>
      <c r="BN146">
        <v>10.75</v>
      </c>
      <c r="BO146">
        <v>0</v>
      </c>
      <c r="BP146">
        <v>1</v>
      </c>
      <c r="BQ146">
        <v>0</v>
      </c>
      <c r="BR146">
        <v>0</v>
      </c>
      <c r="BS146">
        <v>0</v>
      </c>
      <c r="BT146">
        <v>6893.1150000000007</v>
      </c>
      <c r="BU146">
        <v>10.75</v>
      </c>
      <c r="BV146">
        <v>0</v>
      </c>
      <c r="BW146">
        <v>1</v>
      </c>
      <c r="CU146">
        <f>ROUND(AT146*Source!I292*AH146*AL146,2)</f>
        <v>689.31</v>
      </c>
      <c r="CV146">
        <f>ROUND(Y146*Source!I292,7)</f>
        <v>1.075</v>
      </c>
      <c r="CW146">
        <v>0</v>
      </c>
      <c r="CX146">
        <f>ROUND(Y146*Source!I292,7)</f>
        <v>1.075</v>
      </c>
      <c r="CY146">
        <f>AD146</f>
        <v>641.22</v>
      </c>
      <c r="CZ146">
        <f>AH146</f>
        <v>641.22</v>
      </c>
      <c r="DA146">
        <f>AL146</f>
        <v>1</v>
      </c>
      <c r="DB146">
        <f t="shared" si="39"/>
        <v>6893.12</v>
      </c>
      <c r="DC146">
        <f t="shared" si="40"/>
        <v>0</v>
      </c>
      <c r="DD146" t="s">
        <v>3</v>
      </c>
      <c r="DE146" t="s">
        <v>3</v>
      </c>
      <c r="DF146">
        <f t="shared" si="49"/>
        <v>0</v>
      </c>
      <c r="DG146">
        <f t="shared" si="43"/>
        <v>0</v>
      </c>
      <c r="DH146">
        <f t="shared" si="41"/>
        <v>0</v>
      </c>
      <c r="DI146">
        <f t="shared" si="42"/>
        <v>689.31</v>
      </c>
      <c r="DJ146">
        <f>DI146</f>
        <v>689.31</v>
      </c>
      <c r="DK146">
        <v>1</v>
      </c>
      <c r="DL146" t="s">
        <v>3</v>
      </c>
      <c r="DM146">
        <v>0</v>
      </c>
      <c r="DN146" t="s">
        <v>3</v>
      </c>
      <c r="DO146">
        <v>0</v>
      </c>
    </row>
    <row r="147" spans="1:119" x14ac:dyDescent="0.2">
      <c r="A147">
        <f>ROW(Source!A292)</f>
        <v>292</v>
      </c>
      <c r="B147">
        <v>61549534</v>
      </c>
      <c r="C147">
        <v>61550869</v>
      </c>
      <c r="D147">
        <v>60327566</v>
      </c>
      <c r="E147">
        <v>117</v>
      </c>
      <c r="F147">
        <v>1</v>
      </c>
      <c r="G147">
        <v>1</v>
      </c>
      <c r="H147">
        <v>1</v>
      </c>
      <c r="I147" t="s">
        <v>479</v>
      </c>
      <c r="J147" t="s">
        <v>3</v>
      </c>
      <c r="K147" t="s">
        <v>480</v>
      </c>
      <c r="L147">
        <v>1369</v>
      </c>
      <c r="N147">
        <v>1013</v>
      </c>
      <c r="O147" t="s">
        <v>476</v>
      </c>
      <c r="P147" t="s">
        <v>476</v>
      </c>
      <c r="Q147">
        <v>1</v>
      </c>
      <c r="W147">
        <v>0</v>
      </c>
      <c r="X147">
        <v>-512803540</v>
      </c>
      <c r="Y147">
        <f t="shared" si="38"/>
        <v>4.83</v>
      </c>
      <c r="AA147">
        <v>0</v>
      </c>
      <c r="AB147">
        <v>0</v>
      </c>
      <c r="AC147">
        <v>0</v>
      </c>
      <c r="AD147">
        <v>722.05</v>
      </c>
      <c r="AE147">
        <v>0</v>
      </c>
      <c r="AF147">
        <v>0</v>
      </c>
      <c r="AG147">
        <v>0</v>
      </c>
      <c r="AH147">
        <v>722.05</v>
      </c>
      <c r="AI147">
        <v>1</v>
      </c>
      <c r="AJ147">
        <v>1</v>
      </c>
      <c r="AK147">
        <v>1</v>
      </c>
      <c r="AL147">
        <v>1</v>
      </c>
      <c r="AM147">
        <v>-2</v>
      </c>
      <c r="AN147">
        <v>0</v>
      </c>
      <c r="AO147">
        <v>0</v>
      </c>
      <c r="AP147">
        <v>0</v>
      </c>
      <c r="AQ147">
        <v>1</v>
      </c>
      <c r="AR147">
        <v>0</v>
      </c>
      <c r="AS147" t="s">
        <v>3</v>
      </c>
      <c r="AT147">
        <v>4.83</v>
      </c>
      <c r="AU147" t="s">
        <v>3</v>
      </c>
      <c r="AV147">
        <v>1</v>
      </c>
      <c r="AW147">
        <v>2</v>
      </c>
      <c r="AX147">
        <v>61550880</v>
      </c>
      <c r="AY147">
        <v>1</v>
      </c>
      <c r="AZ147">
        <v>0</v>
      </c>
      <c r="BA147">
        <v>147</v>
      </c>
      <c r="BB147">
        <v>1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0</v>
      </c>
      <c r="BI147">
        <v>0</v>
      </c>
      <c r="BJ147">
        <v>0</v>
      </c>
      <c r="BK147">
        <v>0</v>
      </c>
      <c r="BL147">
        <v>0</v>
      </c>
      <c r="BM147">
        <v>3487.5014999999999</v>
      </c>
      <c r="BN147">
        <v>4.83</v>
      </c>
      <c r="BO147">
        <v>0</v>
      </c>
      <c r="BP147">
        <v>1</v>
      </c>
      <c r="BQ147">
        <v>0</v>
      </c>
      <c r="BR147">
        <v>0</v>
      </c>
      <c r="BS147">
        <v>0</v>
      </c>
      <c r="BT147">
        <v>3487.5014999999999</v>
      </c>
      <c r="BU147">
        <v>4.83</v>
      </c>
      <c r="BV147">
        <v>0</v>
      </c>
      <c r="BW147">
        <v>1</v>
      </c>
      <c r="CU147">
        <f>ROUND(AT147*Source!I292*AH147*AL147,2)</f>
        <v>348.75</v>
      </c>
      <c r="CV147">
        <f>ROUND(Y147*Source!I292,7)</f>
        <v>0.48299999999999998</v>
      </c>
      <c r="CW147">
        <v>0</v>
      </c>
      <c r="CX147">
        <f>ROUND(Y147*Source!I292,7)</f>
        <v>0.48299999999999998</v>
      </c>
      <c r="CY147">
        <f>AD147</f>
        <v>722.05</v>
      </c>
      <c r="CZ147">
        <f>AH147</f>
        <v>722.05</v>
      </c>
      <c r="DA147">
        <f>AL147</f>
        <v>1</v>
      </c>
      <c r="DB147">
        <f t="shared" si="39"/>
        <v>3487.5</v>
      </c>
      <c r="DC147">
        <f t="shared" si="40"/>
        <v>0</v>
      </c>
      <c r="DD147" t="s">
        <v>3</v>
      </c>
      <c r="DE147" t="s">
        <v>3</v>
      </c>
      <c r="DF147">
        <f t="shared" si="49"/>
        <v>0</v>
      </c>
      <c r="DG147">
        <f t="shared" si="43"/>
        <v>0</v>
      </c>
      <c r="DH147">
        <f t="shared" si="41"/>
        <v>0</v>
      </c>
      <c r="DI147">
        <f t="shared" si="42"/>
        <v>348.75</v>
      </c>
      <c r="DJ147">
        <f>DI147</f>
        <v>348.75</v>
      </c>
      <c r="DK147">
        <v>1</v>
      </c>
      <c r="DL147" t="s">
        <v>3</v>
      </c>
      <c r="DM147">
        <v>0</v>
      </c>
      <c r="DN147" t="s">
        <v>3</v>
      </c>
      <c r="DO147">
        <v>0</v>
      </c>
    </row>
    <row r="148" spans="1:119" x14ac:dyDescent="0.2">
      <c r="A148">
        <f>ROW(Source!A292)</f>
        <v>292</v>
      </c>
      <c r="B148">
        <v>61549534</v>
      </c>
      <c r="C148">
        <v>61550869</v>
      </c>
      <c r="D148">
        <v>60327602</v>
      </c>
      <c r="E148">
        <v>117</v>
      </c>
      <c r="F148">
        <v>1</v>
      </c>
      <c r="G148">
        <v>1</v>
      </c>
      <c r="H148">
        <v>1</v>
      </c>
      <c r="I148" t="s">
        <v>430</v>
      </c>
      <c r="J148" t="s">
        <v>3</v>
      </c>
      <c r="K148" t="s">
        <v>431</v>
      </c>
      <c r="L148">
        <v>1191</v>
      </c>
      <c r="N148">
        <v>1013</v>
      </c>
      <c r="O148" t="s">
        <v>413</v>
      </c>
      <c r="P148" t="s">
        <v>413</v>
      </c>
      <c r="Q148">
        <v>1</v>
      </c>
      <c r="W148">
        <v>0</v>
      </c>
      <c r="X148">
        <v>-1417349443</v>
      </c>
      <c r="Y148">
        <f t="shared" si="38"/>
        <v>0.01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1</v>
      </c>
      <c r="AJ148">
        <v>1</v>
      </c>
      <c r="AK148">
        <v>1</v>
      </c>
      <c r="AL148">
        <v>1</v>
      </c>
      <c r="AM148">
        <v>-2</v>
      </c>
      <c r="AN148">
        <v>0</v>
      </c>
      <c r="AO148">
        <v>0</v>
      </c>
      <c r="AP148">
        <v>0</v>
      </c>
      <c r="AQ148">
        <v>1</v>
      </c>
      <c r="AR148">
        <v>0</v>
      </c>
      <c r="AS148" t="s">
        <v>3</v>
      </c>
      <c r="AT148">
        <v>0.01</v>
      </c>
      <c r="AU148" t="s">
        <v>3</v>
      </c>
      <c r="AV148">
        <v>2</v>
      </c>
      <c r="AW148">
        <v>2</v>
      </c>
      <c r="AX148">
        <v>61550881</v>
      </c>
      <c r="AY148">
        <v>1</v>
      </c>
      <c r="AZ148">
        <v>0</v>
      </c>
      <c r="BA148">
        <v>148</v>
      </c>
      <c r="BB148">
        <v>1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0</v>
      </c>
      <c r="BI148">
        <v>0</v>
      </c>
      <c r="BJ148">
        <v>0</v>
      </c>
      <c r="BK148">
        <v>0</v>
      </c>
      <c r="BL148">
        <v>0</v>
      </c>
      <c r="BM148">
        <v>0</v>
      </c>
      <c r="BN148">
        <v>0</v>
      </c>
      <c r="BO148">
        <v>0</v>
      </c>
      <c r="BP148">
        <v>0</v>
      </c>
      <c r="BQ148">
        <v>0</v>
      </c>
      <c r="BR148">
        <v>0</v>
      </c>
      <c r="BS148">
        <v>0</v>
      </c>
      <c r="BT148">
        <v>0</v>
      </c>
      <c r="BU148">
        <v>0</v>
      </c>
      <c r="BV148">
        <v>0</v>
      </c>
      <c r="BW148">
        <v>0</v>
      </c>
      <c r="CV148">
        <v>0</v>
      </c>
      <c r="CW148">
        <v>0</v>
      </c>
      <c r="CX148">
        <f>ROUND(Y148*Source!I292,7)</f>
        <v>1E-3</v>
      </c>
      <c r="CY148">
        <f>AD148</f>
        <v>0</v>
      </c>
      <c r="CZ148">
        <f>AH148</f>
        <v>0</v>
      </c>
      <c r="DA148">
        <f>AL148</f>
        <v>1</v>
      </c>
      <c r="DB148">
        <f t="shared" si="39"/>
        <v>0</v>
      </c>
      <c r="DC148">
        <f t="shared" si="40"/>
        <v>0</v>
      </c>
      <c r="DD148" t="s">
        <v>3</v>
      </c>
      <c r="DE148" t="s">
        <v>3</v>
      </c>
      <c r="DF148">
        <f t="shared" si="49"/>
        <v>0</v>
      </c>
      <c r="DG148">
        <f t="shared" si="43"/>
        <v>0</v>
      </c>
      <c r="DH148">
        <f t="shared" si="41"/>
        <v>0</v>
      </c>
      <c r="DI148">
        <f t="shared" si="42"/>
        <v>0</v>
      </c>
      <c r="DJ148">
        <f>DI148</f>
        <v>0</v>
      </c>
      <c r="DK148">
        <v>0</v>
      </c>
      <c r="DL148" t="s">
        <v>3</v>
      </c>
      <c r="DM148">
        <v>0</v>
      </c>
      <c r="DN148" t="s">
        <v>3</v>
      </c>
      <c r="DO148">
        <v>0</v>
      </c>
    </row>
    <row r="149" spans="1:119" x14ac:dyDescent="0.2">
      <c r="A149">
        <f>ROW(Source!A292)</f>
        <v>292</v>
      </c>
      <c r="B149">
        <v>61549534</v>
      </c>
      <c r="C149">
        <v>61550869</v>
      </c>
      <c r="D149">
        <v>60334986</v>
      </c>
      <c r="E149">
        <v>1</v>
      </c>
      <c r="F149">
        <v>1</v>
      </c>
      <c r="G149">
        <v>1</v>
      </c>
      <c r="H149">
        <v>2</v>
      </c>
      <c r="I149" t="s">
        <v>453</v>
      </c>
      <c r="J149" t="s">
        <v>454</v>
      </c>
      <c r="K149" t="s">
        <v>455</v>
      </c>
      <c r="L149">
        <v>1368</v>
      </c>
      <c r="N149">
        <v>1011</v>
      </c>
      <c r="O149" t="s">
        <v>417</v>
      </c>
      <c r="P149" t="s">
        <v>417</v>
      </c>
      <c r="Q149">
        <v>1</v>
      </c>
      <c r="W149">
        <v>0</v>
      </c>
      <c r="X149">
        <v>-849950259</v>
      </c>
      <c r="Y149">
        <f t="shared" si="38"/>
        <v>0.01</v>
      </c>
      <c r="AA149">
        <v>0</v>
      </c>
      <c r="AB149">
        <v>643.29</v>
      </c>
      <c r="AC149">
        <v>722.05</v>
      </c>
      <c r="AD149">
        <v>0</v>
      </c>
      <c r="AE149">
        <v>0</v>
      </c>
      <c r="AF149">
        <v>643.29</v>
      </c>
      <c r="AG149">
        <v>722.05</v>
      </c>
      <c r="AH149">
        <v>0</v>
      </c>
      <c r="AI149">
        <v>1</v>
      </c>
      <c r="AJ149">
        <v>1</v>
      </c>
      <c r="AK149">
        <v>1</v>
      </c>
      <c r="AL149">
        <v>1</v>
      </c>
      <c r="AM149">
        <v>-2</v>
      </c>
      <c r="AN149">
        <v>0</v>
      </c>
      <c r="AO149">
        <v>0</v>
      </c>
      <c r="AP149">
        <v>0</v>
      </c>
      <c r="AQ149">
        <v>1</v>
      </c>
      <c r="AR149">
        <v>0</v>
      </c>
      <c r="AS149" t="s">
        <v>3</v>
      </c>
      <c r="AT149">
        <v>0.01</v>
      </c>
      <c r="AU149" t="s">
        <v>3</v>
      </c>
      <c r="AV149">
        <v>1</v>
      </c>
      <c r="AW149">
        <v>2</v>
      </c>
      <c r="AX149">
        <v>61550882</v>
      </c>
      <c r="AY149">
        <v>1</v>
      </c>
      <c r="AZ149">
        <v>0</v>
      </c>
      <c r="BA149">
        <v>149</v>
      </c>
      <c r="BB149">
        <v>1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0</v>
      </c>
      <c r="BI149">
        <v>0</v>
      </c>
      <c r="BJ149">
        <v>0</v>
      </c>
      <c r="BK149">
        <v>6.4329000000000001</v>
      </c>
      <c r="BL149">
        <v>7.2204999999999995</v>
      </c>
      <c r="BM149">
        <v>0</v>
      </c>
      <c r="BN149">
        <v>0</v>
      </c>
      <c r="BO149">
        <v>0.01</v>
      </c>
      <c r="BP149">
        <v>1</v>
      </c>
      <c r="BQ149">
        <v>0</v>
      </c>
      <c r="BR149">
        <v>6.4329000000000001</v>
      </c>
      <c r="BS149">
        <v>7.2204999999999995</v>
      </c>
      <c r="BT149">
        <v>0</v>
      </c>
      <c r="BU149">
        <v>0</v>
      </c>
      <c r="BV149">
        <v>0.01</v>
      </c>
      <c r="BW149">
        <v>1</v>
      </c>
      <c r="CV149">
        <v>0</v>
      </c>
      <c r="CW149">
        <f>ROUND(Y149*Source!I292*DO149,7)</f>
        <v>1E-3</v>
      </c>
      <c r="CX149">
        <f>ROUND(Y149*Source!I292,7)</f>
        <v>1E-3</v>
      </c>
      <c r="CY149">
        <f>AB149</f>
        <v>643.29</v>
      </c>
      <c r="CZ149">
        <f>AF149</f>
        <v>643.29</v>
      </c>
      <c r="DA149">
        <f>AJ149</f>
        <v>1</v>
      </c>
      <c r="DB149">
        <f t="shared" si="39"/>
        <v>6.43</v>
      </c>
      <c r="DC149">
        <f t="shared" si="40"/>
        <v>7.22</v>
      </c>
      <c r="DD149" t="s">
        <v>3</v>
      </c>
      <c r="DE149" t="s">
        <v>3</v>
      </c>
      <c r="DF149">
        <f t="shared" si="49"/>
        <v>0</v>
      </c>
      <c r="DG149">
        <f t="shared" si="43"/>
        <v>0.64</v>
      </c>
      <c r="DH149">
        <f t="shared" si="41"/>
        <v>0.72</v>
      </c>
      <c r="DI149">
        <f t="shared" si="42"/>
        <v>0</v>
      </c>
      <c r="DJ149">
        <f>DG149+DH149</f>
        <v>1.3599999999999999</v>
      </c>
      <c r="DK149">
        <v>1</v>
      </c>
      <c r="DL149" t="s">
        <v>456</v>
      </c>
      <c r="DM149">
        <v>4</v>
      </c>
      <c r="DN149" t="s">
        <v>413</v>
      </c>
      <c r="DO149">
        <v>1</v>
      </c>
    </row>
    <row r="150" spans="1:119" x14ac:dyDescent="0.2">
      <c r="A150">
        <f>ROW(Source!A292)</f>
        <v>292</v>
      </c>
      <c r="B150">
        <v>61549534</v>
      </c>
      <c r="C150">
        <v>61550869</v>
      </c>
      <c r="D150">
        <v>60401754</v>
      </c>
      <c r="E150">
        <v>1</v>
      </c>
      <c r="F150">
        <v>1</v>
      </c>
      <c r="G150">
        <v>1</v>
      </c>
      <c r="H150">
        <v>3</v>
      </c>
      <c r="I150" t="s">
        <v>436</v>
      </c>
      <c r="J150" t="s">
        <v>437</v>
      </c>
      <c r="K150" t="s">
        <v>438</v>
      </c>
      <c r="L150">
        <v>1383</v>
      </c>
      <c r="N150">
        <v>1013</v>
      </c>
      <c r="O150" t="s">
        <v>439</v>
      </c>
      <c r="P150" t="s">
        <v>439</v>
      </c>
      <c r="Q150">
        <v>1</v>
      </c>
      <c r="W150">
        <v>0</v>
      </c>
      <c r="X150">
        <v>1840299850</v>
      </c>
      <c r="Y150">
        <f t="shared" si="38"/>
        <v>4.42</v>
      </c>
      <c r="AA150">
        <v>6.78</v>
      </c>
      <c r="AB150">
        <v>0</v>
      </c>
      <c r="AC150">
        <v>0</v>
      </c>
      <c r="AD150">
        <v>0</v>
      </c>
      <c r="AE150">
        <v>6.78</v>
      </c>
      <c r="AF150">
        <v>0</v>
      </c>
      <c r="AG150">
        <v>0</v>
      </c>
      <c r="AH150">
        <v>0</v>
      </c>
      <c r="AI150">
        <v>1</v>
      </c>
      <c r="AJ150">
        <v>1</v>
      </c>
      <c r="AK150">
        <v>1</v>
      </c>
      <c r="AL150">
        <v>1</v>
      </c>
      <c r="AM150">
        <v>-2</v>
      </c>
      <c r="AN150">
        <v>0</v>
      </c>
      <c r="AO150">
        <v>0</v>
      </c>
      <c r="AP150">
        <v>0</v>
      </c>
      <c r="AQ150">
        <v>1</v>
      </c>
      <c r="AR150">
        <v>0</v>
      </c>
      <c r="AS150" t="s">
        <v>3</v>
      </c>
      <c r="AT150">
        <v>4.42</v>
      </c>
      <c r="AU150" t="s">
        <v>3</v>
      </c>
      <c r="AV150">
        <v>0</v>
      </c>
      <c r="AW150">
        <v>2</v>
      </c>
      <c r="AX150">
        <v>61550883</v>
      </c>
      <c r="AY150">
        <v>1</v>
      </c>
      <c r="AZ150">
        <v>0</v>
      </c>
      <c r="BA150">
        <v>150</v>
      </c>
      <c r="BB150">
        <v>1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0</v>
      </c>
      <c r="BI150">
        <v>0</v>
      </c>
      <c r="BJ150">
        <v>29.967600000000001</v>
      </c>
      <c r="BK150">
        <v>0</v>
      </c>
      <c r="BL150">
        <v>0</v>
      </c>
      <c r="BM150">
        <v>0</v>
      </c>
      <c r="BN150">
        <v>0</v>
      </c>
      <c r="BO150">
        <v>0</v>
      </c>
      <c r="BP150">
        <v>1</v>
      </c>
      <c r="BQ150">
        <v>29.967600000000001</v>
      </c>
      <c r="BR150">
        <v>0</v>
      </c>
      <c r="BS150">
        <v>0</v>
      </c>
      <c r="BT150">
        <v>0</v>
      </c>
      <c r="BU150">
        <v>0</v>
      </c>
      <c r="BV150">
        <v>0</v>
      </c>
      <c r="BW150">
        <v>1</v>
      </c>
      <c r="CV150">
        <v>0</v>
      </c>
      <c r="CW150">
        <v>0</v>
      </c>
      <c r="CX150">
        <f>ROUND(Y150*Source!I292,7)</f>
        <v>0.442</v>
      </c>
      <c r="CY150">
        <f>AA150</f>
        <v>6.78</v>
      </c>
      <c r="CZ150">
        <f>AE150</f>
        <v>6.78</v>
      </c>
      <c r="DA150">
        <f>AI150</f>
        <v>1</v>
      </c>
      <c r="DB150">
        <f t="shared" si="39"/>
        <v>29.97</v>
      </c>
      <c r="DC150">
        <f t="shared" si="40"/>
        <v>0</v>
      </c>
      <c r="DD150" t="s">
        <v>3</v>
      </c>
      <c r="DE150" t="s">
        <v>3</v>
      </c>
      <c r="DF150">
        <f t="shared" si="49"/>
        <v>3</v>
      </c>
      <c r="DG150">
        <f t="shared" si="43"/>
        <v>0</v>
      </c>
      <c r="DH150">
        <f t="shared" si="41"/>
        <v>0</v>
      </c>
      <c r="DI150">
        <f t="shared" si="42"/>
        <v>0</v>
      </c>
      <c r="DJ150">
        <f>DF150</f>
        <v>3</v>
      </c>
      <c r="DK150">
        <v>1</v>
      </c>
      <c r="DL150" t="s">
        <v>3</v>
      </c>
      <c r="DM150">
        <v>0</v>
      </c>
      <c r="DN150" t="s">
        <v>3</v>
      </c>
      <c r="DO150">
        <v>0</v>
      </c>
    </row>
    <row r="151" spans="1:119" x14ac:dyDescent="0.2">
      <c r="A151">
        <f>ROW(Source!A292)</f>
        <v>292</v>
      </c>
      <c r="B151">
        <v>61549534</v>
      </c>
      <c r="C151">
        <v>61550869</v>
      </c>
      <c r="D151">
        <v>60403357</v>
      </c>
      <c r="E151">
        <v>1</v>
      </c>
      <c r="F151">
        <v>1</v>
      </c>
      <c r="G151">
        <v>1</v>
      </c>
      <c r="H151">
        <v>3</v>
      </c>
      <c r="I151" t="s">
        <v>481</v>
      </c>
      <c r="J151" t="s">
        <v>482</v>
      </c>
      <c r="K151" t="s">
        <v>483</v>
      </c>
      <c r="L151">
        <v>1425</v>
      </c>
      <c r="N151">
        <v>1013</v>
      </c>
      <c r="O151" t="s">
        <v>119</v>
      </c>
      <c r="P151" t="s">
        <v>119</v>
      </c>
      <c r="Q151">
        <v>1</v>
      </c>
      <c r="W151">
        <v>0</v>
      </c>
      <c r="X151">
        <v>1434886024</v>
      </c>
      <c r="Y151">
        <f t="shared" si="38"/>
        <v>2.09</v>
      </c>
      <c r="AA151">
        <v>64.900000000000006</v>
      </c>
      <c r="AB151">
        <v>0</v>
      </c>
      <c r="AC151">
        <v>0</v>
      </c>
      <c r="AD151">
        <v>0</v>
      </c>
      <c r="AE151">
        <v>52.34</v>
      </c>
      <c r="AF151">
        <v>0</v>
      </c>
      <c r="AG151">
        <v>0</v>
      </c>
      <c r="AH151">
        <v>0</v>
      </c>
      <c r="AI151">
        <v>1.24</v>
      </c>
      <c r="AJ151">
        <v>1</v>
      </c>
      <c r="AK151">
        <v>1</v>
      </c>
      <c r="AL151">
        <v>1</v>
      </c>
      <c r="AM151">
        <v>2</v>
      </c>
      <c r="AN151">
        <v>0</v>
      </c>
      <c r="AO151">
        <v>0</v>
      </c>
      <c r="AP151">
        <v>0</v>
      </c>
      <c r="AQ151">
        <v>1</v>
      </c>
      <c r="AR151">
        <v>0</v>
      </c>
      <c r="AS151" t="s">
        <v>3</v>
      </c>
      <c r="AT151">
        <v>2.09</v>
      </c>
      <c r="AU151" t="s">
        <v>3</v>
      </c>
      <c r="AV151">
        <v>0</v>
      </c>
      <c r="AW151">
        <v>2</v>
      </c>
      <c r="AX151">
        <v>61550884</v>
      </c>
      <c r="AY151">
        <v>1</v>
      </c>
      <c r="AZ151">
        <v>0</v>
      </c>
      <c r="BA151">
        <v>151</v>
      </c>
      <c r="BB151">
        <v>1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0</v>
      </c>
      <c r="BI151">
        <v>0</v>
      </c>
      <c r="BJ151">
        <v>109.39060000000001</v>
      </c>
      <c r="BK151">
        <v>0</v>
      </c>
      <c r="BL151">
        <v>0</v>
      </c>
      <c r="BM151">
        <v>0</v>
      </c>
      <c r="BN151">
        <v>0</v>
      </c>
      <c r="BO151">
        <v>0</v>
      </c>
      <c r="BP151">
        <v>1</v>
      </c>
      <c r="BQ151">
        <v>109.39060000000001</v>
      </c>
      <c r="BR151">
        <v>0</v>
      </c>
      <c r="BS151">
        <v>0</v>
      </c>
      <c r="BT151">
        <v>0</v>
      </c>
      <c r="BU151">
        <v>0</v>
      </c>
      <c r="BV151">
        <v>0</v>
      </c>
      <c r="BW151">
        <v>1</v>
      </c>
      <c r="CV151">
        <v>0</v>
      </c>
      <c r="CW151">
        <v>0</v>
      </c>
      <c r="CX151">
        <f>ROUND(Y151*Source!I292,7)</f>
        <v>0.20899999999999999</v>
      </c>
      <c r="CY151">
        <f>AA151</f>
        <v>64.900000000000006</v>
      </c>
      <c r="CZ151">
        <f>AE151</f>
        <v>52.34</v>
      </c>
      <c r="DA151">
        <f>AI151</f>
        <v>1.24</v>
      </c>
      <c r="DB151">
        <f t="shared" si="39"/>
        <v>109.39</v>
      </c>
      <c r="DC151">
        <f t="shared" si="40"/>
        <v>0</v>
      </c>
      <c r="DD151" t="s">
        <v>3</v>
      </c>
      <c r="DE151" t="s">
        <v>3</v>
      </c>
      <c r="DF151">
        <f>ROUND(ROUND(AE151*AI151,2)*CX151,2)</f>
        <v>13.56</v>
      </c>
      <c r="DG151">
        <f t="shared" si="43"/>
        <v>0</v>
      </c>
      <c r="DH151">
        <f t="shared" si="41"/>
        <v>0</v>
      </c>
      <c r="DI151">
        <f t="shared" si="42"/>
        <v>0</v>
      </c>
      <c r="DJ151">
        <f>DF151</f>
        <v>13.56</v>
      </c>
      <c r="DK151">
        <v>0</v>
      </c>
      <c r="DL151" t="s">
        <v>3</v>
      </c>
      <c r="DM151">
        <v>0</v>
      </c>
      <c r="DN151" t="s">
        <v>3</v>
      </c>
      <c r="DO151">
        <v>0</v>
      </c>
    </row>
    <row r="152" spans="1:119" x14ac:dyDescent="0.2">
      <c r="A152">
        <f>ROW(Source!A292)</f>
        <v>292</v>
      </c>
      <c r="B152">
        <v>61549534</v>
      </c>
      <c r="C152">
        <v>61550869</v>
      </c>
      <c r="D152">
        <v>60442997</v>
      </c>
      <c r="E152">
        <v>1</v>
      </c>
      <c r="F152">
        <v>1</v>
      </c>
      <c r="G152">
        <v>1</v>
      </c>
      <c r="H152">
        <v>3</v>
      </c>
      <c r="I152" t="s">
        <v>161</v>
      </c>
      <c r="J152" t="s">
        <v>164</v>
      </c>
      <c r="K152" t="s">
        <v>162</v>
      </c>
      <c r="L152">
        <v>1301</v>
      </c>
      <c r="N152">
        <v>1003</v>
      </c>
      <c r="O152" t="s">
        <v>163</v>
      </c>
      <c r="P152" t="s">
        <v>163</v>
      </c>
      <c r="Q152">
        <v>1</v>
      </c>
      <c r="W152">
        <v>0</v>
      </c>
      <c r="X152">
        <v>613818176</v>
      </c>
      <c r="Y152">
        <f t="shared" si="38"/>
        <v>105</v>
      </c>
      <c r="AA152">
        <v>11.79</v>
      </c>
      <c r="AB152">
        <v>0</v>
      </c>
      <c r="AC152">
        <v>0</v>
      </c>
      <c r="AD152">
        <v>0</v>
      </c>
      <c r="AE152">
        <v>11.79</v>
      </c>
      <c r="AF152">
        <v>0</v>
      </c>
      <c r="AG152">
        <v>0</v>
      </c>
      <c r="AH152">
        <v>0</v>
      </c>
      <c r="AI152">
        <v>1.4</v>
      </c>
      <c r="AJ152">
        <v>1</v>
      </c>
      <c r="AK152">
        <v>1</v>
      </c>
      <c r="AL152">
        <v>1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  <c r="AS152" t="s">
        <v>3</v>
      </c>
      <c r="AT152">
        <v>105</v>
      </c>
      <c r="AU152" t="s">
        <v>3</v>
      </c>
      <c r="AV152">
        <v>0</v>
      </c>
      <c r="AW152">
        <v>1</v>
      </c>
      <c r="AX152">
        <v>-1</v>
      </c>
      <c r="AY152">
        <v>0</v>
      </c>
      <c r="AZ152">
        <v>0</v>
      </c>
      <c r="BA152" t="s">
        <v>3</v>
      </c>
      <c r="BB152">
        <v>0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0</v>
      </c>
      <c r="BI152">
        <v>0</v>
      </c>
      <c r="BJ152">
        <v>0</v>
      </c>
      <c r="BK152">
        <v>0</v>
      </c>
      <c r="BL152">
        <v>0</v>
      </c>
      <c r="BM152">
        <v>0</v>
      </c>
      <c r="BN152">
        <v>0</v>
      </c>
      <c r="BO152">
        <v>0</v>
      </c>
      <c r="BP152">
        <v>0</v>
      </c>
      <c r="BQ152">
        <v>0</v>
      </c>
      <c r="BR152">
        <v>0</v>
      </c>
      <c r="BS152">
        <v>0</v>
      </c>
      <c r="BT152">
        <v>0</v>
      </c>
      <c r="BU152">
        <v>0</v>
      </c>
      <c r="BV152">
        <v>0</v>
      </c>
      <c r="BW152">
        <v>0</v>
      </c>
      <c r="CV152">
        <v>0</v>
      </c>
      <c r="CW152">
        <v>0</v>
      </c>
      <c r="CX152">
        <f>ROUND(Y152*Source!I292,7)</f>
        <v>10.5</v>
      </c>
      <c r="CY152">
        <f>AA152</f>
        <v>11.79</v>
      </c>
      <c r="CZ152">
        <f>AE152</f>
        <v>11.79</v>
      </c>
      <c r="DA152">
        <f>AI152</f>
        <v>1.4</v>
      </c>
      <c r="DB152">
        <f t="shared" si="39"/>
        <v>1237.95</v>
      </c>
      <c r="DC152">
        <f t="shared" si="40"/>
        <v>0</v>
      </c>
      <c r="DD152" t="s">
        <v>3</v>
      </c>
      <c r="DE152" t="s">
        <v>3</v>
      </c>
      <c r="DF152">
        <f>ROUND(ROUND(AE152*AI152,2)*CX152,2)</f>
        <v>173.36</v>
      </c>
      <c r="DG152">
        <f t="shared" si="43"/>
        <v>0</v>
      </c>
      <c r="DH152">
        <f t="shared" si="41"/>
        <v>0</v>
      </c>
      <c r="DI152">
        <f t="shared" si="42"/>
        <v>0</v>
      </c>
      <c r="DJ152">
        <f>DF152</f>
        <v>173.36</v>
      </c>
      <c r="DK152">
        <v>0</v>
      </c>
      <c r="DL152" t="s">
        <v>3</v>
      </c>
      <c r="DM152">
        <v>0</v>
      </c>
      <c r="DN152" t="s">
        <v>3</v>
      </c>
      <c r="DO152">
        <v>0</v>
      </c>
    </row>
    <row r="153" spans="1:119" x14ac:dyDescent="0.2">
      <c r="A153">
        <f>ROW(Source!A329)</f>
        <v>329</v>
      </c>
      <c r="B153">
        <v>61549534</v>
      </c>
      <c r="C153">
        <v>61550887</v>
      </c>
      <c r="D153">
        <v>60327418</v>
      </c>
      <c r="E153">
        <v>117</v>
      </c>
      <c r="F153">
        <v>1</v>
      </c>
      <c r="G153">
        <v>1</v>
      </c>
      <c r="H153">
        <v>1</v>
      </c>
      <c r="I153" t="s">
        <v>426</v>
      </c>
      <c r="J153" t="s">
        <v>3</v>
      </c>
      <c r="K153" t="s">
        <v>427</v>
      </c>
      <c r="L153">
        <v>1191</v>
      </c>
      <c r="N153">
        <v>1013</v>
      </c>
      <c r="O153" t="s">
        <v>413</v>
      </c>
      <c r="P153" t="s">
        <v>413</v>
      </c>
      <c r="Q153">
        <v>1</v>
      </c>
      <c r="W153">
        <v>0</v>
      </c>
      <c r="X153">
        <v>-715079457</v>
      </c>
      <c r="Y153">
        <f t="shared" si="38"/>
        <v>24.1</v>
      </c>
      <c r="AA153">
        <v>0</v>
      </c>
      <c r="AB153">
        <v>0</v>
      </c>
      <c r="AC153">
        <v>0</v>
      </c>
      <c r="AD153">
        <v>681.63</v>
      </c>
      <c r="AE153">
        <v>0</v>
      </c>
      <c r="AF153">
        <v>0</v>
      </c>
      <c r="AG153">
        <v>0</v>
      </c>
      <c r="AH153">
        <v>681.63</v>
      </c>
      <c r="AI153">
        <v>1</v>
      </c>
      <c r="AJ153">
        <v>1</v>
      </c>
      <c r="AK153">
        <v>1</v>
      </c>
      <c r="AL153">
        <v>1</v>
      </c>
      <c r="AM153">
        <v>-2</v>
      </c>
      <c r="AN153">
        <v>0</v>
      </c>
      <c r="AO153">
        <v>0</v>
      </c>
      <c r="AP153">
        <v>0</v>
      </c>
      <c r="AQ153">
        <v>1</v>
      </c>
      <c r="AR153">
        <v>0</v>
      </c>
      <c r="AS153" t="s">
        <v>3</v>
      </c>
      <c r="AT153">
        <v>24.1</v>
      </c>
      <c r="AU153" t="s">
        <v>3</v>
      </c>
      <c r="AV153">
        <v>1</v>
      </c>
      <c r="AW153">
        <v>2</v>
      </c>
      <c r="AX153">
        <v>61550890</v>
      </c>
      <c r="AY153">
        <v>1</v>
      </c>
      <c r="AZ153">
        <v>0</v>
      </c>
      <c r="BA153">
        <v>153</v>
      </c>
      <c r="BB153">
        <v>1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0</v>
      </c>
      <c r="BI153">
        <v>0</v>
      </c>
      <c r="BJ153">
        <v>0</v>
      </c>
      <c r="BK153">
        <v>0</v>
      </c>
      <c r="BL153">
        <v>0</v>
      </c>
      <c r="BM153">
        <v>16427.282999999999</v>
      </c>
      <c r="BN153">
        <v>24.1</v>
      </c>
      <c r="BO153">
        <v>0</v>
      </c>
      <c r="BP153">
        <v>1</v>
      </c>
      <c r="BQ153">
        <v>0</v>
      </c>
      <c r="BR153">
        <v>0</v>
      </c>
      <c r="BS153">
        <v>0</v>
      </c>
      <c r="BT153">
        <v>16427.282999999999</v>
      </c>
      <c r="BU153">
        <v>24.1</v>
      </c>
      <c r="BV153">
        <v>0</v>
      </c>
      <c r="BW153">
        <v>1</v>
      </c>
      <c r="CU153">
        <f>ROUND(AT153*Source!I329*AH153*AL153,2)</f>
        <v>328.55</v>
      </c>
      <c r="CV153">
        <f>ROUND(Y153*Source!I329,7)</f>
        <v>0.48199999999999998</v>
      </c>
      <c r="CW153">
        <v>0</v>
      </c>
      <c r="CX153">
        <f>ROUND(Y153*Source!I329,7)</f>
        <v>0.48199999999999998</v>
      </c>
      <c r="CY153">
        <f>AD153</f>
        <v>681.63</v>
      </c>
      <c r="CZ153">
        <f>AH153</f>
        <v>681.63</v>
      </c>
      <c r="DA153">
        <f>AL153</f>
        <v>1</v>
      </c>
      <c r="DB153">
        <f t="shared" si="39"/>
        <v>16427.28</v>
      </c>
      <c r="DC153">
        <f t="shared" si="40"/>
        <v>0</v>
      </c>
      <c r="DD153" t="s">
        <v>3</v>
      </c>
      <c r="DE153" t="s">
        <v>3</v>
      </c>
      <c r="DF153">
        <f>ROUND(ROUND(AE153,2)*CX153,2)</f>
        <v>0</v>
      </c>
      <c r="DG153">
        <f t="shared" si="43"/>
        <v>0</v>
      </c>
      <c r="DH153">
        <f t="shared" si="41"/>
        <v>0</v>
      </c>
      <c r="DI153">
        <f t="shared" si="42"/>
        <v>328.55</v>
      </c>
      <c r="DJ153">
        <f>DI153</f>
        <v>328.55</v>
      </c>
      <c r="DK153">
        <v>1</v>
      </c>
      <c r="DL153" t="s">
        <v>3</v>
      </c>
      <c r="DM153">
        <v>0</v>
      </c>
      <c r="DN153" t="s">
        <v>3</v>
      </c>
      <c r="DO153">
        <v>0</v>
      </c>
    </row>
    <row r="154" spans="1:119" x14ac:dyDescent="0.2">
      <c r="A154">
        <f>ROW(Source!A329)</f>
        <v>329</v>
      </c>
      <c r="B154">
        <v>61549534</v>
      </c>
      <c r="C154">
        <v>61550887</v>
      </c>
      <c r="D154">
        <v>60430710</v>
      </c>
      <c r="E154">
        <v>1</v>
      </c>
      <c r="F154">
        <v>1</v>
      </c>
      <c r="G154">
        <v>1</v>
      </c>
      <c r="H154">
        <v>3</v>
      </c>
      <c r="I154" t="s">
        <v>126</v>
      </c>
      <c r="J154" t="s">
        <v>129</v>
      </c>
      <c r="K154" t="s">
        <v>127</v>
      </c>
      <c r="L154">
        <v>1371</v>
      </c>
      <c r="N154">
        <v>1013</v>
      </c>
      <c r="O154" t="s">
        <v>128</v>
      </c>
      <c r="P154" t="s">
        <v>128</v>
      </c>
      <c r="Q154">
        <v>1</v>
      </c>
      <c r="W154">
        <v>0</v>
      </c>
      <c r="X154">
        <v>651079227</v>
      </c>
      <c r="Y154">
        <f t="shared" si="38"/>
        <v>100</v>
      </c>
      <c r="AA154">
        <v>439.61</v>
      </c>
      <c r="AB154">
        <v>0</v>
      </c>
      <c r="AC154">
        <v>0</v>
      </c>
      <c r="AD154">
        <v>0</v>
      </c>
      <c r="AE154">
        <v>230.16</v>
      </c>
      <c r="AF154">
        <v>0</v>
      </c>
      <c r="AG154">
        <v>0</v>
      </c>
      <c r="AH154">
        <v>0</v>
      </c>
      <c r="AI154">
        <v>1.91</v>
      </c>
      <c r="AJ154">
        <v>1</v>
      </c>
      <c r="AK154">
        <v>1</v>
      </c>
      <c r="AL154">
        <v>1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  <c r="AS154" t="s">
        <v>3</v>
      </c>
      <c r="AT154">
        <v>100</v>
      </c>
      <c r="AU154" t="s">
        <v>3</v>
      </c>
      <c r="AV154">
        <v>0</v>
      </c>
      <c r="AW154">
        <v>1</v>
      </c>
      <c r="AX154">
        <v>-1</v>
      </c>
      <c r="AY154">
        <v>0</v>
      </c>
      <c r="AZ154">
        <v>0</v>
      </c>
      <c r="BA154" t="s">
        <v>3</v>
      </c>
      <c r="BB154">
        <v>0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0</v>
      </c>
      <c r="BI154">
        <v>0</v>
      </c>
      <c r="BJ154">
        <v>0</v>
      </c>
      <c r="BK154">
        <v>0</v>
      </c>
      <c r="BL154">
        <v>0</v>
      </c>
      <c r="BM154">
        <v>0</v>
      </c>
      <c r="BN154">
        <v>0</v>
      </c>
      <c r="BO154">
        <v>0</v>
      </c>
      <c r="BP154">
        <v>0</v>
      </c>
      <c r="BQ154">
        <v>0</v>
      </c>
      <c r="BR154">
        <v>0</v>
      </c>
      <c r="BS154">
        <v>0</v>
      </c>
      <c r="BT154">
        <v>0</v>
      </c>
      <c r="BU154">
        <v>0</v>
      </c>
      <c r="BV154">
        <v>0</v>
      </c>
      <c r="BW154">
        <v>0</v>
      </c>
      <c r="CV154">
        <v>0</v>
      </c>
      <c r="CW154">
        <v>0</v>
      </c>
      <c r="CX154">
        <f>ROUND(Y154*Source!I329,7)</f>
        <v>2</v>
      </c>
      <c r="CY154">
        <f>AA154</f>
        <v>439.61</v>
      </c>
      <c r="CZ154">
        <f>AE154</f>
        <v>230.16</v>
      </c>
      <c r="DA154">
        <f>AI154</f>
        <v>1.91</v>
      </c>
      <c r="DB154">
        <f t="shared" si="39"/>
        <v>23016</v>
      </c>
      <c r="DC154">
        <f t="shared" si="40"/>
        <v>0</v>
      </c>
      <c r="DD154" t="s">
        <v>3</v>
      </c>
      <c r="DE154" t="s">
        <v>3</v>
      </c>
      <c r="DF154">
        <f>ROUND(ROUND(AE154*AI154,2)*CX154,2)</f>
        <v>879.22</v>
      </c>
      <c r="DG154">
        <f t="shared" si="43"/>
        <v>0</v>
      </c>
      <c r="DH154">
        <f t="shared" si="41"/>
        <v>0</v>
      </c>
      <c r="DI154">
        <f t="shared" si="42"/>
        <v>0</v>
      </c>
      <c r="DJ154">
        <f>DF154</f>
        <v>879.22</v>
      </c>
      <c r="DK154">
        <v>0</v>
      </c>
      <c r="DL154" t="s">
        <v>3</v>
      </c>
      <c r="DM154">
        <v>0</v>
      </c>
      <c r="DN154" t="s">
        <v>3</v>
      </c>
      <c r="DO154">
        <v>0</v>
      </c>
    </row>
    <row r="155" spans="1:119" x14ac:dyDescent="0.2">
      <c r="A155">
        <f>ROW(Source!A331)</f>
        <v>331</v>
      </c>
      <c r="B155">
        <v>61549534</v>
      </c>
      <c r="C155">
        <v>61550893</v>
      </c>
      <c r="D155">
        <v>60327418</v>
      </c>
      <c r="E155">
        <v>117</v>
      </c>
      <c r="F155">
        <v>1</v>
      </c>
      <c r="G155">
        <v>1</v>
      </c>
      <c r="H155">
        <v>1</v>
      </c>
      <c r="I155" t="s">
        <v>426</v>
      </c>
      <c r="J155" t="s">
        <v>3</v>
      </c>
      <c r="K155" t="s">
        <v>427</v>
      </c>
      <c r="L155">
        <v>1191</v>
      </c>
      <c r="N155">
        <v>1013</v>
      </c>
      <c r="O155" t="s">
        <v>413</v>
      </c>
      <c r="P155" t="s">
        <v>413</v>
      </c>
      <c r="Q155">
        <v>1</v>
      </c>
      <c r="W155">
        <v>0</v>
      </c>
      <c r="X155">
        <v>-715079457</v>
      </c>
      <c r="Y155">
        <f t="shared" si="38"/>
        <v>24.1</v>
      </c>
      <c r="AA155">
        <v>0</v>
      </c>
      <c r="AB155">
        <v>0</v>
      </c>
      <c r="AC155">
        <v>0</v>
      </c>
      <c r="AD155">
        <v>681.63</v>
      </c>
      <c r="AE155">
        <v>0</v>
      </c>
      <c r="AF155">
        <v>0</v>
      </c>
      <c r="AG155">
        <v>0</v>
      </c>
      <c r="AH155">
        <v>681.63</v>
      </c>
      <c r="AI155">
        <v>1</v>
      </c>
      <c r="AJ155">
        <v>1</v>
      </c>
      <c r="AK155">
        <v>1</v>
      </c>
      <c r="AL155">
        <v>1</v>
      </c>
      <c r="AM155">
        <v>-2</v>
      </c>
      <c r="AN155">
        <v>0</v>
      </c>
      <c r="AO155">
        <v>0</v>
      </c>
      <c r="AP155">
        <v>0</v>
      </c>
      <c r="AQ155">
        <v>1</v>
      </c>
      <c r="AR155">
        <v>0</v>
      </c>
      <c r="AS155" t="s">
        <v>3</v>
      </c>
      <c r="AT155">
        <v>24.1</v>
      </c>
      <c r="AU155" t="s">
        <v>3</v>
      </c>
      <c r="AV155">
        <v>1</v>
      </c>
      <c r="AW155">
        <v>2</v>
      </c>
      <c r="AX155">
        <v>61550896</v>
      </c>
      <c r="AY155">
        <v>1</v>
      </c>
      <c r="AZ155">
        <v>0</v>
      </c>
      <c r="BA155">
        <v>155</v>
      </c>
      <c r="BB155">
        <v>1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0</v>
      </c>
      <c r="BI155">
        <v>0</v>
      </c>
      <c r="BJ155">
        <v>0</v>
      </c>
      <c r="BK155">
        <v>0</v>
      </c>
      <c r="BL155">
        <v>0</v>
      </c>
      <c r="BM155">
        <v>16427.282999999999</v>
      </c>
      <c r="BN155">
        <v>24.1</v>
      </c>
      <c r="BO155">
        <v>0</v>
      </c>
      <c r="BP155">
        <v>1</v>
      </c>
      <c r="BQ155">
        <v>0</v>
      </c>
      <c r="BR155">
        <v>0</v>
      </c>
      <c r="BS155">
        <v>0</v>
      </c>
      <c r="BT155">
        <v>16427.282999999999</v>
      </c>
      <c r="BU155">
        <v>24.1</v>
      </c>
      <c r="BV155">
        <v>0</v>
      </c>
      <c r="BW155">
        <v>1</v>
      </c>
      <c r="CU155">
        <f>ROUND(AT155*Source!I331*AH155*AL155,2)</f>
        <v>328.55</v>
      </c>
      <c r="CV155">
        <f>ROUND(Y155*Source!I331,7)</f>
        <v>0.48199999999999998</v>
      </c>
      <c r="CW155">
        <v>0</v>
      </c>
      <c r="CX155">
        <f>ROUND(Y155*Source!I331,7)</f>
        <v>0.48199999999999998</v>
      </c>
      <c r="CY155">
        <f>AD155</f>
        <v>681.63</v>
      </c>
      <c r="CZ155">
        <f>AH155</f>
        <v>681.63</v>
      </c>
      <c r="DA155">
        <f>AL155</f>
        <v>1</v>
      </c>
      <c r="DB155">
        <f t="shared" si="39"/>
        <v>16427.28</v>
      </c>
      <c r="DC155">
        <f t="shared" si="40"/>
        <v>0</v>
      </c>
      <c r="DD155" t="s">
        <v>3</v>
      </c>
      <c r="DE155" t="s">
        <v>3</v>
      </c>
      <c r="DF155">
        <f>ROUND(ROUND(AE155,2)*CX155,2)</f>
        <v>0</v>
      </c>
      <c r="DG155">
        <f t="shared" si="43"/>
        <v>0</v>
      </c>
      <c r="DH155">
        <f t="shared" si="41"/>
        <v>0</v>
      </c>
      <c r="DI155">
        <f t="shared" si="42"/>
        <v>328.55</v>
      </c>
      <c r="DJ155">
        <f>DI155</f>
        <v>328.55</v>
      </c>
      <c r="DK155">
        <v>1</v>
      </c>
      <c r="DL155" t="s">
        <v>3</v>
      </c>
      <c r="DM155">
        <v>0</v>
      </c>
      <c r="DN155" t="s">
        <v>3</v>
      </c>
      <c r="DO155">
        <v>0</v>
      </c>
    </row>
    <row r="156" spans="1:119" x14ac:dyDescent="0.2">
      <c r="A156">
        <f>ROW(Source!A331)</f>
        <v>331</v>
      </c>
      <c r="B156">
        <v>61549534</v>
      </c>
      <c r="C156">
        <v>61550893</v>
      </c>
      <c r="D156">
        <v>60430710</v>
      </c>
      <c r="E156">
        <v>1</v>
      </c>
      <c r="F156">
        <v>1</v>
      </c>
      <c r="G156">
        <v>1</v>
      </c>
      <c r="H156">
        <v>3</v>
      </c>
      <c r="I156" t="s">
        <v>126</v>
      </c>
      <c r="J156" t="s">
        <v>129</v>
      </c>
      <c r="K156" t="s">
        <v>127</v>
      </c>
      <c r="L156">
        <v>1371</v>
      </c>
      <c r="N156">
        <v>1013</v>
      </c>
      <c r="O156" t="s">
        <v>128</v>
      </c>
      <c r="P156" t="s">
        <v>128</v>
      </c>
      <c r="Q156">
        <v>1</v>
      </c>
      <c r="W156">
        <v>0</v>
      </c>
      <c r="X156">
        <v>651079227</v>
      </c>
      <c r="Y156">
        <f t="shared" si="38"/>
        <v>100</v>
      </c>
      <c r="AA156">
        <v>439.61</v>
      </c>
      <c r="AB156">
        <v>0</v>
      </c>
      <c r="AC156">
        <v>0</v>
      </c>
      <c r="AD156">
        <v>0</v>
      </c>
      <c r="AE156">
        <v>230.16</v>
      </c>
      <c r="AF156">
        <v>0</v>
      </c>
      <c r="AG156">
        <v>0</v>
      </c>
      <c r="AH156">
        <v>0</v>
      </c>
      <c r="AI156">
        <v>1.91</v>
      </c>
      <c r="AJ156">
        <v>1</v>
      </c>
      <c r="AK156">
        <v>1</v>
      </c>
      <c r="AL156">
        <v>1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  <c r="AS156" t="s">
        <v>3</v>
      </c>
      <c r="AT156">
        <v>100</v>
      </c>
      <c r="AU156" t="s">
        <v>3</v>
      </c>
      <c r="AV156">
        <v>0</v>
      </c>
      <c r="AW156">
        <v>1</v>
      </c>
      <c r="AX156">
        <v>-1</v>
      </c>
      <c r="AY156">
        <v>0</v>
      </c>
      <c r="AZ156">
        <v>0</v>
      </c>
      <c r="BA156" t="s">
        <v>3</v>
      </c>
      <c r="BB156">
        <v>0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0</v>
      </c>
      <c r="BI156">
        <v>0</v>
      </c>
      <c r="BJ156">
        <v>0</v>
      </c>
      <c r="BK156">
        <v>0</v>
      </c>
      <c r="BL156">
        <v>0</v>
      </c>
      <c r="BM156">
        <v>0</v>
      </c>
      <c r="BN156">
        <v>0</v>
      </c>
      <c r="BO156">
        <v>0</v>
      </c>
      <c r="BP156">
        <v>0</v>
      </c>
      <c r="BQ156">
        <v>0</v>
      </c>
      <c r="BR156">
        <v>0</v>
      </c>
      <c r="BS156">
        <v>0</v>
      </c>
      <c r="BT156">
        <v>0</v>
      </c>
      <c r="BU156">
        <v>0</v>
      </c>
      <c r="BV156">
        <v>0</v>
      </c>
      <c r="BW156">
        <v>0</v>
      </c>
      <c r="CV156">
        <v>0</v>
      </c>
      <c r="CW156">
        <v>0</v>
      </c>
      <c r="CX156">
        <f>ROUND(Y156*Source!I331,7)</f>
        <v>2</v>
      </c>
      <c r="CY156">
        <f>AA156</f>
        <v>439.61</v>
      </c>
      <c r="CZ156">
        <f>AE156</f>
        <v>230.16</v>
      </c>
      <c r="DA156">
        <f>AI156</f>
        <v>1.91</v>
      </c>
      <c r="DB156">
        <f t="shared" si="39"/>
        <v>23016</v>
      </c>
      <c r="DC156">
        <f t="shared" si="40"/>
        <v>0</v>
      </c>
      <c r="DD156" t="s">
        <v>3</v>
      </c>
      <c r="DE156" t="s">
        <v>3</v>
      </c>
      <c r="DF156">
        <f>ROUND(ROUND(AE156*AI156,2)*CX156,2)</f>
        <v>879.22</v>
      </c>
      <c r="DG156">
        <f t="shared" si="43"/>
        <v>0</v>
      </c>
      <c r="DH156">
        <f t="shared" si="41"/>
        <v>0</v>
      </c>
      <c r="DI156">
        <f t="shared" si="42"/>
        <v>0</v>
      </c>
      <c r="DJ156">
        <f>DF156</f>
        <v>879.22</v>
      </c>
      <c r="DK156">
        <v>0</v>
      </c>
      <c r="DL156" t="s">
        <v>3</v>
      </c>
      <c r="DM156">
        <v>0</v>
      </c>
      <c r="DN156" t="s">
        <v>3</v>
      </c>
      <c r="DO156">
        <v>0</v>
      </c>
    </row>
    <row r="157" spans="1:119" x14ac:dyDescent="0.2">
      <c r="A157">
        <f>ROW(Source!A333)</f>
        <v>333</v>
      </c>
      <c r="B157">
        <v>61549534</v>
      </c>
      <c r="C157">
        <v>61550899</v>
      </c>
      <c r="D157">
        <v>60327430</v>
      </c>
      <c r="E157">
        <v>117</v>
      </c>
      <c r="F157">
        <v>1</v>
      </c>
      <c r="G157">
        <v>1</v>
      </c>
      <c r="H157">
        <v>1</v>
      </c>
      <c r="I157" t="s">
        <v>428</v>
      </c>
      <c r="J157" t="s">
        <v>3</v>
      </c>
      <c r="K157" t="s">
        <v>429</v>
      </c>
      <c r="L157">
        <v>1191</v>
      </c>
      <c r="N157">
        <v>1013</v>
      </c>
      <c r="O157" t="s">
        <v>413</v>
      </c>
      <c r="P157" t="s">
        <v>413</v>
      </c>
      <c r="Q157">
        <v>1</v>
      </c>
      <c r="W157">
        <v>0</v>
      </c>
      <c r="X157">
        <v>-1088579471</v>
      </c>
      <c r="Y157">
        <f t="shared" si="38"/>
        <v>20.329999999999998</v>
      </c>
      <c r="AA157">
        <v>0</v>
      </c>
      <c r="AB157">
        <v>0</v>
      </c>
      <c r="AC157">
        <v>0</v>
      </c>
      <c r="AD157">
        <v>713.96</v>
      </c>
      <c r="AE157">
        <v>0</v>
      </c>
      <c r="AF157">
        <v>0</v>
      </c>
      <c r="AG157">
        <v>0</v>
      </c>
      <c r="AH157">
        <v>713.96</v>
      </c>
      <c r="AI157">
        <v>1</v>
      </c>
      <c r="AJ157">
        <v>1</v>
      </c>
      <c r="AK157">
        <v>1</v>
      </c>
      <c r="AL157">
        <v>1</v>
      </c>
      <c r="AM157">
        <v>-2</v>
      </c>
      <c r="AN157">
        <v>0</v>
      </c>
      <c r="AO157">
        <v>0</v>
      </c>
      <c r="AP157">
        <v>0</v>
      </c>
      <c r="AQ157">
        <v>1</v>
      </c>
      <c r="AR157">
        <v>0</v>
      </c>
      <c r="AS157" t="s">
        <v>3</v>
      </c>
      <c r="AT157">
        <v>20.329999999999998</v>
      </c>
      <c r="AU157" t="s">
        <v>3</v>
      </c>
      <c r="AV157">
        <v>1</v>
      </c>
      <c r="AW157">
        <v>2</v>
      </c>
      <c r="AX157">
        <v>61550907</v>
      </c>
      <c r="AY157">
        <v>1</v>
      </c>
      <c r="AZ157">
        <v>0</v>
      </c>
      <c r="BA157">
        <v>157</v>
      </c>
      <c r="BB157">
        <v>1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0</v>
      </c>
      <c r="BI157">
        <v>0</v>
      </c>
      <c r="BJ157">
        <v>0</v>
      </c>
      <c r="BK157">
        <v>0</v>
      </c>
      <c r="BL157">
        <v>0</v>
      </c>
      <c r="BM157">
        <v>14514.8068</v>
      </c>
      <c r="BN157">
        <v>20.329999999999998</v>
      </c>
      <c r="BO157">
        <v>0</v>
      </c>
      <c r="BP157">
        <v>1</v>
      </c>
      <c r="BQ157">
        <v>0</v>
      </c>
      <c r="BR157">
        <v>0</v>
      </c>
      <c r="BS157">
        <v>0</v>
      </c>
      <c r="BT157">
        <v>14514.8068</v>
      </c>
      <c r="BU157">
        <v>20.329999999999998</v>
      </c>
      <c r="BV157">
        <v>0</v>
      </c>
      <c r="BW157">
        <v>1</v>
      </c>
      <c r="CU157">
        <f>ROUND(AT157*Source!I333*AH157*AL157,2)</f>
        <v>435.44</v>
      </c>
      <c r="CV157">
        <f>ROUND(Y157*Source!I333,7)</f>
        <v>0.6099</v>
      </c>
      <c r="CW157">
        <v>0</v>
      </c>
      <c r="CX157">
        <f>ROUND(Y157*Source!I333,7)</f>
        <v>0.6099</v>
      </c>
      <c r="CY157">
        <f>AD157</f>
        <v>713.96</v>
      </c>
      <c r="CZ157">
        <f>AH157</f>
        <v>713.96</v>
      </c>
      <c r="DA157">
        <f>AL157</f>
        <v>1</v>
      </c>
      <c r="DB157">
        <f t="shared" si="39"/>
        <v>14514.81</v>
      </c>
      <c r="DC157">
        <f t="shared" si="40"/>
        <v>0</v>
      </c>
      <c r="DD157" t="s">
        <v>3</v>
      </c>
      <c r="DE157" t="s">
        <v>3</v>
      </c>
      <c r="DF157">
        <f>ROUND(ROUND(AE157,2)*CX157,2)</f>
        <v>0</v>
      </c>
      <c r="DG157">
        <f t="shared" si="43"/>
        <v>0</v>
      </c>
      <c r="DH157">
        <f t="shared" si="41"/>
        <v>0</v>
      </c>
      <c r="DI157">
        <f t="shared" si="42"/>
        <v>435.44</v>
      </c>
      <c r="DJ157">
        <f>DI157</f>
        <v>435.44</v>
      </c>
      <c r="DK157">
        <v>1</v>
      </c>
      <c r="DL157" t="s">
        <v>3</v>
      </c>
      <c r="DM157">
        <v>0</v>
      </c>
      <c r="DN157" t="s">
        <v>3</v>
      </c>
      <c r="DO157">
        <v>0</v>
      </c>
    </row>
    <row r="158" spans="1:119" x14ac:dyDescent="0.2">
      <c r="A158">
        <f>ROW(Source!A333)</f>
        <v>333</v>
      </c>
      <c r="B158">
        <v>61549534</v>
      </c>
      <c r="C158">
        <v>61550899</v>
      </c>
      <c r="D158">
        <v>60327602</v>
      </c>
      <c r="E158">
        <v>117</v>
      </c>
      <c r="F158">
        <v>1</v>
      </c>
      <c r="G158">
        <v>1</v>
      </c>
      <c r="H158">
        <v>1</v>
      </c>
      <c r="I158" t="s">
        <v>430</v>
      </c>
      <c r="J158" t="s">
        <v>3</v>
      </c>
      <c r="K158" t="s">
        <v>431</v>
      </c>
      <c r="L158">
        <v>1191</v>
      </c>
      <c r="N158">
        <v>1013</v>
      </c>
      <c r="O158" t="s">
        <v>413</v>
      </c>
      <c r="P158" t="s">
        <v>413</v>
      </c>
      <c r="Q158">
        <v>1</v>
      </c>
      <c r="W158">
        <v>0</v>
      </c>
      <c r="X158">
        <v>-1417349443</v>
      </c>
      <c r="Y158">
        <f t="shared" si="38"/>
        <v>0.01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1</v>
      </c>
      <c r="AJ158">
        <v>1</v>
      </c>
      <c r="AK158">
        <v>1</v>
      </c>
      <c r="AL158">
        <v>1</v>
      </c>
      <c r="AM158">
        <v>-2</v>
      </c>
      <c r="AN158">
        <v>0</v>
      </c>
      <c r="AO158">
        <v>0</v>
      </c>
      <c r="AP158">
        <v>0</v>
      </c>
      <c r="AQ158">
        <v>1</v>
      </c>
      <c r="AR158">
        <v>0</v>
      </c>
      <c r="AS158" t="s">
        <v>3</v>
      </c>
      <c r="AT158">
        <v>0.01</v>
      </c>
      <c r="AU158" t="s">
        <v>3</v>
      </c>
      <c r="AV158">
        <v>2</v>
      </c>
      <c r="AW158">
        <v>2</v>
      </c>
      <c r="AX158">
        <v>61550908</v>
      </c>
      <c r="AY158">
        <v>1</v>
      </c>
      <c r="AZ158">
        <v>0</v>
      </c>
      <c r="BA158">
        <v>158</v>
      </c>
      <c r="BB158">
        <v>1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0</v>
      </c>
      <c r="BI158">
        <v>0</v>
      </c>
      <c r="BJ158">
        <v>0</v>
      </c>
      <c r="BK158">
        <v>0</v>
      </c>
      <c r="BL158">
        <v>0</v>
      </c>
      <c r="BM158">
        <v>0</v>
      </c>
      <c r="BN158">
        <v>0</v>
      </c>
      <c r="BO158">
        <v>0</v>
      </c>
      <c r="BP158">
        <v>0</v>
      </c>
      <c r="BQ158">
        <v>0</v>
      </c>
      <c r="BR158">
        <v>0</v>
      </c>
      <c r="BS158">
        <v>0</v>
      </c>
      <c r="BT158">
        <v>0</v>
      </c>
      <c r="BU158">
        <v>0</v>
      </c>
      <c r="BV158">
        <v>0</v>
      </c>
      <c r="BW158">
        <v>0</v>
      </c>
      <c r="CV158">
        <v>0</v>
      </c>
      <c r="CW158">
        <v>0</v>
      </c>
      <c r="CX158">
        <f>ROUND(Y158*Source!I333,7)</f>
        <v>2.9999999999999997E-4</v>
      </c>
      <c r="CY158">
        <f>AD158</f>
        <v>0</v>
      </c>
      <c r="CZ158">
        <f>AH158</f>
        <v>0</v>
      </c>
      <c r="DA158">
        <f>AL158</f>
        <v>1</v>
      </c>
      <c r="DB158">
        <f t="shared" si="39"/>
        <v>0</v>
      </c>
      <c r="DC158">
        <f t="shared" si="40"/>
        <v>0</v>
      </c>
      <c r="DD158" t="s">
        <v>3</v>
      </c>
      <c r="DE158" t="s">
        <v>3</v>
      </c>
      <c r="DF158">
        <f>ROUND(ROUND(AE158,2)*CX158,2)</f>
        <v>0</v>
      </c>
      <c r="DG158">
        <f t="shared" si="43"/>
        <v>0</v>
      </c>
      <c r="DH158">
        <f t="shared" si="41"/>
        <v>0</v>
      </c>
      <c r="DI158">
        <f t="shared" si="42"/>
        <v>0</v>
      </c>
      <c r="DJ158">
        <f>DI158</f>
        <v>0</v>
      </c>
      <c r="DK158">
        <v>0</v>
      </c>
      <c r="DL158" t="s">
        <v>3</v>
      </c>
      <c r="DM158">
        <v>0</v>
      </c>
      <c r="DN158" t="s">
        <v>3</v>
      </c>
      <c r="DO158">
        <v>0</v>
      </c>
    </row>
    <row r="159" spans="1:119" x14ac:dyDescent="0.2">
      <c r="A159">
        <f>ROW(Source!A333)</f>
        <v>333</v>
      </c>
      <c r="B159">
        <v>61549534</v>
      </c>
      <c r="C159">
        <v>61550899</v>
      </c>
      <c r="D159">
        <v>60334278</v>
      </c>
      <c r="E159">
        <v>1</v>
      </c>
      <c r="F159">
        <v>1</v>
      </c>
      <c r="G159">
        <v>1</v>
      </c>
      <c r="H159">
        <v>2</v>
      </c>
      <c r="I159" t="s">
        <v>432</v>
      </c>
      <c r="J159" t="s">
        <v>433</v>
      </c>
      <c r="K159" t="s">
        <v>434</v>
      </c>
      <c r="L159">
        <v>1368</v>
      </c>
      <c r="N159">
        <v>1011</v>
      </c>
      <c r="O159" t="s">
        <v>417</v>
      </c>
      <c r="P159" t="s">
        <v>417</v>
      </c>
      <c r="Q159">
        <v>1</v>
      </c>
      <c r="W159">
        <v>0</v>
      </c>
      <c r="X159">
        <v>945201097</v>
      </c>
      <c r="Y159">
        <f t="shared" si="38"/>
        <v>0.01</v>
      </c>
      <c r="AA159">
        <v>0</v>
      </c>
      <c r="AB159">
        <v>57.47</v>
      </c>
      <c r="AC159">
        <v>641.22</v>
      </c>
      <c r="AD159">
        <v>0</v>
      </c>
      <c r="AE159">
        <v>0</v>
      </c>
      <c r="AF159">
        <v>37.32</v>
      </c>
      <c r="AG159">
        <v>641.22</v>
      </c>
      <c r="AH159">
        <v>0</v>
      </c>
      <c r="AI159">
        <v>1</v>
      </c>
      <c r="AJ159">
        <v>1.54</v>
      </c>
      <c r="AK159">
        <v>1</v>
      </c>
      <c r="AL159">
        <v>1</v>
      </c>
      <c r="AM159">
        <v>2</v>
      </c>
      <c r="AN159">
        <v>0</v>
      </c>
      <c r="AO159">
        <v>0</v>
      </c>
      <c r="AP159">
        <v>0</v>
      </c>
      <c r="AQ159">
        <v>1</v>
      </c>
      <c r="AR159">
        <v>0</v>
      </c>
      <c r="AS159" t="s">
        <v>3</v>
      </c>
      <c r="AT159">
        <v>0.01</v>
      </c>
      <c r="AU159" t="s">
        <v>3</v>
      </c>
      <c r="AV159">
        <v>1</v>
      </c>
      <c r="AW159">
        <v>2</v>
      </c>
      <c r="AX159">
        <v>61550909</v>
      </c>
      <c r="AY159">
        <v>1</v>
      </c>
      <c r="AZ159">
        <v>0</v>
      </c>
      <c r="BA159">
        <v>159</v>
      </c>
      <c r="BB159">
        <v>1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0</v>
      </c>
      <c r="BI159">
        <v>0</v>
      </c>
      <c r="BJ159">
        <v>0</v>
      </c>
      <c r="BK159">
        <v>0.37320000000000003</v>
      </c>
      <c r="BL159">
        <v>6.4122000000000003</v>
      </c>
      <c r="BM159">
        <v>0</v>
      </c>
      <c r="BN159">
        <v>0</v>
      </c>
      <c r="BO159">
        <v>0.01</v>
      </c>
      <c r="BP159">
        <v>1</v>
      </c>
      <c r="BQ159">
        <v>0</v>
      </c>
      <c r="BR159">
        <v>0.37320000000000003</v>
      </c>
      <c r="BS159">
        <v>6.4122000000000003</v>
      </c>
      <c r="BT159">
        <v>0</v>
      </c>
      <c r="BU159">
        <v>0</v>
      </c>
      <c r="BV159">
        <v>0.01</v>
      </c>
      <c r="BW159">
        <v>1</v>
      </c>
      <c r="CV159">
        <v>0</v>
      </c>
      <c r="CW159">
        <f>ROUND(Y159*Source!I333*DO159,7)</f>
        <v>2.9999999999999997E-4</v>
      </c>
      <c r="CX159">
        <f>ROUND(Y159*Source!I333,7)</f>
        <v>2.9999999999999997E-4</v>
      </c>
      <c r="CY159">
        <f>AB159</f>
        <v>57.47</v>
      </c>
      <c r="CZ159">
        <f>AF159</f>
        <v>37.32</v>
      </c>
      <c r="DA159">
        <f>AJ159</f>
        <v>1.54</v>
      </c>
      <c r="DB159">
        <f t="shared" si="39"/>
        <v>0.37</v>
      </c>
      <c r="DC159">
        <f t="shared" si="40"/>
        <v>6.41</v>
      </c>
      <c r="DD159" t="s">
        <v>3</v>
      </c>
      <c r="DE159" t="s">
        <v>3</v>
      </c>
      <c r="DF159">
        <f>ROUND(ROUND(AE159,2)*CX159,2)</f>
        <v>0</v>
      </c>
      <c r="DG159">
        <f>ROUND(ROUND(AF159*AJ159,2)*CX159,2)</f>
        <v>0.02</v>
      </c>
      <c r="DH159">
        <f t="shared" si="41"/>
        <v>0.19</v>
      </c>
      <c r="DI159">
        <f t="shared" si="42"/>
        <v>0</v>
      </c>
      <c r="DJ159">
        <f>DG159+DH159</f>
        <v>0.21</v>
      </c>
      <c r="DK159">
        <v>0</v>
      </c>
      <c r="DL159" t="s">
        <v>435</v>
      </c>
      <c r="DM159">
        <v>3</v>
      </c>
      <c r="DN159" t="s">
        <v>413</v>
      </c>
      <c r="DO159">
        <v>1</v>
      </c>
    </row>
    <row r="160" spans="1:119" x14ac:dyDescent="0.2">
      <c r="A160">
        <f>ROW(Source!A333)</f>
        <v>333</v>
      </c>
      <c r="B160">
        <v>61549534</v>
      </c>
      <c r="C160">
        <v>61550899</v>
      </c>
      <c r="D160">
        <v>60401754</v>
      </c>
      <c r="E160">
        <v>1</v>
      </c>
      <c r="F160">
        <v>1</v>
      </c>
      <c r="G160">
        <v>1</v>
      </c>
      <c r="H160">
        <v>3</v>
      </c>
      <c r="I160" t="s">
        <v>436</v>
      </c>
      <c r="J160" t="s">
        <v>437</v>
      </c>
      <c r="K160" t="s">
        <v>438</v>
      </c>
      <c r="L160">
        <v>1383</v>
      </c>
      <c r="N160">
        <v>1013</v>
      </c>
      <c r="O160" t="s">
        <v>439</v>
      </c>
      <c r="P160" t="s">
        <v>439</v>
      </c>
      <c r="Q160">
        <v>1</v>
      </c>
      <c r="W160">
        <v>0</v>
      </c>
      <c r="X160">
        <v>1840299850</v>
      </c>
      <c r="Y160">
        <f t="shared" si="38"/>
        <v>8.2403999999999993</v>
      </c>
      <c r="AA160">
        <v>6.78</v>
      </c>
      <c r="AB160">
        <v>0</v>
      </c>
      <c r="AC160">
        <v>0</v>
      </c>
      <c r="AD160">
        <v>0</v>
      </c>
      <c r="AE160">
        <v>6.78</v>
      </c>
      <c r="AF160">
        <v>0</v>
      </c>
      <c r="AG160">
        <v>0</v>
      </c>
      <c r="AH160">
        <v>0</v>
      </c>
      <c r="AI160">
        <v>1</v>
      </c>
      <c r="AJ160">
        <v>1</v>
      </c>
      <c r="AK160">
        <v>1</v>
      </c>
      <c r="AL160">
        <v>1</v>
      </c>
      <c r="AM160">
        <v>-2</v>
      </c>
      <c r="AN160">
        <v>0</v>
      </c>
      <c r="AO160">
        <v>0</v>
      </c>
      <c r="AP160">
        <v>0</v>
      </c>
      <c r="AQ160">
        <v>1</v>
      </c>
      <c r="AR160">
        <v>0</v>
      </c>
      <c r="AS160" t="s">
        <v>3</v>
      </c>
      <c r="AT160">
        <v>8.2403999999999993</v>
      </c>
      <c r="AU160" t="s">
        <v>3</v>
      </c>
      <c r="AV160">
        <v>0</v>
      </c>
      <c r="AW160">
        <v>2</v>
      </c>
      <c r="AX160">
        <v>61550910</v>
      </c>
      <c r="AY160">
        <v>1</v>
      </c>
      <c r="AZ160">
        <v>0</v>
      </c>
      <c r="BA160">
        <v>160</v>
      </c>
      <c r="BB160">
        <v>1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0</v>
      </c>
      <c r="BI160">
        <v>0</v>
      </c>
      <c r="BJ160">
        <v>55.869911999999999</v>
      </c>
      <c r="BK160">
        <v>0</v>
      </c>
      <c r="BL160">
        <v>0</v>
      </c>
      <c r="BM160">
        <v>0</v>
      </c>
      <c r="BN160">
        <v>0</v>
      </c>
      <c r="BO160">
        <v>0</v>
      </c>
      <c r="BP160">
        <v>1</v>
      </c>
      <c r="BQ160">
        <v>55.869911999999999</v>
      </c>
      <c r="BR160">
        <v>0</v>
      </c>
      <c r="BS160">
        <v>0</v>
      </c>
      <c r="BT160">
        <v>0</v>
      </c>
      <c r="BU160">
        <v>0</v>
      </c>
      <c r="BV160">
        <v>0</v>
      </c>
      <c r="BW160">
        <v>1</v>
      </c>
      <c r="CV160">
        <v>0</v>
      </c>
      <c r="CW160">
        <v>0</v>
      </c>
      <c r="CX160">
        <f>ROUND(Y160*Source!I333,7)</f>
        <v>0.24721199999999999</v>
      </c>
      <c r="CY160">
        <f>AA160</f>
        <v>6.78</v>
      </c>
      <c r="CZ160">
        <f>AE160</f>
        <v>6.78</v>
      </c>
      <c r="DA160">
        <f>AI160</f>
        <v>1</v>
      </c>
      <c r="DB160">
        <f t="shared" si="39"/>
        <v>55.87</v>
      </c>
      <c r="DC160">
        <f t="shared" si="40"/>
        <v>0</v>
      </c>
      <c r="DD160" t="s">
        <v>3</v>
      </c>
      <c r="DE160" t="s">
        <v>3</v>
      </c>
      <c r="DF160">
        <f>ROUND(ROUND(AE160,2)*CX160,2)</f>
        <v>1.68</v>
      </c>
      <c r="DG160">
        <f t="shared" ref="DG160:DG186" si="50">ROUND(ROUND(AF160,2)*CX160,2)</f>
        <v>0</v>
      </c>
      <c r="DH160">
        <f t="shared" si="41"/>
        <v>0</v>
      </c>
      <c r="DI160">
        <f t="shared" si="42"/>
        <v>0</v>
      </c>
      <c r="DJ160">
        <f>DF160</f>
        <v>1.68</v>
      </c>
      <c r="DK160">
        <v>1</v>
      </c>
      <c r="DL160" t="s">
        <v>3</v>
      </c>
      <c r="DM160">
        <v>0</v>
      </c>
      <c r="DN160" t="s">
        <v>3</v>
      </c>
      <c r="DO160">
        <v>0</v>
      </c>
    </row>
    <row r="161" spans="1:119" x14ac:dyDescent="0.2">
      <c r="A161">
        <f>ROW(Source!A333)</f>
        <v>333</v>
      </c>
      <c r="B161">
        <v>61549534</v>
      </c>
      <c r="C161">
        <v>61550899</v>
      </c>
      <c r="D161">
        <v>60403324</v>
      </c>
      <c r="E161">
        <v>1</v>
      </c>
      <c r="F161">
        <v>1</v>
      </c>
      <c r="G161">
        <v>1</v>
      </c>
      <c r="H161">
        <v>3</v>
      </c>
      <c r="I161" t="s">
        <v>440</v>
      </c>
      <c r="J161" t="s">
        <v>441</v>
      </c>
      <c r="K161" t="s">
        <v>442</v>
      </c>
      <c r="L161">
        <v>1407</v>
      </c>
      <c r="N161">
        <v>1013</v>
      </c>
      <c r="O161" t="s">
        <v>443</v>
      </c>
      <c r="P161" t="s">
        <v>443</v>
      </c>
      <c r="Q161">
        <v>1</v>
      </c>
      <c r="W161">
        <v>0</v>
      </c>
      <c r="X161">
        <v>-239864327</v>
      </c>
      <c r="Y161">
        <f t="shared" si="38"/>
        <v>0.4</v>
      </c>
      <c r="AA161">
        <v>336.81</v>
      </c>
      <c r="AB161">
        <v>0</v>
      </c>
      <c r="AC161">
        <v>0</v>
      </c>
      <c r="AD161">
        <v>0</v>
      </c>
      <c r="AE161">
        <v>261.08999999999997</v>
      </c>
      <c r="AF161">
        <v>0</v>
      </c>
      <c r="AG161">
        <v>0</v>
      </c>
      <c r="AH161">
        <v>0</v>
      </c>
      <c r="AI161">
        <v>1.29</v>
      </c>
      <c r="AJ161">
        <v>1</v>
      </c>
      <c r="AK161">
        <v>1</v>
      </c>
      <c r="AL161">
        <v>1</v>
      </c>
      <c r="AM161">
        <v>2</v>
      </c>
      <c r="AN161">
        <v>0</v>
      </c>
      <c r="AO161">
        <v>0</v>
      </c>
      <c r="AP161">
        <v>0</v>
      </c>
      <c r="AQ161">
        <v>1</v>
      </c>
      <c r="AR161">
        <v>0</v>
      </c>
      <c r="AS161" t="s">
        <v>3</v>
      </c>
      <c r="AT161">
        <v>0.4</v>
      </c>
      <c r="AU161" t="s">
        <v>3</v>
      </c>
      <c r="AV161">
        <v>0</v>
      </c>
      <c r="AW161">
        <v>2</v>
      </c>
      <c r="AX161">
        <v>61550911</v>
      </c>
      <c r="AY161">
        <v>1</v>
      </c>
      <c r="AZ161">
        <v>0</v>
      </c>
      <c r="BA161">
        <v>161</v>
      </c>
      <c r="BB161">
        <v>1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0</v>
      </c>
      <c r="BI161">
        <v>0</v>
      </c>
      <c r="BJ161">
        <v>104.43599999999999</v>
      </c>
      <c r="BK161">
        <v>0</v>
      </c>
      <c r="BL161">
        <v>0</v>
      </c>
      <c r="BM161">
        <v>0</v>
      </c>
      <c r="BN161">
        <v>0</v>
      </c>
      <c r="BO161">
        <v>0</v>
      </c>
      <c r="BP161">
        <v>1</v>
      </c>
      <c r="BQ161">
        <v>104.43599999999999</v>
      </c>
      <c r="BR161">
        <v>0</v>
      </c>
      <c r="BS161">
        <v>0</v>
      </c>
      <c r="BT161">
        <v>0</v>
      </c>
      <c r="BU161">
        <v>0</v>
      </c>
      <c r="BV161">
        <v>0</v>
      </c>
      <c r="BW161">
        <v>1</v>
      </c>
      <c r="CV161">
        <v>0</v>
      </c>
      <c r="CW161">
        <v>0</v>
      </c>
      <c r="CX161">
        <f>ROUND(Y161*Source!I333,7)</f>
        <v>1.2E-2</v>
      </c>
      <c r="CY161">
        <f>AA161</f>
        <v>336.81</v>
      </c>
      <c r="CZ161">
        <f>AE161</f>
        <v>261.08999999999997</v>
      </c>
      <c r="DA161">
        <f>AI161</f>
        <v>1.29</v>
      </c>
      <c r="DB161">
        <f t="shared" si="39"/>
        <v>104.44</v>
      </c>
      <c r="DC161">
        <f t="shared" si="40"/>
        <v>0</v>
      </c>
      <c r="DD161" t="s">
        <v>3</v>
      </c>
      <c r="DE161" t="s">
        <v>3</v>
      </c>
      <c r="DF161">
        <f>ROUND(ROUND(AE161*AI161,2)*CX161,2)</f>
        <v>4.04</v>
      </c>
      <c r="DG161">
        <f t="shared" si="50"/>
        <v>0</v>
      </c>
      <c r="DH161">
        <f t="shared" si="41"/>
        <v>0</v>
      </c>
      <c r="DI161">
        <f t="shared" si="42"/>
        <v>0</v>
      </c>
      <c r="DJ161">
        <f>DF161</f>
        <v>4.04</v>
      </c>
      <c r="DK161">
        <v>0</v>
      </c>
      <c r="DL161" t="s">
        <v>3</v>
      </c>
      <c r="DM161">
        <v>0</v>
      </c>
      <c r="DN161" t="s">
        <v>3</v>
      </c>
      <c r="DO161">
        <v>0</v>
      </c>
    </row>
    <row r="162" spans="1:119" x14ac:dyDescent="0.2">
      <c r="A162">
        <f>ROW(Source!A333)</f>
        <v>333</v>
      </c>
      <c r="B162">
        <v>61549534</v>
      </c>
      <c r="C162">
        <v>61550899</v>
      </c>
      <c r="D162">
        <v>60403601</v>
      </c>
      <c r="E162">
        <v>1</v>
      </c>
      <c r="F162">
        <v>1</v>
      </c>
      <c r="G162">
        <v>1</v>
      </c>
      <c r="H162">
        <v>3</v>
      </c>
      <c r="I162" t="s">
        <v>444</v>
      </c>
      <c r="J162" t="s">
        <v>445</v>
      </c>
      <c r="K162" t="s">
        <v>446</v>
      </c>
      <c r="L162">
        <v>1348</v>
      </c>
      <c r="N162">
        <v>1009</v>
      </c>
      <c r="O162" t="s">
        <v>28</v>
      </c>
      <c r="P162" t="s">
        <v>28</v>
      </c>
      <c r="Q162">
        <v>1000</v>
      </c>
      <c r="W162">
        <v>0</v>
      </c>
      <c r="X162">
        <v>-312996078</v>
      </c>
      <c r="Y162">
        <f t="shared" si="38"/>
        <v>1.4E-3</v>
      </c>
      <c r="AA162">
        <v>127956.34</v>
      </c>
      <c r="AB162">
        <v>0</v>
      </c>
      <c r="AC162">
        <v>0</v>
      </c>
      <c r="AD162">
        <v>0</v>
      </c>
      <c r="AE162">
        <v>99190.96</v>
      </c>
      <c r="AF162">
        <v>0</v>
      </c>
      <c r="AG162">
        <v>0</v>
      </c>
      <c r="AH162">
        <v>0</v>
      </c>
      <c r="AI162">
        <v>1.29</v>
      </c>
      <c r="AJ162">
        <v>1</v>
      </c>
      <c r="AK162">
        <v>1</v>
      </c>
      <c r="AL162">
        <v>1</v>
      </c>
      <c r="AM162">
        <v>2</v>
      </c>
      <c r="AN162">
        <v>0</v>
      </c>
      <c r="AO162">
        <v>0</v>
      </c>
      <c r="AP162">
        <v>0</v>
      </c>
      <c r="AQ162">
        <v>1</v>
      </c>
      <c r="AR162">
        <v>0</v>
      </c>
      <c r="AS162" t="s">
        <v>3</v>
      </c>
      <c r="AT162">
        <v>1.4E-3</v>
      </c>
      <c r="AU162" t="s">
        <v>3</v>
      </c>
      <c r="AV162">
        <v>0</v>
      </c>
      <c r="AW162">
        <v>2</v>
      </c>
      <c r="AX162">
        <v>61550912</v>
      </c>
      <c r="AY162">
        <v>1</v>
      </c>
      <c r="AZ162">
        <v>0</v>
      </c>
      <c r="BA162">
        <v>162</v>
      </c>
      <c r="BB162">
        <v>1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0</v>
      </c>
      <c r="BI162">
        <v>0</v>
      </c>
      <c r="BJ162">
        <v>138.867344</v>
      </c>
      <c r="BK162">
        <v>0</v>
      </c>
      <c r="BL162">
        <v>0</v>
      </c>
      <c r="BM162">
        <v>0</v>
      </c>
      <c r="BN162">
        <v>0</v>
      </c>
      <c r="BO162">
        <v>0</v>
      </c>
      <c r="BP162">
        <v>1</v>
      </c>
      <c r="BQ162">
        <v>138.867344</v>
      </c>
      <c r="BR162">
        <v>0</v>
      </c>
      <c r="BS162">
        <v>0</v>
      </c>
      <c r="BT162">
        <v>0</v>
      </c>
      <c r="BU162">
        <v>0</v>
      </c>
      <c r="BV162">
        <v>0</v>
      </c>
      <c r="BW162">
        <v>1</v>
      </c>
      <c r="CV162">
        <v>0</v>
      </c>
      <c r="CW162">
        <v>0</v>
      </c>
      <c r="CX162">
        <f>ROUND(Y162*Source!I333,7)</f>
        <v>4.1999999999999998E-5</v>
      </c>
      <c r="CY162">
        <f>AA162</f>
        <v>127956.34</v>
      </c>
      <c r="CZ162">
        <f>AE162</f>
        <v>99190.96</v>
      </c>
      <c r="DA162">
        <f>AI162</f>
        <v>1.29</v>
      </c>
      <c r="DB162">
        <f t="shared" si="39"/>
        <v>138.87</v>
      </c>
      <c r="DC162">
        <f t="shared" si="40"/>
        <v>0</v>
      </c>
      <c r="DD162" t="s">
        <v>3</v>
      </c>
      <c r="DE162" t="s">
        <v>3</v>
      </c>
      <c r="DF162">
        <f>ROUND(ROUND(AE162*AI162,2)*CX162,2)</f>
        <v>5.37</v>
      </c>
      <c r="DG162">
        <f t="shared" si="50"/>
        <v>0</v>
      </c>
      <c r="DH162">
        <f t="shared" si="41"/>
        <v>0</v>
      </c>
      <c r="DI162">
        <f t="shared" si="42"/>
        <v>0</v>
      </c>
      <c r="DJ162">
        <f>DF162</f>
        <v>5.37</v>
      </c>
      <c r="DK162">
        <v>0</v>
      </c>
      <c r="DL162" t="s">
        <v>3</v>
      </c>
      <c r="DM162">
        <v>0</v>
      </c>
      <c r="DN162" t="s">
        <v>3</v>
      </c>
      <c r="DO162">
        <v>0</v>
      </c>
    </row>
    <row r="163" spans="1:119" x14ac:dyDescent="0.2">
      <c r="A163">
        <f>ROW(Source!A333)</f>
        <v>333</v>
      </c>
      <c r="B163">
        <v>61549534</v>
      </c>
      <c r="C163">
        <v>61550899</v>
      </c>
      <c r="D163">
        <v>60428717</v>
      </c>
      <c r="E163">
        <v>1</v>
      </c>
      <c r="F163">
        <v>1</v>
      </c>
      <c r="G163">
        <v>1</v>
      </c>
      <c r="H163">
        <v>3</v>
      </c>
      <c r="I163" t="s">
        <v>141</v>
      </c>
      <c r="J163" t="s">
        <v>143</v>
      </c>
      <c r="K163" t="s">
        <v>142</v>
      </c>
      <c r="L163">
        <v>1308</v>
      </c>
      <c r="N163">
        <v>1003</v>
      </c>
      <c r="O163" t="s">
        <v>133</v>
      </c>
      <c r="P163" t="s">
        <v>133</v>
      </c>
      <c r="Q163">
        <v>100</v>
      </c>
      <c r="W163">
        <v>0</v>
      </c>
      <c r="X163">
        <v>1929499894</v>
      </c>
      <c r="Y163">
        <f t="shared" si="38"/>
        <v>1</v>
      </c>
      <c r="AA163">
        <v>24286.65</v>
      </c>
      <c r="AB163">
        <v>0</v>
      </c>
      <c r="AC163">
        <v>0</v>
      </c>
      <c r="AD163">
        <v>0</v>
      </c>
      <c r="AE163">
        <v>19586.009999999998</v>
      </c>
      <c r="AF163">
        <v>0</v>
      </c>
      <c r="AG163">
        <v>0</v>
      </c>
      <c r="AH163">
        <v>0</v>
      </c>
      <c r="AI163">
        <v>1.24</v>
      </c>
      <c r="AJ163">
        <v>1</v>
      </c>
      <c r="AK163">
        <v>1</v>
      </c>
      <c r="AL163">
        <v>1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  <c r="AS163" t="s">
        <v>3</v>
      </c>
      <c r="AT163">
        <v>1</v>
      </c>
      <c r="AU163" t="s">
        <v>3</v>
      </c>
      <c r="AV163">
        <v>0</v>
      </c>
      <c r="AW163">
        <v>1</v>
      </c>
      <c r="AX163">
        <v>-1</v>
      </c>
      <c r="AY163">
        <v>0</v>
      </c>
      <c r="AZ163">
        <v>0</v>
      </c>
      <c r="BA163" t="s">
        <v>3</v>
      </c>
      <c r="BB163">
        <v>0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0</v>
      </c>
      <c r="BI163">
        <v>0</v>
      </c>
      <c r="BJ163">
        <v>0</v>
      </c>
      <c r="BK163">
        <v>0</v>
      </c>
      <c r="BL163">
        <v>0</v>
      </c>
      <c r="BM163">
        <v>0</v>
      </c>
      <c r="BN163">
        <v>0</v>
      </c>
      <c r="BO163">
        <v>0</v>
      </c>
      <c r="BP163">
        <v>0</v>
      </c>
      <c r="BQ163">
        <v>0</v>
      </c>
      <c r="BR163">
        <v>0</v>
      </c>
      <c r="BS163">
        <v>0</v>
      </c>
      <c r="BT163">
        <v>0</v>
      </c>
      <c r="BU163">
        <v>0</v>
      </c>
      <c r="BV163">
        <v>0</v>
      </c>
      <c r="BW163">
        <v>0</v>
      </c>
      <c r="CV163">
        <v>0</v>
      </c>
      <c r="CW163">
        <v>0</v>
      </c>
      <c r="CX163">
        <f>ROUND(Y163*Source!I333,7)</f>
        <v>0.03</v>
      </c>
      <c r="CY163">
        <f>AA163</f>
        <v>24286.65</v>
      </c>
      <c r="CZ163">
        <f>AE163</f>
        <v>19586.009999999998</v>
      </c>
      <c r="DA163">
        <f>AI163</f>
        <v>1.24</v>
      </c>
      <c r="DB163">
        <f t="shared" si="39"/>
        <v>19586.009999999998</v>
      </c>
      <c r="DC163">
        <f t="shared" si="40"/>
        <v>0</v>
      </c>
      <c r="DD163" t="s">
        <v>3</v>
      </c>
      <c r="DE163" t="s">
        <v>3</v>
      </c>
      <c r="DF163">
        <f>ROUND(ROUND(AE163*AI163,2)*CX163,2)</f>
        <v>728.6</v>
      </c>
      <c r="DG163">
        <f t="shared" si="50"/>
        <v>0</v>
      </c>
      <c r="DH163">
        <f t="shared" si="41"/>
        <v>0</v>
      </c>
      <c r="DI163">
        <f t="shared" si="42"/>
        <v>0</v>
      </c>
      <c r="DJ163">
        <f>DF163</f>
        <v>728.6</v>
      </c>
      <c r="DK163">
        <v>0</v>
      </c>
      <c r="DL163" t="s">
        <v>3</v>
      </c>
      <c r="DM163">
        <v>0</v>
      </c>
      <c r="DN163" t="s">
        <v>3</v>
      </c>
      <c r="DO163">
        <v>0</v>
      </c>
    </row>
    <row r="164" spans="1:119" x14ac:dyDescent="0.2">
      <c r="A164">
        <f>ROW(Source!A335)</f>
        <v>335</v>
      </c>
      <c r="B164">
        <v>61549534</v>
      </c>
      <c r="C164">
        <v>61550915</v>
      </c>
      <c r="D164">
        <v>60327426</v>
      </c>
      <c r="E164">
        <v>117</v>
      </c>
      <c r="F164">
        <v>1</v>
      </c>
      <c r="G164">
        <v>1</v>
      </c>
      <c r="H164">
        <v>1</v>
      </c>
      <c r="I164" t="s">
        <v>447</v>
      </c>
      <c r="J164" t="s">
        <v>3</v>
      </c>
      <c r="K164" t="s">
        <v>448</v>
      </c>
      <c r="L164">
        <v>1191</v>
      </c>
      <c r="N164">
        <v>1013</v>
      </c>
      <c r="O164" t="s">
        <v>413</v>
      </c>
      <c r="P164" t="s">
        <v>413</v>
      </c>
      <c r="Q164">
        <v>1</v>
      </c>
      <c r="W164">
        <v>0</v>
      </c>
      <c r="X164">
        <v>44848675</v>
      </c>
      <c r="Y164">
        <f t="shared" si="38"/>
        <v>12.24</v>
      </c>
      <c r="AA164">
        <v>0</v>
      </c>
      <c r="AB164">
        <v>0</v>
      </c>
      <c r="AC164">
        <v>0</v>
      </c>
      <c r="AD164">
        <v>705.88</v>
      </c>
      <c r="AE164">
        <v>0</v>
      </c>
      <c r="AF164">
        <v>0</v>
      </c>
      <c r="AG164">
        <v>0</v>
      </c>
      <c r="AH164">
        <v>705.88</v>
      </c>
      <c r="AI164">
        <v>1</v>
      </c>
      <c r="AJ164">
        <v>1</v>
      </c>
      <c r="AK164">
        <v>1</v>
      </c>
      <c r="AL164">
        <v>1</v>
      </c>
      <c r="AM164">
        <v>-2</v>
      </c>
      <c r="AN164">
        <v>0</v>
      </c>
      <c r="AO164">
        <v>0</v>
      </c>
      <c r="AP164">
        <v>0</v>
      </c>
      <c r="AQ164">
        <v>1</v>
      </c>
      <c r="AR164">
        <v>0</v>
      </c>
      <c r="AS164" t="s">
        <v>3</v>
      </c>
      <c r="AT164">
        <v>12.24</v>
      </c>
      <c r="AU164" t="s">
        <v>3</v>
      </c>
      <c r="AV164">
        <v>1</v>
      </c>
      <c r="AW164">
        <v>2</v>
      </c>
      <c r="AX164">
        <v>61550927</v>
      </c>
      <c r="AY164">
        <v>1</v>
      </c>
      <c r="AZ164">
        <v>0</v>
      </c>
      <c r="BA164">
        <v>164</v>
      </c>
      <c r="BB164">
        <v>1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0</v>
      </c>
      <c r="BI164">
        <v>0</v>
      </c>
      <c r="BJ164">
        <v>0</v>
      </c>
      <c r="BK164">
        <v>0</v>
      </c>
      <c r="BL164">
        <v>0</v>
      </c>
      <c r="BM164">
        <v>8639.9712</v>
      </c>
      <c r="BN164">
        <v>12.24</v>
      </c>
      <c r="BO164">
        <v>0</v>
      </c>
      <c r="BP164">
        <v>1</v>
      </c>
      <c r="BQ164">
        <v>0</v>
      </c>
      <c r="BR164">
        <v>0</v>
      </c>
      <c r="BS164">
        <v>0</v>
      </c>
      <c r="BT164">
        <v>8639.9712</v>
      </c>
      <c r="BU164">
        <v>12.24</v>
      </c>
      <c r="BV164">
        <v>0</v>
      </c>
      <c r="BW164">
        <v>1</v>
      </c>
      <c r="CU164">
        <f>ROUND(AT164*Source!I335*AH164*AL164,2)</f>
        <v>3628.79</v>
      </c>
      <c r="CV164">
        <f>ROUND(Y164*Source!I335,7)</f>
        <v>5.1407999999999996</v>
      </c>
      <c r="CW164">
        <v>0</v>
      </c>
      <c r="CX164">
        <f>ROUND(Y164*Source!I335,7)</f>
        <v>5.1407999999999996</v>
      </c>
      <c r="CY164">
        <f>AD164</f>
        <v>705.88</v>
      </c>
      <c r="CZ164">
        <f>AH164</f>
        <v>705.88</v>
      </c>
      <c r="DA164">
        <f>AL164</f>
        <v>1</v>
      </c>
      <c r="DB164">
        <f t="shared" si="39"/>
        <v>8639.9699999999993</v>
      </c>
      <c r="DC164">
        <f t="shared" si="40"/>
        <v>0</v>
      </c>
      <c r="DD164" t="s">
        <v>3</v>
      </c>
      <c r="DE164" t="s">
        <v>3</v>
      </c>
      <c r="DF164">
        <f t="shared" ref="DF164:DF169" si="51">ROUND(ROUND(AE164,2)*CX164,2)</f>
        <v>0</v>
      </c>
      <c r="DG164">
        <f t="shared" si="50"/>
        <v>0</v>
      </c>
      <c r="DH164">
        <f t="shared" si="41"/>
        <v>0</v>
      </c>
      <c r="DI164">
        <f t="shared" si="42"/>
        <v>3628.79</v>
      </c>
      <c r="DJ164">
        <f>DI164</f>
        <v>3628.79</v>
      </c>
      <c r="DK164">
        <v>1</v>
      </c>
      <c r="DL164" t="s">
        <v>3</v>
      </c>
      <c r="DM164">
        <v>0</v>
      </c>
      <c r="DN164" t="s">
        <v>3</v>
      </c>
      <c r="DO164">
        <v>0</v>
      </c>
    </row>
    <row r="165" spans="1:119" x14ac:dyDescent="0.2">
      <c r="A165">
        <f>ROW(Source!A335)</f>
        <v>335</v>
      </c>
      <c r="B165">
        <v>61549534</v>
      </c>
      <c r="C165">
        <v>61550915</v>
      </c>
      <c r="D165">
        <v>60327602</v>
      </c>
      <c r="E165">
        <v>117</v>
      </c>
      <c r="F165">
        <v>1</v>
      </c>
      <c r="G165">
        <v>1</v>
      </c>
      <c r="H165">
        <v>1</v>
      </c>
      <c r="I165" t="s">
        <v>430</v>
      </c>
      <c r="J165" t="s">
        <v>3</v>
      </c>
      <c r="K165" t="s">
        <v>431</v>
      </c>
      <c r="L165">
        <v>1191</v>
      </c>
      <c r="N165">
        <v>1013</v>
      </c>
      <c r="O165" t="s">
        <v>413</v>
      </c>
      <c r="P165" t="s">
        <v>413</v>
      </c>
      <c r="Q165">
        <v>1</v>
      </c>
      <c r="W165">
        <v>0</v>
      </c>
      <c r="X165">
        <v>-1417349443</v>
      </c>
      <c r="Y165">
        <f t="shared" si="38"/>
        <v>0.2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1</v>
      </c>
      <c r="AJ165">
        <v>1</v>
      </c>
      <c r="AK165">
        <v>1</v>
      </c>
      <c r="AL165">
        <v>1</v>
      </c>
      <c r="AM165">
        <v>-2</v>
      </c>
      <c r="AN165">
        <v>0</v>
      </c>
      <c r="AO165">
        <v>0</v>
      </c>
      <c r="AP165">
        <v>0</v>
      </c>
      <c r="AQ165">
        <v>1</v>
      </c>
      <c r="AR165">
        <v>0</v>
      </c>
      <c r="AS165" t="s">
        <v>3</v>
      </c>
      <c r="AT165">
        <v>0.2</v>
      </c>
      <c r="AU165" t="s">
        <v>3</v>
      </c>
      <c r="AV165">
        <v>2</v>
      </c>
      <c r="AW165">
        <v>2</v>
      </c>
      <c r="AX165">
        <v>61550928</v>
      </c>
      <c r="AY165">
        <v>1</v>
      </c>
      <c r="AZ165">
        <v>0</v>
      </c>
      <c r="BA165">
        <v>165</v>
      </c>
      <c r="BB165">
        <v>1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0</v>
      </c>
      <c r="BI165">
        <v>0</v>
      </c>
      <c r="BJ165">
        <v>0</v>
      </c>
      <c r="BK165">
        <v>0</v>
      </c>
      <c r="BL165">
        <v>0</v>
      </c>
      <c r="BM165">
        <v>0</v>
      </c>
      <c r="BN165">
        <v>0</v>
      </c>
      <c r="BO165">
        <v>0</v>
      </c>
      <c r="BP165">
        <v>0</v>
      </c>
      <c r="BQ165">
        <v>0</v>
      </c>
      <c r="BR165">
        <v>0</v>
      </c>
      <c r="BS165">
        <v>0</v>
      </c>
      <c r="BT165">
        <v>0</v>
      </c>
      <c r="BU165">
        <v>0</v>
      </c>
      <c r="BV165">
        <v>0</v>
      </c>
      <c r="BW165">
        <v>0</v>
      </c>
      <c r="CV165">
        <v>0</v>
      </c>
      <c r="CW165">
        <v>0</v>
      </c>
      <c r="CX165">
        <f>ROUND(Y165*Source!I335,7)</f>
        <v>8.4000000000000005E-2</v>
      </c>
      <c r="CY165">
        <f>AD165</f>
        <v>0</v>
      </c>
      <c r="CZ165">
        <f>AH165</f>
        <v>0</v>
      </c>
      <c r="DA165">
        <f>AL165</f>
        <v>1</v>
      </c>
      <c r="DB165">
        <f t="shared" si="39"/>
        <v>0</v>
      </c>
      <c r="DC165">
        <f t="shared" si="40"/>
        <v>0</v>
      </c>
      <c r="DD165" t="s">
        <v>3</v>
      </c>
      <c r="DE165" t="s">
        <v>3</v>
      </c>
      <c r="DF165">
        <f t="shared" si="51"/>
        <v>0</v>
      </c>
      <c r="DG165">
        <f t="shared" si="50"/>
        <v>0</v>
      </c>
      <c r="DH165">
        <f t="shared" si="41"/>
        <v>0</v>
      </c>
      <c r="DI165">
        <f t="shared" si="42"/>
        <v>0</v>
      </c>
      <c r="DJ165">
        <f>DI165</f>
        <v>0</v>
      </c>
      <c r="DK165">
        <v>0</v>
      </c>
      <c r="DL165" t="s">
        <v>3</v>
      </c>
      <c r="DM165">
        <v>0</v>
      </c>
      <c r="DN165" t="s">
        <v>3</v>
      </c>
      <c r="DO165">
        <v>0</v>
      </c>
    </row>
    <row r="166" spans="1:119" x14ac:dyDescent="0.2">
      <c r="A166">
        <f>ROW(Source!A335)</f>
        <v>335</v>
      </c>
      <c r="B166">
        <v>61549534</v>
      </c>
      <c r="C166">
        <v>61550915</v>
      </c>
      <c r="D166">
        <v>60334091</v>
      </c>
      <c r="E166">
        <v>1</v>
      </c>
      <c r="F166">
        <v>1</v>
      </c>
      <c r="G166">
        <v>1</v>
      </c>
      <c r="H166">
        <v>2</v>
      </c>
      <c r="I166" t="s">
        <v>449</v>
      </c>
      <c r="J166" t="s">
        <v>450</v>
      </c>
      <c r="K166" t="s">
        <v>451</v>
      </c>
      <c r="L166">
        <v>1368</v>
      </c>
      <c r="N166">
        <v>1011</v>
      </c>
      <c r="O166" t="s">
        <v>417</v>
      </c>
      <c r="P166" t="s">
        <v>417</v>
      </c>
      <c r="Q166">
        <v>1</v>
      </c>
      <c r="W166">
        <v>0</v>
      </c>
      <c r="X166">
        <v>639918019</v>
      </c>
      <c r="Y166">
        <f t="shared" si="38"/>
        <v>0.1</v>
      </c>
      <c r="AA166">
        <v>0</v>
      </c>
      <c r="AB166">
        <v>1629.55</v>
      </c>
      <c r="AC166">
        <v>969.91</v>
      </c>
      <c r="AD166">
        <v>0</v>
      </c>
      <c r="AE166">
        <v>0</v>
      </c>
      <c r="AF166">
        <v>1629.55</v>
      </c>
      <c r="AG166">
        <v>969.91</v>
      </c>
      <c r="AH166">
        <v>0</v>
      </c>
      <c r="AI166">
        <v>1</v>
      </c>
      <c r="AJ166">
        <v>1</v>
      </c>
      <c r="AK166">
        <v>1</v>
      </c>
      <c r="AL166">
        <v>1</v>
      </c>
      <c r="AM166">
        <v>-2</v>
      </c>
      <c r="AN166">
        <v>0</v>
      </c>
      <c r="AO166">
        <v>0</v>
      </c>
      <c r="AP166">
        <v>0</v>
      </c>
      <c r="AQ166">
        <v>1</v>
      </c>
      <c r="AR166">
        <v>0</v>
      </c>
      <c r="AS166" t="s">
        <v>3</v>
      </c>
      <c r="AT166">
        <v>0.1</v>
      </c>
      <c r="AU166" t="s">
        <v>3</v>
      </c>
      <c r="AV166">
        <v>1</v>
      </c>
      <c r="AW166">
        <v>2</v>
      </c>
      <c r="AX166">
        <v>61550929</v>
      </c>
      <c r="AY166">
        <v>1</v>
      </c>
      <c r="AZ166">
        <v>0</v>
      </c>
      <c r="BA166">
        <v>166</v>
      </c>
      <c r="BB166">
        <v>1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0</v>
      </c>
      <c r="BI166">
        <v>0</v>
      </c>
      <c r="BJ166">
        <v>0</v>
      </c>
      <c r="BK166">
        <v>162.95500000000001</v>
      </c>
      <c r="BL166">
        <v>96.991</v>
      </c>
      <c r="BM166">
        <v>0</v>
      </c>
      <c r="BN166">
        <v>0</v>
      </c>
      <c r="BO166">
        <v>0.1</v>
      </c>
      <c r="BP166">
        <v>1</v>
      </c>
      <c r="BQ166">
        <v>0</v>
      </c>
      <c r="BR166">
        <v>162.95500000000001</v>
      </c>
      <c r="BS166">
        <v>96.991</v>
      </c>
      <c r="BT166">
        <v>0</v>
      </c>
      <c r="BU166">
        <v>0</v>
      </c>
      <c r="BV166">
        <v>0.1</v>
      </c>
      <c r="BW166">
        <v>1</v>
      </c>
      <c r="CV166">
        <v>0</v>
      </c>
      <c r="CW166">
        <f>ROUND(Y166*Source!I335*DO166,7)</f>
        <v>4.2000000000000003E-2</v>
      </c>
      <c r="CX166">
        <f>ROUND(Y166*Source!I335,7)</f>
        <v>4.2000000000000003E-2</v>
      </c>
      <c r="CY166">
        <f>AB166</f>
        <v>1629.55</v>
      </c>
      <c r="CZ166">
        <f>AF166</f>
        <v>1629.55</v>
      </c>
      <c r="DA166">
        <f>AJ166</f>
        <v>1</v>
      </c>
      <c r="DB166">
        <f t="shared" si="39"/>
        <v>162.96</v>
      </c>
      <c r="DC166">
        <f t="shared" si="40"/>
        <v>96.99</v>
      </c>
      <c r="DD166" t="s">
        <v>3</v>
      </c>
      <c r="DE166" t="s">
        <v>3</v>
      </c>
      <c r="DF166">
        <f t="shared" si="51"/>
        <v>0</v>
      </c>
      <c r="DG166">
        <f t="shared" si="50"/>
        <v>68.44</v>
      </c>
      <c r="DH166">
        <f t="shared" si="41"/>
        <v>40.74</v>
      </c>
      <c r="DI166">
        <f t="shared" si="42"/>
        <v>0</v>
      </c>
      <c r="DJ166">
        <f>DG166+DH166</f>
        <v>109.18</v>
      </c>
      <c r="DK166">
        <v>1</v>
      </c>
      <c r="DL166" t="s">
        <v>452</v>
      </c>
      <c r="DM166">
        <v>6</v>
      </c>
      <c r="DN166" t="s">
        <v>413</v>
      </c>
      <c r="DO166">
        <v>1</v>
      </c>
    </row>
    <row r="167" spans="1:119" x14ac:dyDescent="0.2">
      <c r="A167">
        <f>ROW(Source!A335)</f>
        <v>335</v>
      </c>
      <c r="B167">
        <v>61549534</v>
      </c>
      <c r="C167">
        <v>61550915</v>
      </c>
      <c r="D167">
        <v>60334986</v>
      </c>
      <c r="E167">
        <v>1</v>
      </c>
      <c r="F167">
        <v>1</v>
      </c>
      <c r="G167">
        <v>1</v>
      </c>
      <c r="H167">
        <v>2</v>
      </c>
      <c r="I167" t="s">
        <v>453</v>
      </c>
      <c r="J167" t="s">
        <v>454</v>
      </c>
      <c r="K167" t="s">
        <v>455</v>
      </c>
      <c r="L167">
        <v>1368</v>
      </c>
      <c r="N167">
        <v>1011</v>
      </c>
      <c r="O167" t="s">
        <v>417</v>
      </c>
      <c r="P167" t="s">
        <v>417</v>
      </c>
      <c r="Q167">
        <v>1</v>
      </c>
      <c r="W167">
        <v>0</v>
      </c>
      <c r="X167">
        <v>-849950259</v>
      </c>
      <c r="Y167">
        <f t="shared" si="38"/>
        <v>0.1</v>
      </c>
      <c r="AA167">
        <v>0</v>
      </c>
      <c r="AB167">
        <v>643.29</v>
      </c>
      <c r="AC167">
        <v>722.05</v>
      </c>
      <c r="AD167">
        <v>0</v>
      </c>
      <c r="AE167">
        <v>0</v>
      </c>
      <c r="AF167">
        <v>643.29</v>
      </c>
      <c r="AG167">
        <v>722.05</v>
      </c>
      <c r="AH167">
        <v>0</v>
      </c>
      <c r="AI167">
        <v>1</v>
      </c>
      <c r="AJ167">
        <v>1</v>
      </c>
      <c r="AK167">
        <v>1</v>
      </c>
      <c r="AL167">
        <v>1</v>
      </c>
      <c r="AM167">
        <v>-2</v>
      </c>
      <c r="AN167">
        <v>0</v>
      </c>
      <c r="AO167">
        <v>0</v>
      </c>
      <c r="AP167">
        <v>0</v>
      </c>
      <c r="AQ167">
        <v>1</v>
      </c>
      <c r="AR167">
        <v>0</v>
      </c>
      <c r="AS167" t="s">
        <v>3</v>
      </c>
      <c r="AT167">
        <v>0.1</v>
      </c>
      <c r="AU167" t="s">
        <v>3</v>
      </c>
      <c r="AV167">
        <v>1</v>
      </c>
      <c r="AW167">
        <v>2</v>
      </c>
      <c r="AX167">
        <v>61550930</v>
      </c>
      <c r="AY167">
        <v>1</v>
      </c>
      <c r="AZ167">
        <v>0</v>
      </c>
      <c r="BA167">
        <v>167</v>
      </c>
      <c r="BB167">
        <v>1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0</v>
      </c>
      <c r="BI167">
        <v>0</v>
      </c>
      <c r="BJ167">
        <v>0</v>
      </c>
      <c r="BK167">
        <v>64.328999999999994</v>
      </c>
      <c r="BL167">
        <v>72.204999999999998</v>
      </c>
      <c r="BM167">
        <v>0</v>
      </c>
      <c r="BN167">
        <v>0</v>
      </c>
      <c r="BO167">
        <v>0.1</v>
      </c>
      <c r="BP167">
        <v>1</v>
      </c>
      <c r="BQ167">
        <v>0</v>
      </c>
      <c r="BR167">
        <v>64.328999999999994</v>
      </c>
      <c r="BS167">
        <v>72.204999999999998</v>
      </c>
      <c r="BT167">
        <v>0</v>
      </c>
      <c r="BU167">
        <v>0</v>
      </c>
      <c r="BV167">
        <v>0.1</v>
      </c>
      <c r="BW167">
        <v>1</v>
      </c>
      <c r="CV167">
        <v>0</v>
      </c>
      <c r="CW167">
        <f>ROUND(Y167*Source!I335*DO167,7)</f>
        <v>4.2000000000000003E-2</v>
      </c>
      <c r="CX167">
        <f>ROUND(Y167*Source!I335,7)</f>
        <v>4.2000000000000003E-2</v>
      </c>
      <c r="CY167">
        <f>AB167</f>
        <v>643.29</v>
      </c>
      <c r="CZ167">
        <f>AF167</f>
        <v>643.29</v>
      </c>
      <c r="DA167">
        <f>AJ167</f>
        <v>1</v>
      </c>
      <c r="DB167">
        <f t="shared" si="39"/>
        <v>64.33</v>
      </c>
      <c r="DC167">
        <f t="shared" si="40"/>
        <v>72.209999999999994</v>
      </c>
      <c r="DD167" t="s">
        <v>3</v>
      </c>
      <c r="DE167" t="s">
        <v>3</v>
      </c>
      <c r="DF167">
        <f t="shared" si="51"/>
        <v>0</v>
      </c>
      <c r="DG167">
        <f t="shared" si="50"/>
        <v>27.02</v>
      </c>
      <c r="DH167">
        <f t="shared" si="41"/>
        <v>30.33</v>
      </c>
      <c r="DI167">
        <f t="shared" si="42"/>
        <v>0</v>
      </c>
      <c r="DJ167">
        <f>DG167+DH167</f>
        <v>57.349999999999994</v>
      </c>
      <c r="DK167">
        <v>1</v>
      </c>
      <c r="DL167" t="s">
        <v>456</v>
      </c>
      <c r="DM167">
        <v>4</v>
      </c>
      <c r="DN167" t="s">
        <v>413</v>
      </c>
      <c r="DO167">
        <v>1</v>
      </c>
    </row>
    <row r="168" spans="1:119" x14ac:dyDescent="0.2">
      <c r="A168">
        <f>ROW(Source!A335)</f>
        <v>335</v>
      </c>
      <c r="B168">
        <v>61549534</v>
      </c>
      <c r="C168">
        <v>61550915</v>
      </c>
      <c r="D168">
        <v>60335182</v>
      </c>
      <c r="E168">
        <v>1</v>
      </c>
      <c r="F168">
        <v>1</v>
      </c>
      <c r="G168">
        <v>1</v>
      </c>
      <c r="H168">
        <v>2</v>
      </c>
      <c r="I168" t="s">
        <v>457</v>
      </c>
      <c r="J168" t="s">
        <v>458</v>
      </c>
      <c r="K168" t="s">
        <v>459</v>
      </c>
      <c r="L168">
        <v>1368</v>
      </c>
      <c r="N168">
        <v>1011</v>
      </c>
      <c r="O168" t="s">
        <v>417</v>
      </c>
      <c r="P168" t="s">
        <v>417</v>
      </c>
      <c r="Q168">
        <v>1</v>
      </c>
      <c r="W168">
        <v>0</v>
      </c>
      <c r="X168">
        <v>303316554</v>
      </c>
      <c r="Y168">
        <f t="shared" si="38"/>
        <v>2.16</v>
      </c>
      <c r="AA168">
        <v>0</v>
      </c>
      <c r="AB168">
        <v>32.26</v>
      </c>
      <c r="AC168">
        <v>0</v>
      </c>
      <c r="AD168">
        <v>0</v>
      </c>
      <c r="AE168">
        <v>0</v>
      </c>
      <c r="AF168">
        <v>32.26</v>
      </c>
      <c r="AG168">
        <v>0</v>
      </c>
      <c r="AH168">
        <v>0</v>
      </c>
      <c r="AI168">
        <v>1</v>
      </c>
      <c r="AJ168">
        <v>1</v>
      </c>
      <c r="AK168">
        <v>1</v>
      </c>
      <c r="AL168">
        <v>1</v>
      </c>
      <c r="AM168">
        <v>-2</v>
      </c>
      <c r="AN168">
        <v>0</v>
      </c>
      <c r="AO168">
        <v>0</v>
      </c>
      <c r="AP168">
        <v>0</v>
      </c>
      <c r="AQ168">
        <v>1</v>
      </c>
      <c r="AR168">
        <v>0</v>
      </c>
      <c r="AS168" t="s">
        <v>3</v>
      </c>
      <c r="AT168">
        <v>2.16</v>
      </c>
      <c r="AU168" t="s">
        <v>3</v>
      </c>
      <c r="AV168">
        <v>1</v>
      </c>
      <c r="AW168">
        <v>2</v>
      </c>
      <c r="AX168">
        <v>61550931</v>
      </c>
      <c r="AY168">
        <v>1</v>
      </c>
      <c r="AZ168">
        <v>0</v>
      </c>
      <c r="BA168">
        <v>168</v>
      </c>
      <c r="BB168">
        <v>1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0</v>
      </c>
      <c r="BI168">
        <v>0</v>
      </c>
      <c r="BJ168">
        <v>0</v>
      </c>
      <c r="BK168">
        <v>69.681600000000003</v>
      </c>
      <c r="BL168">
        <v>0</v>
      </c>
      <c r="BM168">
        <v>0</v>
      </c>
      <c r="BN168">
        <v>0</v>
      </c>
      <c r="BO168">
        <v>0</v>
      </c>
      <c r="BP168">
        <v>1</v>
      </c>
      <c r="BQ168">
        <v>0</v>
      </c>
      <c r="BR168">
        <v>69.681600000000003</v>
      </c>
      <c r="BS168">
        <v>0</v>
      </c>
      <c r="BT168">
        <v>0</v>
      </c>
      <c r="BU168">
        <v>0</v>
      </c>
      <c r="BV168">
        <v>0</v>
      </c>
      <c r="BW168">
        <v>1</v>
      </c>
      <c r="CV168">
        <v>0</v>
      </c>
      <c r="CW168">
        <f>ROUND(Y168*Source!I335*DO168,7)</f>
        <v>0</v>
      </c>
      <c r="CX168">
        <f>ROUND(Y168*Source!I335,7)</f>
        <v>0.90720000000000001</v>
      </c>
      <c r="CY168">
        <f>AB168</f>
        <v>32.26</v>
      </c>
      <c r="CZ168">
        <f>AF168</f>
        <v>32.26</v>
      </c>
      <c r="DA168">
        <f>AJ168</f>
        <v>1</v>
      </c>
      <c r="DB168">
        <f t="shared" si="39"/>
        <v>69.680000000000007</v>
      </c>
      <c r="DC168">
        <f t="shared" si="40"/>
        <v>0</v>
      </c>
      <c r="DD168" t="s">
        <v>3</v>
      </c>
      <c r="DE168" t="s">
        <v>3</v>
      </c>
      <c r="DF168">
        <f t="shared" si="51"/>
        <v>0</v>
      </c>
      <c r="DG168">
        <f t="shared" si="50"/>
        <v>29.27</v>
      </c>
      <c r="DH168">
        <f t="shared" si="41"/>
        <v>0</v>
      </c>
      <c r="DI168">
        <f t="shared" si="42"/>
        <v>0</v>
      </c>
      <c r="DJ168">
        <f>DG168+DH168</f>
        <v>29.27</v>
      </c>
      <c r="DK168">
        <v>1</v>
      </c>
      <c r="DL168" t="s">
        <v>3</v>
      </c>
      <c r="DM168">
        <v>0</v>
      </c>
      <c r="DN168" t="s">
        <v>3</v>
      </c>
      <c r="DO168">
        <v>0</v>
      </c>
    </row>
    <row r="169" spans="1:119" x14ac:dyDescent="0.2">
      <c r="A169">
        <f>ROW(Source!A335)</f>
        <v>335</v>
      </c>
      <c r="B169">
        <v>61549534</v>
      </c>
      <c r="C169">
        <v>61550915</v>
      </c>
      <c r="D169">
        <v>60401754</v>
      </c>
      <c r="E169">
        <v>1</v>
      </c>
      <c r="F169">
        <v>1</v>
      </c>
      <c r="G169">
        <v>1</v>
      </c>
      <c r="H169">
        <v>3</v>
      </c>
      <c r="I169" t="s">
        <v>436</v>
      </c>
      <c r="J169" t="s">
        <v>437</v>
      </c>
      <c r="K169" t="s">
        <v>438</v>
      </c>
      <c r="L169">
        <v>1383</v>
      </c>
      <c r="N169">
        <v>1013</v>
      </c>
      <c r="O169" t="s">
        <v>439</v>
      </c>
      <c r="P169" t="s">
        <v>439</v>
      </c>
      <c r="Q169">
        <v>1</v>
      </c>
      <c r="W169">
        <v>0</v>
      </c>
      <c r="X169">
        <v>1840299850</v>
      </c>
      <c r="Y169">
        <f t="shared" si="38"/>
        <v>0.44159999999999999</v>
      </c>
      <c r="AA169">
        <v>6.78</v>
      </c>
      <c r="AB169">
        <v>0</v>
      </c>
      <c r="AC169">
        <v>0</v>
      </c>
      <c r="AD169">
        <v>0</v>
      </c>
      <c r="AE169">
        <v>6.78</v>
      </c>
      <c r="AF169">
        <v>0</v>
      </c>
      <c r="AG169">
        <v>0</v>
      </c>
      <c r="AH169">
        <v>0</v>
      </c>
      <c r="AI169">
        <v>1</v>
      </c>
      <c r="AJ169">
        <v>1</v>
      </c>
      <c r="AK169">
        <v>1</v>
      </c>
      <c r="AL169">
        <v>1</v>
      </c>
      <c r="AM169">
        <v>-2</v>
      </c>
      <c r="AN169">
        <v>0</v>
      </c>
      <c r="AO169">
        <v>0</v>
      </c>
      <c r="AP169">
        <v>0</v>
      </c>
      <c r="AQ169">
        <v>1</v>
      </c>
      <c r="AR169">
        <v>0</v>
      </c>
      <c r="AS169" t="s">
        <v>3</v>
      </c>
      <c r="AT169">
        <v>0.44159999999999999</v>
      </c>
      <c r="AU169" t="s">
        <v>3</v>
      </c>
      <c r="AV169">
        <v>0</v>
      </c>
      <c r="AW169">
        <v>2</v>
      </c>
      <c r="AX169">
        <v>61550932</v>
      </c>
      <c r="AY169">
        <v>1</v>
      </c>
      <c r="AZ169">
        <v>0</v>
      </c>
      <c r="BA169">
        <v>169</v>
      </c>
      <c r="BB169">
        <v>1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v>0</v>
      </c>
      <c r="BI169">
        <v>0</v>
      </c>
      <c r="BJ169">
        <v>2.9940480000000003</v>
      </c>
      <c r="BK169">
        <v>0</v>
      </c>
      <c r="BL169">
        <v>0</v>
      </c>
      <c r="BM169">
        <v>0</v>
      </c>
      <c r="BN169">
        <v>0</v>
      </c>
      <c r="BO169">
        <v>0</v>
      </c>
      <c r="BP169">
        <v>1</v>
      </c>
      <c r="BQ169">
        <v>2.9940480000000003</v>
      </c>
      <c r="BR169">
        <v>0</v>
      </c>
      <c r="BS169">
        <v>0</v>
      </c>
      <c r="BT169">
        <v>0</v>
      </c>
      <c r="BU169">
        <v>0</v>
      </c>
      <c r="BV169">
        <v>0</v>
      </c>
      <c r="BW169">
        <v>1</v>
      </c>
      <c r="CV169">
        <v>0</v>
      </c>
      <c r="CW169">
        <v>0</v>
      </c>
      <c r="CX169">
        <f>ROUND(Y169*Source!I335,7)</f>
        <v>0.185472</v>
      </c>
      <c r="CY169">
        <f t="shared" ref="CY169:CY174" si="52">AA169</f>
        <v>6.78</v>
      </c>
      <c r="CZ169">
        <f t="shared" ref="CZ169:CZ174" si="53">AE169</f>
        <v>6.78</v>
      </c>
      <c r="DA169">
        <f t="shared" ref="DA169:DA174" si="54">AI169</f>
        <v>1</v>
      </c>
      <c r="DB169">
        <f t="shared" si="39"/>
        <v>2.99</v>
      </c>
      <c r="DC169">
        <f t="shared" si="40"/>
        <v>0</v>
      </c>
      <c r="DD169" t="s">
        <v>3</v>
      </c>
      <c r="DE169" t="s">
        <v>3</v>
      </c>
      <c r="DF169">
        <f t="shared" si="51"/>
        <v>1.26</v>
      </c>
      <c r="DG169">
        <f t="shared" si="50"/>
        <v>0</v>
      </c>
      <c r="DH169">
        <f t="shared" si="41"/>
        <v>0</v>
      </c>
      <c r="DI169">
        <f t="shared" si="42"/>
        <v>0</v>
      </c>
      <c r="DJ169">
        <f t="shared" ref="DJ169:DJ174" si="55">DF169</f>
        <v>1.26</v>
      </c>
      <c r="DK169">
        <v>1</v>
      </c>
      <c r="DL169" t="s">
        <v>3</v>
      </c>
      <c r="DM169">
        <v>0</v>
      </c>
      <c r="DN169" t="s">
        <v>3</v>
      </c>
      <c r="DO169">
        <v>0</v>
      </c>
    </row>
    <row r="170" spans="1:119" x14ac:dyDescent="0.2">
      <c r="A170">
        <f>ROW(Source!A335)</f>
        <v>335</v>
      </c>
      <c r="B170">
        <v>61549534</v>
      </c>
      <c r="C170">
        <v>61550915</v>
      </c>
      <c r="D170">
        <v>60401913</v>
      </c>
      <c r="E170">
        <v>1</v>
      </c>
      <c r="F170">
        <v>1</v>
      </c>
      <c r="G170">
        <v>1</v>
      </c>
      <c r="H170">
        <v>3</v>
      </c>
      <c r="I170" t="s">
        <v>460</v>
      </c>
      <c r="J170" t="s">
        <v>461</v>
      </c>
      <c r="K170" t="s">
        <v>462</v>
      </c>
      <c r="L170">
        <v>1301</v>
      </c>
      <c r="N170">
        <v>1003</v>
      </c>
      <c r="O170" t="s">
        <v>163</v>
      </c>
      <c r="P170" t="s">
        <v>163</v>
      </c>
      <c r="Q170">
        <v>1</v>
      </c>
      <c r="W170">
        <v>0</v>
      </c>
      <c r="X170">
        <v>-1499427467</v>
      </c>
      <c r="Y170">
        <f t="shared" si="38"/>
        <v>13.33</v>
      </c>
      <c r="AA170">
        <v>5.17</v>
      </c>
      <c r="AB170">
        <v>0</v>
      </c>
      <c r="AC170">
        <v>0</v>
      </c>
      <c r="AD170">
        <v>0</v>
      </c>
      <c r="AE170">
        <v>5.87</v>
      </c>
      <c r="AF170">
        <v>0</v>
      </c>
      <c r="AG170">
        <v>0</v>
      </c>
      <c r="AH170">
        <v>0</v>
      </c>
      <c r="AI170">
        <v>0.88</v>
      </c>
      <c r="AJ170">
        <v>1</v>
      </c>
      <c r="AK170">
        <v>1</v>
      </c>
      <c r="AL170">
        <v>1</v>
      </c>
      <c r="AM170">
        <v>2</v>
      </c>
      <c r="AN170">
        <v>0</v>
      </c>
      <c r="AO170">
        <v>0</v>
      </c>
      <c r="AP170">
        <v>0</v>
      </c>
      <c r="AQ170">
        <v>1</v>
      </c>
      <c r="AR170">
        <v>0</v>
      </c>
      <c r="AS170" t="s">
        <v>3</v>
      </c>
      <c r="AT170">
        <v>13.33</v>
      </c>
      <c r="AU170" t="s">
        <v>3</v>
      </c>
      <c r="AV170">
        <v>0</v>
      </c>
      <c r="AW170">
        <v>2</v>
      </c>
      <c r="AX170">
        <v>61550933</v>
      </c>
      <c r="AY170">
        <v>1</v>
      </c>
      <c r="AZ170">
        <v>0</v>
      </c>
      <c r="BA170">
        <v>170</v>
      </c>
      <c r="BB170">
        <v>1</v>
      </c>
      <c r="BC170">
        <v>0</v>
      </c>
      <c r="BD170">
        <v>0</v>
      </c>
      <c r="BE170">
        <v>0</v>
      </c>
      <c r="BF170">
        <v>0</v>
      </c>
      <c r="BG170">
        <v>0</v>
      </c>
      <c r="BH170">
        <v>0</v>
      </c>
      <c r="BI170">
        <v>0</v>
      </c>
      <c r="BJ170">
        <v>78.247100000000003</v>
      </c>
      <c r="BK170">
        <v>0</v>
      </c>
      <c r="BL170">
        <v>0</v>
      </c>
      <c r="BM170">
        <v>0</v>
      </c>
      <c r="BN170">
        <v>0</v>
      </c>
      <c r="BO170">
        <v>0</v>
      </c>
      <c r="BP170">
        <v>1</v>
      </c>
      <c r="BQ170">
        <v>78.247100000000003</v>
      </c>
      <c r="BR170">
        <v>0</v>
      </c>
      <c r="BS170">
        <v>0</v>
      </c>
      <c r="BT170">
        <v>0</v>
      </c>
      <c r="BU170">
        <v>0</v>
      </c>
      <c r="BV170">
        <v>0</v>
      </c>
      <c r="BW170">
        <v>1</v>
      </c>
      <c r="CV170">
        <v>0</v>
      </c>
      <c r="CW170">
        <v>0</v>
      </c>
      <c r="CX170">
        <f>ROUND(Y170*Source!I335,7)</f>
        <v>5.5986000000000002</v>
      </c>
      <c r="CY170">
        <f t="shared" si="52"/>
        <v>5.17</v>
      </c>
      <c r="CZ170">
        <f t="shared" si="53"/>
        <v>5.87</v>
      </c>
      <c r="DA170">
        <f t="shared" si="54"/>
        <v>0.88</v>
      </c>
      <c r="DB170">
        <f t="shared" si="39"/>
        <v>78.25</v>
      </c>
      <c r="DC170">
        <f t="shared" si="40"/>
        <v>0</v>
      </c>
      <c r="DD170" t="s">
        <v>3</v>
      </c>
      <c r="DE170" t="s">
        <v>3</v>
      </c>
      <c r="DF170">
        <f>ROUND(ROUND(AE170*AI170,2)*CX170,2)</f>
        <v>28.94</v>
      </c>
      <c r="DG170">
        <f t="shared" si="50"/>
        <v>0</v>
      </c>
      <c r="DH170">
        <f t="shared" si="41"/>
        <v>0</v>
      </c>
      <c r="DI170">
        <f t="shared" si="42"/>
        <v>0</v>
      </c>
      <c r="DJ170">
        <f t="shared" si="55"/>
        <v>28.94</v>
      </c>
      <c r="DK170">
        <v>0</v>
      </c>
      <c r="DL170" t="s">
        <v>3</v>
      </c>
      <c r="DM170">
        <v>0</v>
      </c>
      <c r="DN170" t="s">
        <v>3</v>
      </c>
      <c r="DO170">
        <v>0</v>
      </c>
    </row>
    <row r="171" spans="1:119" x14ac:dyDescent="0.2">
      <c r="A171">
        <f>ROW(Source!A335)</f>
        <v>335</v>
      </c>
      <c r="B171">
        <v>61549534</v>
      </c>
      <c r="C171">
        <v>61550915</v>
      </c>
      <c r="D171">
        <v>60401927</v>
      </c>
      <c r="E171">
        <v>1</v>
      </c>
      <c r="F171">
        <v>1</v>
      </c>
      <c r="G171">
        <v>1</v>
      </c>
      <c r="H171">
        <v>3</v>
      </c>
      <c r="I171" t="s">
        <v>463</v>
      </c>
      <c r="J171" t="s">
        <v>464</v>
      </c>
      <c r="K171" t="s">
        <v>465</v>
      </c>
      <c r="L171">
        <v>1302</v>
      </c>
      <c r="N171">
        <v>1003</v>
      </c>
      <c r="O171" t="s">
        <v>466</v>
      </c>
      <c r="P171" t="s">
        <v>466</v>
      </c>
      <c r="Q171">
        <v>10</v>
      </c>
      <c r="W171">
        <v>0</v>
      </c>
      <c r="X171">
        <v>530731316</v>
      </c>
      <c r="Y171">
        <f t="shared" si="38"/>
        <v>0.55000000000000004</v>
      </c>
      <c r="AA171">
        <v>57.7</v>
      </c>
      <c r="AB171">
        <v>0</v>
      </c>
      <c r="AC171">
        <v>0</v>
      </c>
      <c r="AD171">
        <v>0</v>
      </c>
      <c r="AE171">
        <v>37.71</v>
      </c>
      <c r="AF171">
        <v>0</v>
      </c>
      <c r="AG171">
        <v>0</v>
      </c>
      <c r="AH171">
        <v>0</v>
      </c>
      <c r="AI171">
        <v>1.53</v>
      </c>
      <c r="AJ171">
        <v>1</v>
      </c>
      <c r="AK171">
        <v>1</v>
      </c>
      <c r="AL171">
        <v>1</v>
      </c>
      <c r="AM171">
        <v>2</v>
      </c>
      <c r="AN171">
        <v>0</v>
      </c>
      <c r="AO171">
        <v>0</v>
      </c>
      <c r="AP171">
        <v>0</v>
      </c>
      <c r="AQ171">
        <v>1</v>
      </c>
      <c r="AR171">
        <v>0</v>
      </c>
      <c r="AS171" t="s">
        <v>3</v>
      </c>
      <c r="AT171">
        <v>0.55000000000000004</v>
      </c>
      <c r="AU171" t="s">
        <v>3</v>
      </c>
      <c r="AV171">
        <v>0</v>
      </c>
      <c r="AW171">
        <v>2</v>
      </c>
      <c r="AX171">
        <v>61550934</v>
      </c>
      <c r="AY171">
        <v>1</v>
      </c>
      <c r="AZ171">
        <v>0</v>
      </c>
      <c r="BA171">
        <v>171</v>
      </c>
      <c r="BB171">
        <v>1</v>
      </c>
      <c r="BC171">
        <v>0</v>
      </c>
      <c r="BD171">
        <v>0</v>
      </c>
      <c r="BE171">
        <v>0</v>
      </c>
      <c r="BF171">
        <v>0</v>
      </c>
      <c r="BG171">
        <v>0</v>
      </c>
      <c r="BH171">
        <v>0</v>
      </c>
      <c r="BI171">
        <v>0</v>
      </c>
      <c r="BJ171">
        <v>20.740500000000001</v>
      </c>
      <c r="BK171">
        <v>0</v>
      </c>
      <c r="BL171">
        <v>0</v>
      </c>
      <c r="BM171">
        <v>0</v>
      </c>
      <c r="BN171">
        <v>0</v>
      </c>
      <c r="BO171">
        <v>0</v>
      </c>
      <c r="BP171">
        <v>1</v>
      </c>
      <c r="BQ171">
        <v>20.740500000000001</v>
      </c>
      <c r="BR171">
        <v>0</v>
      </c>
      <c r="BS171">
        <v>0</v>
      </c>
      <c r="BT171">
        <v>0</v>
      </c>
      <c r="BU171">
        <v>0</v>
      </c>
      <c r="BV171">
        <v>0</v>
      </c>
      <c r="BW171">
        <v>1</v>
      </c>
      <c r="CV171">
        <v>0</v>
      </c>
      <c r="CW171">
        <v>0</v>
      </c>
      <c r="CX171">
        <f>ROUND(Y171*Source!I335,7)</f>
        <v>0.23100000000000001</v>
      </c>
      <c r="CY171">
        <f t="shared" si="52"/>
        <v>57.7</v>
      </c>
      <c r="CZ171">
        <f t="shared" si="53"/>
        <v>37.71</v>
      </c>
      <c r="DA171">
        <f t="shared" si="54"/>
        <v>1.53</v>
      </c>
      <c r="DB171">
        <f t="shared" si="39"/>
        <v>20.74</v>
      </c>
      <c r="DC171">
        <f t="shared" si="40"/>
        <v>0</v>
      </c>
      <c r="DD171" t="s">
        <v>3</v>
      </c>
      <c r="DE171" t="s">
        <v>3</v>
      </c>
      <c r="DF171">
        <f>ROUND(ROUND(AE171*AI171,2)*CX171,2)</f>
        <v>13.33</v>
      </c>
      <c r="DG171">
        <f t="shared" si="50"/>
        <v>0</v>
      </c>
      <c r="DH171">
        <f t="shared" si="41"/>
        <v>0</v>
      </c>
      <c r="DI171">
        <f t="shared" si="42"/>
        <v>0</v>
      </c>
      <c r="DJ171">
        <f t="shared" si="55"/>
        <v>13.33</v>
      </c>
      <c r="DK171">
        <v>0</v>
      </c>
      <c r="DL171" t="s">
        <v>3</v>
      </c>
      <c r="DM171">
        <v>0</v>
      </c>
      <c r="DN171" t="s">
        <v>3</v>
      </c>
      <c r="DO171">
        <v>0</v>
      </c>
    </row>
    <row r="172" spans="1:119" x14ac:dyDescent="0.2">
      <c r="A172">
        <f>ROW(Source!A335)</f>
        <v>335</v>
      </c>
      <c r="B172">
        <v>61549534</v>
      </c>
      <c r="C172">
        <v>61550915</v>
      </c>
      <c r="D172">
        <v>60402495</v>
      </c>
      <c r="E172">
        <v>1</v>
      </c>
      <c r="F172">
        <v>1</v>
      </c>
      <c r="G172">
        <v>1</v>
      </c>
      <c r="H172">
        <v>3</v>
      </c>
      <c r="I172" t="s">
        <v>467</v>
      </c>
      <c r="J172" t="s">
        <v>468</v>
      </c>
      <c r="K172" t="s">
        <v>469</v>
      </c>
      <c r="L172">
        <v>1346</v>
      </c>
      <c r="N172">
        <v>1009</v>
      </c>
      <c r="O172" t="s">
        <v>470</v>
      </c>
      <c r="P172" t="s">
        <v>470</v>
      </c>
      <c r="Q172">
        <v>1</v>
      </c>
      <c r="W172">
        <v>0</v>
      </c>
      <c r="X172">
        <v>-163259778</v>
      </c>
      <c r="Y172">
        <f t="shared" si="38"/>
        <v>1.9</v>
      </c>
      <c r="AA172">
        <v>121.39</v>
      </c>
      <c r="AB172">
        <v>0</v>
      </c>
      <c r="AC172">
        <v>0</v>
      </c>
      <c r="AD172">
        <v>0</v>
      </c>
      <c r="AE172">
        <v>155.63</v>
      </c>
      <c r="AF172">
        <v>0</v>
      </c>
      <c r="AG172">
        <v>0</v>
      </c>
      <c r="AH172">
        <v>0</v>
      </c>
      <c r="AI172">
        <v>0.78</v>
      </c>
      <c r="AJ172">
        <v>1</v>
      </c>
      <c r="AK172">
        <v>1</v>
      </c>
      <c r="AL172">
        <v>1</v>
      </c>
      <c r="AM172">
        <v>2</v>
      </c>
      <c r="AN172">
        <v>0</v>
      </c>
      <c r="AO172">
        <v>0</v>
      </c>
      <c r="AP172">
        <v>0</v>
      </c>
      <c r="AQ172">
        <v>1</v>
      </c>
      <c r="AR172">
        <v>0</v>
      </c>
      <c r="AS172" t="s">
        <v>3</v>
      </c>
      <c r="AT172">
        <v>1.9</v>
      </c>
      <c r="AU172" t="s">
        <v>3</v>
      </c>
      <c r="AV172">
        <v>0</v>
      </c>
      <c r="AW172">
        <v>2</v>
      </c>
      <c r="AX172">
        <v>61550935</v>
      </c>
      <c r="AY172">
        <v>1</v>
      </c>
      <c r="AZ172">
        <v>0</v>
      </c>
      <c r="BA172">
        <v>172</v>
      </c>
      <c r="BB172">
        <v>1</v>
      </c>
      <c r="BC172">
        <v>0</v>
      </c>
      <c r="BD172">
        <v>0</v>
      </c>
      <c r="BE172">
        <v>0</v>
      </c>
      <c r="BF172">
        <v>0</v>
      </c>
      <c r="BG172">
        <v>0</v>
      </c>
      <c r="BH172">
        <v>0</v>
      </c>
      <c r="BI172">
        <v>0</v>
      </c>
      <c r="BJ172">
        <v>295.697</v>
      </c>
      <c r="BK172">
        <v>0</v>
      </c>
      <c r="BL172">
        <v>0</v>
      </c>
      <c r="BM172">
        <v>0</v>
      </c>
      <c r="BN172">
        <v>0</v>
      </c>
      <c r="BO172">
        <v>0</v>
      </c>
      <c r="BP172">
        <v>1</v>
      </c>
      <c r="BQ172">
        <v>295.697</v>
      </c>
      <c r="BR172">
        <v>0</v>
      </c>
      <c r="BS172">
        <v>0</v>
      </c>
      <c r="BT172">
        <v>0</v>
      </c>
      <c r="BU172">
        <v>0</v>
      </c>
      <c r="BV172">
        <v>0</v>
      </c>
      <c r="BW172">
        <v>1</v>
      </c>
      <c r="CV172">
        <v>0</v>
      </c>
      <c r="CW172">
        <v>0</v>
      </c>
      <c r="CX172">
        <f>ROUND(Y172*Source!I335,7)</f>
        <v>0.79800000000000004</v>
      </c>
      <c r="CY172">
        <f t="shared" si="52"/>
        <v>121.39</v>
      </c>
      <c r="CZ172">
        <f t="shared" si="53"/>
        <v>155.63</v>
      </c>
      <c r="DA172">
        <f t="shared" si="54"/>
        <v>0.78</v>
      </c>
      <c r="DB172">
        <f t="shared" si="39"/>
        <v>295.7</v>
      </c>
      <c r="DC172">
        <f t="shared" si="40"/>
        <v>0</v>
      </c>
      <c r="DD172" t="s">
        <v>3</v>
      </c>
      <c r="DE172" t="s">
        <v>3</v>
      </c>
      <c r="DF172">
        <f>ROUND(ROUND(AE172*AI172,2)*CX172,2)</f>
        <v>96.87</v>
      </c>
      <c r="DG172">
        <f t="shared" si="50"/>
        <v>0</v>
      </c>
      <c r="DH172">
        <f t="shared" si="41"/>
        <v>0</v>
      </c>
      <c r="DI172">
        <f t="shared" si="42"/>
        <v>0</v>
      </c>
      <c r="DJ172">
        <f t="shared" si="55"/>
        <v>96.87</v>
      </c>
      <c r="DK172">
        <v>0</v>
      </c>
      <c r="DL172" t="s">
        <v>3</v>
      </c>
      <c r="DM172">
        <v>0</v>
      </c>
      <c r="DN172" t="s">
        <v>3</v>
      </c>
      <c r="DO172">
        <v>0</v>
      </c>
    </row>
    <row r="173" spans="1:119" x14ac:dyDescent="0.2">
      <c r="A173">
        <f>ROW(Source!A335)</f>
        <v>335</v>
      </c>
      <c r="B173">
        <v>61549534</v>
      </c>
      <c r="C173">
        <v>61550915</v>
      </c>
      <c r="D173">
        <v>60420448</v>
      </c>
      <c r="E173">
        <v>1</v>
      </c>
      <c r="F173">
        <v>1</v>
      </c>
      <c r="G173">
        <v>1</v>
      </c>
      <c r="H173">
        <v>3</v>
      </c>
      <c r="I173" t="s">
        <v>471</v>
      </c>
      <c r="J173" t="s">
        <v>472</v>
      </c>
      <c r="K173" t="s">
        <v>473</v>
      </c>
      <c r="L173">
        <v>1346</v>
      </c>
      <c r="N173">
        <v>1009</v>
      </c>
      <c r="O173" t="s">
        <v>470</v>
      </c>
      <c r="P173" t="s">
        <v>470</v>
      </c>
      <c r="Q173">
        <v>1</v>
      </c>
      <c r="W173">
        <v>0</v>
      </c>
      <c r="X173">
        <v>291254868</v>
      </c>
      <c r="Y173">
        <f t="shared" si="38"/>
        <v>0.4</v>
      </c>
      <c r="AA173">
        <v>111.83</v>
      </c>
      <c r="AB173">
        <v>0</v>
      </c>
      <c r="AC173">
        <v>0</v>
      </c>
      <c r="AD173">
        <v>0</v>
      </c>
      <c r="AE173">
        <v>79.88</v>
      </c>
      <c r="AF173">
        <v>0</v>
      </c>
      <c r="AG173">
        <v>0</v>
      </c>
      <c r="AH173">
        <v>0</v>
      </c>
      <c r="AI173">
        <v>1.4</v>
      </c>
      <c r="AJ173">
        <v>1</v>
      </c>
      <c r="AK173">
        <v>1</v>
      </c>
      <c r="AL173">
        <v>1</v>
      </c>
      <c r="AM173">
        <v>2</v>
      </c>
      <c r="AN173">
        <v>0</v>
      </c>
      <c r="AO173">
        <v>0</v>
      </c>
      <c r="AP173">
        <v>0</v>
      </c>
      <c r="AQ173">
        <v>1</v>
      </c>
      <c r="AR173">
        <v>0</v>
      </c>
      <c r="AS173" t="s">
        <v>3</v>
      </c>
      <c r="AT173">
        <v>0.4</v>
      </c>
      <c r="AU173" t="s">
        <v>3</v>
      </c>
      <c r="AV173">
        <v>0</v>
      </c>
      <c r="AW173">
        <v>2</v>
      </c>
      <c r="AX173">
        <v>61550936</v>
      </c>
      <c r="AY173">
        <v>1</v>
      </c>
      <c r="AZ173">
        <v>0</v>
      </c>
      <c r="BA173">
        <v>173</v>
      </c>
      <c r="BB173">
        <v>1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0</v>
      </c>
      <c r="BI173">
        <v>0</v>
      </c>
      <c r="BJ173">
        <v>31.951999999999998</v>
      </c>
      <c r="BK173">
        <v>0</v>
      </c>
      <c r="BL173">
        <v>0</v>
      </c>
      <c r="BM173">
        <v>0</v>
      </c>
      <c r="BN173">
        <v>0</v>
      </c>
      <c r="BO173">
        <v>0</v>
      </c>
      <c r="BP173">
        <v>1</v>
      </c>
      <c r="BQ173">
        <v>31.951999999999998</v>
      </c>
      <c r="BR173">
        <v>0</v>
      </c>
      <c r="BS173">
        <v>0</v>
      </c>
      <c r="BT173">
        <v>0</v>
      </c>
      <c r="BU173">
        <v>0</v>
      </c>
      <c r="BV173">
        <v>0</v>
      </c>
      <c r="BW173">
        <v>1</v>
      </c>
      <c r="CV173">
        <v>0</v>
      </c>
      <c r="CW173">
        <v>0</v>
      </c>
      <c r="CX173">
        <f>ROUND(Y173*Source!I335,7)</f>
        <v>0.16800000000000001</v>
      </c>
      <c r="CY173">
        <f t="shared" si="52"/>
        <v>111.83</v>
      </c>
      <c r="CZ173">
        <f t="shared" si="53"/>
        <v>79.88</v>
      </c>
      <c r="DA173">
        <f t="shared" si="54"/>
        <v>1.4</v>
      </c>
      <c r="DB173">
        <f t="shared" si="39"/>
        <v>31.95</v>
      </c>
      <c r="DC173">
        <f t="shared" si="40"/>
        <v>0</v>
      </c>
      <c r="DD173" t="s">
        <v>3</v>
      </c>
      <c r="DE173" t="s">
        <v>3</v>
      </c>
      <c r="DF173">
        <f>ROUND(ROUND(AE173*AI173,2)*CX173,2)</f>
        <v>18.79</v>
      </c>
      <c r="DG173">
        <f t="shared" si="50"/>
        <v>0</v>
      </c>
      <c r="DH173">
        <f t="shared" si="41"/>
        <v>0</v>
      </c>
      <c r="DI173">
        <f t="shared" si="42"/>
        <v>0</v>
      </c>
      <c r="DJ173">
        <f t="shared" si="55"/>
        <v>18.79</v>
      </c>
      <c r="DK173">
        <v>0</v>
      </c>
      <c r="DL173" t="s">
        <v>3</v>
      </c>
      <c r="DM173">
        <v>0</v>
      </c>
      <c r="DN173" t="s">
        <v>3</v>
      </c>
      <c r="DO173">
        <v>0</v>
      </c>
    </row>
    <row r="174" spans="1:119" x14ac:dyDescent="0.2">
      <c r="A174">
        <f>ROW(Source!A335)</f>
        <v>335</v>
      </c>
      <c r="B174">
        <v>61549534</v>
      </c>
      <c r="C174">
        <v>61550915</v>
      </c>
      <c r="D174">
        <v>60433685</v>
      </c>
      <c r="E174">
        <v>1</v>
      </c>
      <c r="F174">
        <v>1</v>
      </c>
      <c r="G174">
        <v>1</v>
      </c>
      <c r="H174">
        <v>3</v>
      </c>
      <c r="I174" t="s">
        <v>149</v>
      </c>
      <c r="J174" t="s">
        <v>152</v>
      </c>
      <c r="K174" t="s">
        <v>150</v>
      </c>
      <c r="L174">
        <v>1477</v>
      </c>
      <c r="N174">
        <v>1013</v>
      </c>
      <c r="O174" t="s">
        <v>151</v>
      </c>
      <c r="P174" t="s">
        <v>153</v>
      </c>
      <c r="Q174">
        <v>1</v>
      </c>
      <c r="W174">
        <v>0</v>
      </c>
      <c r="X174">
        <v>1901007357</v>
      </c>
      <c r="Y174">
        <f t="shared" si="38"/>
        <v>0.105</v>
      </c>
      <c r="AA174">
        <v>70449.91</v>
      </c>
      <c r="AB174">
        <v>0</v>
      </c>
      <c r="AC174">
        <v>0</v>
      </c>
      <c r="AD174">
        <v>0</v>
      </c>
      <c r="AE174">
        <v>70449.91</v>
      </c>
      <c r="AF174">
        <v>0</v>
      </c>
      <c r="AG174">
        <v>0</v>
      </c>
      <c r="AH174">
        <v>0</v>
      </c>
      <c r="AI174">
        <v>1.4</v>
      </c>
      <c r="AJ174">
        <v>1</v>
      </c>
      <c r="AK174">
        <v>1</v>
      </c>
      <c r="AL174">
        <v>1</v>
      </c>
      <c r="AM174">
        <v>0</v>
      </c>
      <c r="AN174">
        <v>0</v>
      </c>
      <c r="AO174">
        <v>0</v>
      </c>
      <c r="AP174">
        <v>0</v>
      </c>
      <c r="AQ174">
        <v>0</v>
      </c>
      <c r="AR174">
        <v>0</v>
      </c>
      <c r="AS174" t="s">
        <v>3</v>
      </c>
      <c r="AT174">
        <v>0.105</v>
      </c>
      <c r="AU174" t="s">
        <v>3</v>
      </c>
      <c r="AV174">
        <v>0</v>
      </c>
      <c r="AW174">
        <v>1</v>
      </c>
      <c r="AX174">
        <v>-1</v>
      </c>
      <c r="AY174">
        <v>0</v>
      </c>
      <c r="AZ174">
        <v>0</v>
      </c>
      <c r="BA174" t="s">
        <v>3</v>
      </c>
      <c r="BB174">
        <v>0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0</v>
      </c>
      <c r="BI174">
        <v>0</v>
      </c>
      <c r="BJ174">
        <v>0</v>
      </c>
      <c r="BK174">
        <v>0</v>
      </c>
      <c r="BL174">
        <v>0</v>
      </c>
      <c r="BM174">
        <v>0</v>
      </c>
      <c r="BN174">
        <v>0</v>
      </c>
      <c r="BO174">
        <v>0</v>
      </c>
      <c r="BP174">
        <v>0</v>
      </c>
      <c r="BQ174">
        <v>0</v>
      </c>
      <c r="BR174">
        <v>0</v>
      </c>
      <c r="BS174">
        <v>0</v>
      </c>
      <c r="BT174">
        <v>0</v>
      </c>
      <c r="BU174">
        <v>0</v>
      </c>
      <c r="BV174">
        <v>0</v>
      </c>
      <c r="BW174">
        <v>0</v>
      </c>
      <c r="CV174">
        <v>0</v>
      </c>
      <c r="CW174">
        <v>0</v>
      </c>
      <c r="CX174">
        <f>ROUND(Y174*Source!I335,7)</f>
        <v>4.41E-2</v>
      </c>
      <c r="CY174">
        <f t="shared" si="52"/>
        <v>70449.91</v>
      </c>
      <c r="CZ174">
        <f t="shared" si="53"/>
        <v>70449.91</v>
      </c>
      <c r="DA174">
        <f t="shared" si="54"/>
        <v>1.4</v>
      </c>
      <c r="DB174">
        <f t="shared" si="39"/>
        <v>7397.24</v>
      </c>
      <c r="DC174">
        <f t="shared" si="40"/>
        <v>0</v>
      </c>
      <c r="DD174" t="s">
        <v>3</v>
      </c>
      <c r="DE174" t="s">
        <v>3</v>
      </c>
      <c r="DF174">
        <f>ROUND(ROUND(AE174*AI174,2)*CX174,2)</f>
        <v>4349.58</v>
      </c>
      <c r="DG174">
        <f t="shared" si="50"/>
        <v>0</v>
      </c>
      <c r="DH174">
        <f t="shared" si="41"/>
        <v>0</v>
      </c>
      <c r="DI174">
        <f t="shared" si="42"/>
        <v>0</v>
      </c>
      <c r="DJ174">
        <f t="shared" si="55"/>
        <v>4349.58</v>
      </c>
      <c r="DK174">
        <v>0</v>
      </c>
      <c r="DL174" t="s">
        <v>3</v>
      </c>
      <c r="DM174">
        <v>0</v>
      </c>
      <c r="DN174" t="s">
        <v>3</v>
      </c>
      <c r="DO174">
        <v>0</v>
      </c>
    </row>
    <row r="175" spans="1:119" x14ac:dyDescent="0.2">
      <c r="A175">
        <f>ROW(Source!A337)</f>
        <v>337</v>
      </c>
      <c r="B175">
        <v>61549534</v>
      </c>
      <c r="C175">
        <v>61550939</v>
      </c>
      <c r="D175">
        <v>60327560</v>
      </c>
      <c r="E175">
        <v>117</v>
      </c>
      <c r="F175">
        <v>1</v>
      </c>
      <c r="G175">
        <v>1</v>
      </c>
      <c r="H175">
        <v>1</v>
      </c>
      <c r="I175" t="s">
        <v>474</v>
      </c>
      <c r="J175" t="s">
        <v>3</v>
      </c>
      <c r="K175" t="s">
        <v>475</v>
      </c>
      <c r="L175">
        <v>1369</v>
      </c>
      <c r="N175">
        <v>1013</v>
      </c>
      <c r="O175" t="s">
        <v>476</v>
      </c>
      <c r="P175" t="s">
        <v>476</v>
      </c>
      <c r="Q175">
        <v>1</v>
      </c>
      <c r="W175">
        <v>0</v>
      </c>
      <c r="X175">
        <v>-236928766</v>
      </c>
      <c r="Y175">
        <f t="shared" si="38"/>
        <v>0.02</v>
      </c>
      <c r="AA175">
        <v>0</v>
      </c>
      <c r="AB175">
        <v>0</v>
      </c>
      <c r="AC175">
        <v>0</v>
      </c>
      <c r="AD175">
        <v>587.34</v>
      </c>
      <c r="AE175">
        <v>0</v>
      </c>
      <c r="AF175">
        <v>0</v>
      </c>
      <c r="AG175">
        <v>0</v>
      </c>
      <c r="AH175">
        <v>587.34</v>
      </c>
      <c r="AI175">
        <v>1</v>
      </c>
      <c r="AJ175">
        <v>1</v>
      </c>
      <c r="AK175">
        <v>1</v>
      </c>
      <c r="AL175">
        <v>1</v>
      </c>
      <c r="AM175">
        <v>-2</v>
      </c>
      <c r="AN175">
        <v>0</v>
      </c>
      <c r="AO175">
        <v>0</v>
      </c>
      <c r="AP175">
        <v>0</v>
      </c>
      <c r="AQ175">
        <v>1</v>
      </c>
      <c r="AR175">
        <v>0</v>
      </c>
      <c r="AS175" t="s">
        <v>3</v>
      </c>
      <c r="AT175">
        <v>0.02</v>
      </c>
      <c r="AU175" t="s">
        <v>3</v>
      </c>
      <c r="AV175">
        <v>1</v>
      </c>
      <c r="AW175">
        <v>2</v>
      </c>
      <c r="AX175">
        <v>61550948</v>
      </c>
      <c r="AY175">
        <v>1</v>
      </c>
      <c r="AZ175">
        <v>0</v>
      </c>
      <c r="BA175">
        <v>175</v>
      </c>
      <c r="BB175">
        <v>1</v>
      </c>
      <c r="BC175">
        <v>0</v>
      </c>
      <c r="BD175">
        <v>0</v>
      </c>
      <c r="BE175">
        <v>0</v>
      </c>
      <c r="BF175">
        <v>0</v>
      </c>
      <c r="BG175">
        <v>0</v>
      </c>
      <c r="BH175">
        <v>0</v>
      </c>
      <c r="BI175">
        <v>0</v>
      </c>
      <c r="BJ175">
        <v>0</v>
      </c>
      <c r="BK175">
        <v>0</v>
      </c>
      <c r="BL175">
        <v>0</v>
      </c>
      <c r="BM175">
        <v>11.7468</v>
      </c>
      <c r="BN175">
        <v>0.02</v>
      </c>
      <c r="BO175">
        <v>0</v>
      </c>
      <c r="BP175">
        <v>1</v>
      </c>
      <c r="BQ175">
        <v>0</v>
      </c>
      <c r="BR175">
        <v>0</v>
      </c>
      <c r="BS175">
        <v>0</v>
      </c>
      <c r="BT175">
        <v>11.7468</v>
      </c>
      <c r="BU175">
        <v>0.02</v>
      </c>
      <c r="BV175">
        <v>0</v>
      </c>
      <c r="BW175">
        <v>1</v>
      </c>
      <c r="CU175">
        <f>ROUND(AT175*Source!I337*AH175*AL175,2)</f>
        <v>2.11</v>
      </c>
      <c r="CV175">
        <f>ROUND(Y175*Source!I337,7)</f>
        <v>3.5999999999999999E-3</v>
      </c>
      <c r="CW175">
        <v>0</v>
      </c>
      <c r="CX175">
        <f>ROUND(Y175*Source!I337,7)</f>
        <v>3.5999999999999999E-3</v>
      </c>
      <c r="CY175">
        <f>AD175</f>
        <v>587.34</v>
      </c>
      <c r="CZ175">
        <f>AH175</f>
        <v>587.34</v>
      </c>
      <c r="DA175">
        <f>AL175</f>
        <v>1</v>
      </c>
      <c r="DB175">
        <f t="shared" si="39"/>
        <v>11.75</v>
      </c>
      <c r="DC175">
        <f t="shared" si="40"/>
        <v>0</v>
      </c>
      <c r="DD175" t="s">
        <v>3</v>
      </c>
      <c r="DE175" t="s">
        <v>3</v>
      </c>
      <c r="DF175">
        <f t="shared" ref="DF175:DF180" si="56">ROUND(ROUND(AE175,2)*CX175,2)</f>
        <v>0</v>
      </c>
      <c r="DG175">
        <f t="shared" si="50"/>
        <v>0</v>
      </c>
      <c r="DH175">
        <f t="shared" si="41"/>
        <v>0</v>
      </c>
      <c r="DI175">
        <f t="shared" si="42"/>
        <v>2.11</v>
      </c>
      <c r="DJ175">
        <f>DI175</f>
        <v>2.11</v>
      </c>
      <c r="DK175">
        <v>1</v>
      </c>
      <c r="DL175" t="s">
        <v>3</v>
      </c>
      <c r="DM175">
        <v>0</v>
      </c>
      <c r="DN175" t="s">
        <v>3</v>
      </c>
      <c r="DO175">
        <v>0</v>
      </c>
    </row>
    <row r="176" spans="1:119" x14ac:dyDescent="0.2">
      <c r="A176">
        <f>ROW(Source!A337)</f>
        <v>337</v>
      </c>
      <c r="B176">
        <v>61549534</v>
      </c>
      <c r="C176">
        <v>61550939</v>
      </c>
      <c r="D176">
        <v>60327562</v>
      </c>
      <c r="E176">
        <v>117</v>
      </c>
      <c r="F176">
        <v>1</v>
      </c>
      <c r="G176">
        <v>1</v>
      </c>
      <c r="H176">
        <v>1</v>
      </c>
      <c r="I176" t="s">
        <v>477</v>
      </c>
      <c r="J176" t="s">
        <v>3</v>
      </c>
      <c r="K176" t="s">
        <v>478</v>
      </c>
      <c r="L176">
        <v>1369</v>
      </c>
      <c r="N176">
        <v>1013</v>
      </c>
      <c r="O176" t="s">
        <v>476</v>
      </c>
      <c r="P176" t="s">
        <v>476</v>
      </c>
      <c r="Q176">
        <v>1</v>
      </c>
      <c r="W176">
        <v>0</v>
      </c>
      <c r="X176">
        <v>-587036825</v>
      </c>
      <c r="Y176">
        <f t="shared" si="38"/>
        <v>10.75</v>
      </c>
      <c r="AA176">
        <v>0</v>
      </c>
      <c r="AB176">
        <v>0</v>
      </c>
      <c r="AC176">
        <v>0</v>
      </c>
      <c r="AD176">
        <v>641.22</v>
      </c>
      <c r="AE176">
        <v>0</v>
      </c>
      <c r="AF176">
        <v>0</v>
      </c>
      <c r="AG176">
        <v>0</v>
      </c>
      <c r="AH176">
        <v>641.22</v>
      </c>
      <c r="AI176">
        <v>1</v>
      </c>
      <c r="AJ176">
        <v>1</v>
      </c>
      <c r="AK176">
        <v>1</v>
      </c>
      <c r="AL176">
        <v>1</v>
      </c>
      <c r="AM176">
        <v>-2</v>
      </c>
      <c r="AN176">
        <v>0</v>
      </c>
      <c r="AO176">
        <v>0</v>
      </c>
      <c r="AP176">
        <v>0</v>
      </c>
      <c r="AQ176">
        <v>1</v>
      </c>
      <c r="AR176">
        <v>0</v>
      </c>
      <c r="AS176" t="s">
        <v>3</v>
      </c>
      <c r="AT176">
        <v>10.75</v>
      </c>
      <c r="AU176" t="s">
        <v>3</v>
      </c>
      <c r="AV176">
        <v>1</v>
      </c>
      <c r="AW176">
        <v>2</v>
      </c>
      <c r="AX176">
        <v>61550949</v>
      </c>
      <c r="AY176">
        <v>1</v>
      </c>
      <c r="AZ176">
        <v>0</v>
      </c>
      <c r="BA176">
        <v>176</v>
      </c>
      <c r="BB176">
        <v>1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0</v>
      </c>
      <c r="BI176">
        <v>0</v>
      </c>
      <c r="BJ176">
        <v>0</v>
      </c>
      <c r="BK176">
        <v>0</v>
      </c>
      <c r="BL176">
        <v>0</v>
      </c>
      <c r="BM176">
        <v>6893.1150000000007</v>
      </c>
      <c r="BN176">
        <v>10.75</v>
      </c>
      <c r="BO176">
        <v>0</v>
      </c>
      <c r="BP176">
        <v>1</v>
      </c>
      <c r="BQ176">
        <v>0</v>
      </c>
      <c r="BR176">
        <v>0</v>
      </c>
      <c r="BS176">
        <v>0</v>
      </c>
      <c r="BT176">
        <v>6893.1150000000007</v>
      </c>
      <c r="BU176">
        <v>10.75</v>
      </c>
      <c r="BV176">
        <v>0</v>
      </c>
      <c r="BW176">
        <v>1</v>
      </c>
      <c r="CU176">
        <f>ROUND(AT176*Source!I337*AH176*AL176,2)</f>
        <v>1240.76</v>
      </c>
      <c r="CV176">
        <f>ROUND(Y176*Source!I337,7)</f>
        <v>1.9350000000000001</v>
      </c>
      <c r="CW176">
        <v>0</v>
      </c>
      <c r="CX176">
        <f>ROUND(Y176*Source!I337,7)</f>
        <v>1.9350000000000001</v>
      </c>
      <c r="CY176">
        <f>AD176</f>
        <v>641.22</v>
      </c>
      <c r="CZ176">
        <f>AH176</f>
        <v>641.22</v>
      </c>
      <c r="DA176">
        <f>AL176</f>
        <v>1</v>
      </c>
      <c r="DB176">
        <f t="shared" si="39"/>
        <v>6893.12</v>
      </c>
      <c r="DC176">
        <f t="shared" si="40"/>
        <v>0</v>
      </c>
      <c r="DD176" t="s">
        <v>3</v>
      </c>
      <c r="DE176" t="s">
        <v>3</v>
      </c>
      <c r="DF176">
        <f t="shared" si="56"/>
        <v>0</v>
      </c>
      <c r="DG176">
        <f t="shared" si="50"/>
        <v>0</v>
      </c>
      <c r="DH176">
        <f t="shared" si="41"/>
        <v>0</v>
      </c>
      <c r="DI176">
        <f t="shared" si="42"/>
        <v>1240.76</v>
      </c>
      <c r="DJ176">
        <f>DI176</f>
        <v>1240.76</v>
      </c>
      <c r="DK176">
        <v>1</v>
      </c>
      <c r="DL176" t="s">
        <v>3</v>
      </c>
      <c r="DM176">
        <v>0</v>
      </c>
      <c r="DN176" t="s">
        <v>3</v>
      </c>
      <c r="DO176">
        <v>0</v>
      </c>
    </row>
    <row r="177" spans="1:119" x14ac:dyDescent="0.2">
      <c r="A177">
        <f>ROW(Source!A337)</f>
        <v>337</v>
      </c>
      <c r="B177">
        <v>61549534</v>
      </c>
      <c r="C177">
        <v>61550939</v>
      </c>
      <c r="D177">
        <v>60327566</v>
      </c>
      <c r="E177">
        <v>117</v>
      </c>
      <c r="F177">
        <v>1</v>
      </c>
      <c r="G177">
        <v>1</v>
      </c>
      <c r="H177">
        <v>1</v>
      </c>
      <c r="I177" t="s">
        <v>479</v>
      </c>
      <c r="J177" t="s">
        <v>3</v>
      </c>
      <c r="K177" t="s">
        <v>480</v>
      </c>
      <c r="L177">
        <v>1369</v>
      </c>
      <c r="N177">
        <v>1013</v>
      </c>
      <c r="O177" t="s">
        <v>476</v>
      </c>
      <c r="P177" t="s">
        <v>476</v>
      </c>
      <c r="Q177">
        <v>1</v>
      </c>
      <c r="W177">
        <v>0</v>
      </c>
      <c r="X177">
        <v>-512803540</v>
      </c>
      <c r="Y177">
        <f t="shared" si="38"/>
        <v>4.83</v>
      </c>
      <c r="AA177">
        <v>0</v>
      </c>
      <c r="AB177">
        <v>0</v>
      </c>
      <c r="AC177">
        <v>0</v>
      </c>
      <c r="AD177">
        <v>722.05</v>
      </c>
      <c r="AE177">
        <v>0</v>
      </c>
      <c r="AF177">
        <v>0</v>
      </c>
      <c r="AG177">
        <v>0</v>
      </c>
      <c r="AH177">
        <v>722.05</v>
      </c>
      <c r="AI177">
        <v>1</v>
      </c>
      <c r="AJ177">
        <v>1</v>
      </c>
      <c r="AK177">
        <v>1</v>
      </c>
      <c r="AL177">
        <v>1</v>
      </c>
      <c r="AM177">
        <v>-2</v>
      </c>
      <c r="AN177">
        <v>0</v>
      </c>
      <c r="AO177">
        <v>0</v>
      </c>
      <c r="AP177">
        <v>0</v>
      </c>
      <c r="AQ177">
        <v>1</v>
      </c>
      <c r="AR177">
        <v>0</v>
      </c>
      <c r="AS177" t="s">
        <v>3</v>
      </c>
      <c r="AT177">
        <v>4.83</v>
      </c>
      <c r="AU177" t="s">
        <v>3</v>
      </c>
      <c r="AV177">
        <v>1</v>
      </c>
      <c r="AW177">
        <v>2</v>
      </c>
      <c r="AX177">
        <v>61550950</v>
      </c>
      <c r="AY177">
        <v>1</v>
      </c>
      <c r="AZ177">
        <v>0</v>
      </c>
      <c r="BA177">
        <v>177</v>
      </c>
      <c r="BB177">
        <v>1</v>
      </c>
      <c r="BC177">
        <v>0</v>
      </c>
      <c r="BD177">
        <v>0</v>
      </c>
      <c r="BE177">
        <v>0</v>
      </c>
      <c r="BF177">
        <v>0</v>
      </c>
      <c r="BG177">
        <v>0</v>
      </c>
      <c r="BH177">
        <v>0</v>
      </c>
      <c r="BI177">
        <v>0</v>
      </c>
      <c r="BJ177">
        <v>0</v>
      </c>
      <c r="BK177">
        <v>0</v>
      </c>
      <c r="BL177">
        <v>0</v>
      </c>
      <c r="BM177">
        <v>3487.5014999999999</v>
      </c>
      <c r="BN177">
        <v>4.83</v>
      </c>
      <c r="BO177">
        <v>0</v>
      </c>
      <c r="BP177">
        <v>1</v>
      </c>
      <c r="BQ177">
        <v>0</v>
      </c>
      <c r="BR177">
        <v>0</v>
      </c>
      <c r="BS177">
        <v>0</v>
      </c>
      <c r="BT177">
        <v>3487.5014999999999</v>
      </c>
      <c r="BU177">
        <v>4.83</v>
      </c>
      <c r="BV177">
        <v>0</v>
      </c>
      <c r="BW177">
        <v>1</v>
      </c>
      <c r="CU177">
        <f>ROUND(AT177*Source!I337*AH177*AL177,2)</f>
        <v>627.75</v>
      </c>
      <c r="CV177">
        <f>ROUND(Y177*Source!I337,7)</f>
        <v>0.86939999999999995</v>
      </c>
      <c r="CW177">
        <v>0</v>
      </c>
      <c r="CX177">
        <f>ROUND(Y177*Source!I337,7)</f>
        <v>0.86939999999999995</v>
      </c>
      <c r="CY177">
        <f>AD177</f>
        <v>722.05</v>
      </c>
      <c r="CZ177">
        <f>AH177</f>
        <v>722.05</v>
      </c>
      <c r="DA177">
        <f>AL177</f>
        <v>1</v>
      </c>
      <c r="DB177">
        <f t="shared" si="39"/>
        <v>3487.5</v>
      </c>
      <c r="DC177">
        <f t="shared" si="40"/>
        <v>0</v>
      </c>
      <c r="DD177" t="s">
        <v>3</v>
      </c>
      <c r="DE177" t="s">
        <v>3</v>
      </c>
      <c r="DF177">
        <f t="shared" si="56"/>
        <v>0</v>
      </c>
      <c r="DG177">
        <f t="shared" si="50"/>
        <v>0</v>
      </c>
      <c r="DH177">
        <f t="shared" si="41"/>
        <v>0</v>
      </c>
      <c r="DI177">
        <f t="shared" si="42"/>
        <v>627.75</v>
      </c>
      <c r="DJ177">
        <f>DI177</f>
        <v>627.75</v>
      </c>
      <c r="DK177">
        <v>1</v>
      </c>
      <c r="DL177" t="s">
        <v>3</v>
      </c>
      <c r="DM177">
        <v>0</v>
      </c>
      <c r="DN177" t="s">
        <v>3</v>
      </c>
      <c r="DO177">
        <v>0</v>
      </c>
    </row>
    <row r="178" spans="1:119" x14ac:dyDescent="0.2">
      <c r="A178">
        <f>ROW(Source!A337)</f>
        <v>337</v>
      </c>
      <c r="B178">
        <v>61549534</v>
      </c>
      <c r="C178">
        <v>61550939</v>
      </c>
      <c r="D178">
        <v>60327602</v>
      </c>
      <c r="E178">
        <v>117</v>
      </c>
      <c r="F178">
        <v>1</v>
      </c>
      <c r="G178">
        <v>1</v>
      </c>
      <c r="H178">
        <v>1</v>
      </c>
      <c r="I178" t="s">
        <v>430</v>
      </c>
      <c r="J178" t="s">
        <v>3</v>
      </c>
      <c r="K178" t="s">
        <v>431</v>
      </c>
      <c r="L178">
        <v>1191</v>
      </c>
      <c r="N178">
        <v>1013</v>
      </c>
      <c r="O178" t="s">
        <v>413</v>
      </c>
      <c r="P178" t="s">
        <v>413</v>
      </c>
      <c r="Q178">
        <v>1</v>
      </c>
      <c r="W178">
        <v>0</v>
      </c>
      <c r="X178">
        <v>-1417349443</v>
      </c>
      <c r="Y178">
        <f t="shared" si="38"/>
        <v>0.01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1</v>
      </c>
      <c r="AJ178">
        <v>1</v>
      </c>
      <c r="AK178">
        <v>1</v>
      </c>
      <c r="AL178">
        <v>1</v>
      </c>
      <c r="AM178">
        <v>-2</v>
      </c>
      <c r="AN178">
        <v>0</v>
      </c>
      <c r="AO178">
        <v>0</v>
      </c>
      <c r="AP178">
        <v>0</v>
      </c>
      <c r="AQ178">
        <v>1</v>
      </c>
      <c r="AR178">
        <v>0</v>
      </c>
      <c r="AS178" t="s">
        <v>3</v>
      </c>
      <c r="AT178">
        <v>0.01</v>
      </c>
      <c r="AU178" t="s">
        <v>3</v>
      </c>
      <c r="AV178">
        <v>2</v>
      </c>
      <c r="AW178">
        <v>2</v>
      </c>
      <c r="AX178">
        <v>61550951</v>
      </c>
      <c r="AY178">
        <v>1</v>
      </c>
      <c r="AZ178">
        <v>0</v>
      </c>
      <c r="BA178">
        <v>178</v>
      </c>
      <c r="BB178">
        <v>1</v>
      </c>
      <c r="BC178">
        <v>0</v>
      </c>
      <c r="BD178">
        <v>0</v>
      </c>
      <c r="BE178">
        <v>0</v>
      </c>
      <c r="BF178">
        <v>0</v>
      </c>
      <c r="BG178">
        <v>0</v>
      </c>
      <c r="BH178">
        <v>0</v>
      </c>
      <c r="BI178">
        <v>0</v>
      </c>
      <c r="BJ178">
        <v>0</v>
      </c>
      <c r="BK178">
        <v>0</v>
      </c>
      <c r="BL178">
        <v>0</v>
      </c>
      <c r="BM178">
        <v>0</v>
      </c>
      <c r="BN178">
        <v>0</v>
      </c>
      <c r="BO178">
        <v>0</v>
      </c>
      <c r="BP178">
        <v>0</v>
      </c>
      <c r="BQ178">
        <v>0</v>
      </c>
      <c r="BR178">
        <v>0</v>
      </c>
      <c r="BS178">
        <v>0</v>
      </c>
      <c r="BT178">
        <v>0</v>
      </c>
      <c r="BU178">
        <v>0</v>
      </c>
      <c r="BV178">
        <v>0</v>
      </c>
      <c r="BW178">
        <v>0</v>
      </c>
      <c r="CV178">
        <v>0</v>
      </c>
      <c r="CW178">
        <v>0</v>
      </c>
      <c r="CX178">
        <f>ROUND(Y178*Source!I337,7)</f>
        <v>1.8E-3</v>
      </c>
      <c r="CY178">
        <f>AD178</f>
        <v>0</v>
      </c>
      <c r="CZ178">
        <f>AH178</f>
        <v>0</v>
      </c>
      <c r="DA178">
        <f>AL178</f>
        <v>1</v>
      </c>
      <c r="DB178">
        <f t="shared" si="39"/>
        <v>0</v>
      </c>
      <c r="DC178">
        <f t="shared" si="40"/>
        <v>0</v>
      </c>
      <c r="DD178" t="s">
        <v>3</v>
      </c>
      <c r="DE178" t="s">
        <v>3</v>
      </c>
      <c r="DF178">
        <f t="shared" si="56"/>
        <v>0</v>
      </c>
      <c r="DG178">
        <f t="shared" si="50"/>
        <v>0</v>
      </c>
      <c r="DH178">
        <f t="shared" si="41"/>
        <v>0</v>
      </c>
      <c r="DI178">
        <f t="shared" si="42"/>
        <v>0</v>
      </c>
      <c r="DJ178">
        <f>DI178</f>
        <v>0</v>
      </c>
      <c r="DK178">
        <v>0</v>
      </c>
      <c r="DL178" t="s">
        <v>3</v>
      </c>
      <c r="DM178">
        <v>0</v>
      </c>
      <c r="DN178" t="s">
        <v>3</v>
      </c>
      <c r="DO178">
        <v>0</v>
      </c>
    </row>
    <row r="179" spans="1:119" x14ac:dyDescent="0.2">
      <c r="A179">
        <f>ROW(Source!A337)</f>
        <v>337</v>
      </c>
      <c r="B179">
        <v>61549534</v>
      </c>
      <c r="C179">
        <v>61550939</v>
      </c>
      <c r="D179">
        <v>60334986</v>
      </c>
      <c r="E179">
        <v>1</v>
      </c>
      <c r="F179">
        <v>1</v>
      </c>
      <c r="G179">
        <v>1</v>
      </c>
      <c r="H179">
        <v>2</v>
      </c>
      <c r="I179" t="s">
        <v>453</v>
      </c>
      <c r="J179" t="s">
        <v>454</v>
      </c>
      <c r="K179" t="s">
        <v>455</v>
      </c>
      <c r="L179">
        <v>1368</v>
      </c>
      <c r="N179">
        <v>1011</v>
      </c>
      <c r="O179" t="s">
        <v>417</v>
      </c>
      <c r="P179" t="s">
        <v>417</v>
      </c>
      <c r="Q179">
        <v>1</v>
      </c>
      <c r="W179">
        <v>0</v>
      </c>
      <c r="X179">
        <v>-849950259</v>
      </c>
      <c r="Y179">
        <f t="shared" si="38"/>
        <v>0.01</v>
      </c>
      <c r="AA179">
        <v>0</v>
      </c>
      <c r="AB179">
        <v>643.29</v>
      </c>
      <c r="AC179">
        <v>722.05</v>
      </c>
      <c r="AD179">
        <v>0</v>
      </c>
      <c r="AE179">
        <v>0</v>
      </c>
      <c r="AF179">
        <v>643.29</v>
      </c>
      <c r="AG179">
        <v>722.05</v>
      </c>
      <c r="AH179">
        <v>0</v>
      </c>
      <c r="AI179">
        <v>1</v>
      </c>
      <c r="AJ179">
        <v>1</v>
      </c>
      <c r="AK179">
        <v>1</v>
      </c>
      <c r="AL179">
        <v>1</v>
      </c>
      <c r="AM179">
        <v>-2</v>
      </c>
      <c r="AN179">
        <v>0</v>
      </c>
      <c r="AO179">
        <v>0</v>
      </c>
      <c r="AP179">
        <v>0</v>
      </c>
      <c r="AQ179">
        <v>1</v>
      </c>
      <c r="AR179">
        <v>0</v>
      </c>
      <c r="AS179" t="s">
        <v>3</v>
      </c>
      <c r="AT179">
        <v>0.01</v>
      </c>
      <c r="AU179" t="s">
        <v>3</v>
      </c>
      <c r="AV179">
        <v>1</v>
      </c>
      <c r="AW179">
        <v>2</v>
      </c>
      <c r="AX179">
        <v>61550952</v>
      </c>
      <c r="AY179">
        <v>1</v>
      </c>
      <c r="AZ179">
        <v>0</v>
      </c>
      <c r="BA179">
        <v>179</v>
      </c>
      <c r="BB179">
        <v>1</v>
      </c>
      <c r="BC179">
        <v>0</v>
      </c>
      <c r="BD179">
        <v>0</v>
      </c>
      <c r="BE179">
        <v>0</v>
      </c>
      <c r="BF179">
        <v>0</v>
      </c>
      <c r="BG179">
        <v>0</v>
      </c>
      <c r="BH179">
        <v>0</v>
      </c>
      <c r="BI179">
        <v>0</v>
      </c>
      <c r="BJ179">
        <v>0</v>
      </c>
      <c r="BK179">
        <v>6.4329000000000001</v>
      </c>
      <c r="BL179">
        <v>7.2204999999999995</v>
      </c>
      <c r="BM179">
        <v>0</v>
      </c>
      <c r="BN179">
        <v>0</v>
      </c>
      <c r="BO179">
        <v>0.01</v>
      </c>
      <c r="BP179">
        <v>1</v>
      </c>
      <c r="BQ179">
        <v>0</v>
      </c>
      <c r="BR179">
        <v>6.4329000000000001</v>
      </c>
      <c r="BS179">
        <v>7.2204999999999995</v>
      </c>
      <c r="BT179">
        <v>0</v>
      </c>
      <c r="BU179">
        <v>0</v>
      </c>
      <c r="BV179">
        <v>0.01</v>
      </c>
      <c r="BW179">
        <v>1</v>
      </c>
      <c r="CV179">
        <v>0</v>
      </c>
      <c r="CW179">
        <f>ROUND(Y179*Source!I337*DO179,7)</f>
        <v>1.8E-3</v>
      </c>
      <c r="CX179">
        <f>ROUND(Y179*Source!I337,7)</f>
        <v>1.8E-3</v>
      </c>
      <c r="CY179">
        <f>AB179</f>
        <v>643.29</v>
      </c>
      <c r="CZ179">
        <f>AF179</f>
        <v>643.29</v>
      </c>
      <c r="DA179">
        <f>AJ179</f>
        <v>1</v>
      </c>
      <c r="DB179">
        <f t="shared" si="39"/>
        <v>6.43</v>
      </c>
      <c r="DC179">
        <f t="shared" si="40"/>
        <v>7.22</v>
      </c>
      <c r="DD179" t="s">
        <v>3</v>
      </c>
      <c r="DE179" t="s">
        <v>3</v>
      </c>
      <c r="DF179">
        <f t="shared" si="56"/>
        <v>0</v>
      </c>
      <c r="DG179">
        <f t="shared" si="50"/>
        <v>1.1599999999999999</v>
      </c>
      <c r="DH179">
        <f t="shared" si="41"/>
        <v>1.3</v>
      </c>
      <c r="DI179">
        <f t="shared" si="42"/>
        <v>0</v>
      </c>
      <c r="DJ179">
        <f>DG179+DH179</f>
        <v>2.46</v>
      </c>
      <c r="DK179">
        <v>1</v>
      </c>
      <c r="DL179" t="s">
        <v>456</v>
      </c>
      <c r="DM179">
        <v>4</v>
      </c>
      <c r="DN179" t="s">
        <v>413</v>
      </c>
      <c r="DO179">
        <v>1</v>
      </c>
    </row>
    <row r="180" spans="1:119" x14ac:dyDescent="0.2">
      <c r="A180">
        <f>ROW(Source!A337)</f>
        <v>337</v>
      </c>
      <c r="B180">
        <v>61549534</v>
      </c>
      <c r="C180">
        <v>61550939</v>
      </c>
      <c r="D180">
        <v>60401754</v>
      </c>
      <c r="E180">
        <v>1</v>
      </c>
      <c r="F180">
        <v>1</v>
      </c>
      <c r="G180">
        <v>1</v>
      </c>
      <c r="H180">
        <v>3</v>
      </c>
      <c r="I180" t="s">
        <v>436</v>
      </c>
      <c r="J180" t="s">
        <v>437</v>
      </c>
      <c r="K180" t="s">
        <v>438</v>
      </c>
      <c r="L180">
        <v>1383</v>
      </c>
      <c r="N180">
        <v>1013</v>
      </c>
      <c r="O180" t="s">
        <v>439</v>
      </c>
      <c r="P180" t="s">
        <v>439</v>
      </c>
      <c r="Q180">
        <v>1</v>
      </c>
      <c r="W180">
        <v>0</v>
      </c>
      <c r="X180">
        <v>1840299850</v>
      </c>
      <c r="Y180">
        <f t="shared" si="38"/>
        <v>4.42</v>
      </c>
      <c r="AA180">
        <v>6.78</v>
      </c>
      <c r="AB180">
        <v>0</v>
      </c>
      <c r="AC180">
        <v>0</v>
      </c>
      <c r="AD180">
        <v>0</v>
      </c>
      <c r="AE180">
        <v>6.78</v>
      </c>
      <c r="AF180">
        <v>0</v>
      </c>
      <c r="AG180">
        <v>0</v>
      </c>
      <c r="AH180">
        <v>0</v>
      </c>
      <c r="AI180">
        <v>1</v>
      </c>
      <c r="AJ180">
        <v>1</v>
      </c>
      <c r="AK180">
        <v>1</v>
      </c>
      <c r="AL180">
        <v>1</v>
      </c>
      <c r="AM180">
        <v>-2</v>
      </c>
      <c r="AN180">
        <v>0</v>
      </c>
      <c r="AO180">
        <v>0</v>
      </c>
      <c r="AP180">
        <v>0</v>
      </c>
      <c r="AQ180">
        <v>1</v>
      </c>
      <c r="AR180">
        <v>0</v>
      </c>
      <c r="AS180" t="s">
        <v>3</v>
      </c>
      <c r="AT180">
        <v>4.42</v>
      </c>
      <c r="AU180" t="s">
        <v>3</v>
      </c>
      <c r="AV180">
        <v>0</v>
      </c>
      <c r="AW180">
        <v>2</v>
      </c>
      <c r="AX180">
        <v>61550953</v>
      </c>
      <c r="AY180">
        <v>1</v>
      </c>
      <c r="AZ180">
        <v>0</v>
      </c>
      <c r="BA180">
        <v>180</v>
      </c>
      <c r="BB180">
        <v>1</v>
      </c>
      <c r="BC180">
        <v>0</v>
      </c>
      <c r="BD180">
        <v>0</v>
      </c>
      <c r="BE180">
        <v>0</v>
      </c>
      <c r="BF180">
        <v>0</v>
      </c>
      <c r="BG180">
        <v>0</v>
      </c>
      <c r="BH180">
        <v>0</v>
      </c>
      <c r="BI180">
        <v>0</v>
      </c>
      <c r="BJ180">
        <v>29.967600000000001</v>
      </c>
      <c r="BK180">
        <v>0</v>
      </c>
      <c r="BL180">
        <v>0</v>
      </c>
      <c r="BM180">
        <v>0</v>
      </c>
      <c r="BN180">
        <v>0</v>
      </c>
      <c r="BO180">
        <v>0</v>
      </c>
      <c r="BP180">
        <v>1</v>
      </c>
      <c r="BQ180">
        <v>29.967600000000001</v>
      </c>
      <c r="BR180">
        <v>0</v>
      </c>
      <c r="BS180">
        <v>0</v>
      </c>
      <c r="BT180">
        <v>0</v>
      </c>
      <c r="BU180">
        <v>0</v>
      </c>
      <c r="BV180">
        <v>0</v>
      </c>
      <c r="BW180">
        <v>1</v>
      </c>
      <c r="CV180">
        <v>0</v>
      </c>
      <c r="CW180">
        <v>0</v>
      </c>
      <c r="CX180">
        <f>ROUND(Y180*Source!I337,7)</f>
        <v>0.79559999999999997</v>
      </c>
      <c r="CY180">
        <f>AA180</f>
        <v>6.78</v>
      </c>
      <c r="CZ180">
        <f>AE180</f>
        <v>6.78</v>
      </c>
      <c r="DA180">
        <f>AI180</f>
        <v>1</v>
      </c>
      <c r="DB180">
        <f t="shared" si="39"/>
        <v>29.97</v>
      </c>
      <c r="DC180">
        <f t="shared" si="40"/>
        <v>0</v>
      </c>
      <c r="DD180" t="s">
        <v>3</v>
      </c>
      <c r="DE180" t="s">
        <v>3</v>
      </c>
      <c r="DF180">
        <f t="shared" si="56"/>
        <v>5.39</v>
      </c>
      <c r="DG180">
        <f t="shared" si="50"/>
        <v>0</v>
      </c>
      <c r="DH180">
        <f t="shared" si="41"/>
        <v>0</v>
      </c>
      <c r="DI180">
        <f t="shared" si="42"/>
        <v>0</v>
      </c>
      <c r="DJ180">
        <f>DF180</f>
        <v>5.39</v>
      </c>
      <c r="DK180">
        <v>1</v>
      </c>
      <c r="DL180" t="s">
        <v>3</v>
      </c>
      <c r="DM180">
        <v>0</v>
      </c>
      <c r="DN180" t="s">
        <v>3</v>
      </c>
      <c r="DO180">
        <v>0</v>
      </c>
    </row>
    <row r="181" spans="1:119" x14ac:dyDescent="0.2">
      <c r="A181">
        <f>ROW(Source!A337)</f>
        <v>337</v>
      </c>
      <c r="B181">
        <v>61549534</v>
      </c>
      <c r="C181">
        <v>61550939</v>
      </c>
      <c r="D181">
        <v>60403357</v>
      </c>
      <c r="E181">
        <v>1</v>
      </c>
      <c r="F181">
        <v>1</v>
      </c>
      <c r="G181">
        <v>1</v>
      </c>
      <c r="H181">
        <v>3</v>
      </c>
      <c r="I181" t="s">
        <v>481</v>
      </c>
      <c r="J181" t="s">
        <v>482</v>
      </c>
      <c r="K181" t="s">
        <v>483</v>
      </c>
      <c r="L181">
        <v>1425</v>
      </c>
      <c r="N181">
        <v>1013</v>
      </c>
      <c r="O181" t="s">
        <v>119</v>
      </c>
      <c r="P181" t="s">
        <v>119</v>
      </c>
      <c r="Q181">
        <v>1</v>
      </c>
      <c r="W181">
        <v>0</v>
      </c>
      <c r="X181">
        <v>1434886024</v>
      </c>
      <c r="Y181">
        <f t="shared" si="38"/>
        <v>2.09</v>
      </c>
      <c r="AA181">
        <v>64.900000000000006</v>
      </c>
      <c r="AB181">
        <v>0</v>
      </c>
      <c r="AC181">
        <v>0</v>
      </c>
      <c r="AD181">
        <v>0</v>
      </c>
      <c r="AE181">
        <v>52.34</v>
      </c>
      <c r="AF181">
        <v>0</v>
      </c>
      <c r="AG181">
        <v>0</v>
      </c>
      <c r="AH181">
        <v>0</v>
      </c>
      <c r="AI181">
        <v>1.24</v>
      </c>
      <c r="AJ181">
        <v>1</v>
      </c>
      <c r="AK181">
        <v>1</v>
      </c>
      <c r="AL181">
        <v>1</v>
      </c>
      <c r="AM181">
        <v>2</v>
      </c>
      <c r="AN181">
        <v>0</v>
      </c>
      <c r="AO181">
        <v>0</v>
      </c>
      <c r="AP181">
        <v>0</v>
      </c>
      <c r="AQ181">
        <v>1</v>
      </c>
      <c r="AR181">
        <v>0</v>
      </c>
      <c r="AS181" t="s">
        <v>3</v>
      </c>
      <c r="AT181">
        <v>2.09</v>
      </c>
      <c r="AU181" t="s">
        <v>3</v>
      </c>
      <c r="AV181">
        <v>0</v>
      </c>
      <c r="AW181">
        <v>2</v>
      </c>
      <c r="AX181">
        <v>61550954</v>
      </c>
      <c r="AY181">
        <v>1</v>
      </c>
      <c r="AZ181">
        <v>0</v>
      </c>
      <c r="BA181">
        <v>181</v>
      </c>
      <c r="BB181">
        <v>1</v>
      </c>
      <c r="BC181">
        <v>0</v>
      </c>
      <c r="BD181">
        <v>0</v>
      </c>
      <c r="BE181">
        <v>0</v>
      </c>
      <c r="BF181">
        <v>0</v>
      </c>
      <c r="BG181">
        <v>0</v>
      </c>
      <c r="BH181">
        <v>0</v>
      </c>
      <c r="BI181">
        <v>0</v>
      </c>
      <c r="BJ181">
        <v>109.39060000000001</v>
      </c>
      <c r="BK181">
        <v>0</v>
      </c>
      <c r="BL181">
        <v>0</v>
      </c>
      <c r="BM181">
        <v>0</v>
      </c>
      <c r="BN181">
        <v>0</v>
      </c>
      <c r="BO181">
        <v>0</v>
      </c>
      <c r="BP181">
        <v>1</v>
      </c>
      <c r="BQ181">
        <v>109.39060000000001</v>
      </c>
      <c r="BR181">
        <v>0</v>
      </c>
      <c r="BS181">
        <v>0</v>
      </c>
      <c r="BT181">
        <v>0</v>
      </c>
      <c r="BU181">
        <v>0</v>
      </c>
      <c r="BV181">
        <v>0</v>
      </c>
      <c r="BW181">
        <v>1</v>
      </c>
      <c r="CV181">
        <v>0</v>
      </c>
      <c r="CW181">
        <v>0</v>
      </c>
      <c r="CX181">
        <f>ROUND(Y181*Source!I337,7)</f>
        <v>0.37619999999999998</v>
      </c>
      <c r="CY181">
        <f>AA181</f>
        <v>64.900000000000006</v>
      </c>
      <c r="CZ181">
        <f>AE181</f>
        <v>52.34</v>
      </c>
      <c r="DA181">
        <f>AI181</f>
        <v>1.24</v>
      </c>
      <c r="DB181">
        <f t="shared" si="39"/>
        <v>109.39</v>
      </c>
      <c r="DC181">
        <f t="shared" si="40"/>
        <v>0</v>
      </c>
      <c r="DD181" t="s">
        <v>3</v>
      </c>
      <c r="DE181" t="s">
        <v>3</v>
      </c>
      <c r="DF181">
        <f>ROUND(ROUND(AE181*AI181,2)*CX181,2)</f>
        <v>24.42</v>
      </c>
      <c r="DG181">
        <f t="shared" si="50"/>
        <v>0</v>
      </c>
      <c r="DH181">
        <f t="shared" si="41"/>
        <v>0</v>
      </c>
      <c r="DI181">
        <f t="shared" si="42"/>
        <v>0</v>
      </c>
      <c r="DJ181">
        <f>DF181</f>
        <v>24.42</v>
      </c>
      <c r="DK181">
        <v>0</v>
      </c>
      <c r="DL181" t="s">
        <v>3</v>
      </c>
      <c r="DM181">
        <v>0</v>
      </c>
      <c r="DN181" t="s">
        <v>3</v>
      </c>
      <c r="DO181">
        <v>0</v>
      </c>
    </row>
    <row r="182" spans="1:119" x14ac:dyDescent="0.2">
      <c r="A182">
        <f>ROW(Source!A337)</f>
        <v>337</v>
      </c>
      <c r="B182">
        <v>61549534</v>
      </c>
      <c r="C182">
        <v>61550939</v>
      </c>
      <c r="D182">
        <v>60442997</v>
      </c>
      <c r="E182">
        <v>1</v>
      </c>
      <c r="F182">
        <v>1</v>
      </c>
      <c r="G182">
        <v>1</v>
      </c>
      <c r="H182">
        <v>3</v>
      </c>
      <c r="I182" t="s">
        <v>161</v>
      </c>
      <c r="J182" t="s">
        <v>164</v>
      </c>
      <c r="K182" t="s">
        <v>162</v>
      </c>
      <c r="L182">
        <v>1301</v>
      </c>
      <c r="N182">
        <v>1003</v>
      </c>
      <c r="O182" t="s">
        <v>163</v>
      </c>
      <c r="P182" t="s">
        <v>163</v>
      </c>
      <c r="Q182">
        <v>1</v>
      </c>
      <c r="W182">
        <v>0</v>
      </c>
      <c r="X182">
        <v>613818176</v>
      </c>
      <c r="Y182">
        <f t="shared" si="38"/>
        <v>105</v>
      </c>
      <c r="AA182">
        <v>11.79</v>
      </c>
      <c r="AB182">
        <v>0</v>
      </c>
      <c r="AC182">
        <v>0</v>
      </c>
      <c r="AD182">
        <v>0</v>
      </c>
      <c r="AE182">
        <v>11.79</v>
      </c>
      <c r="AF182">
        <v>0</v>
      </c>
      <c r="AG182">
        <v>0</v>
      </c>
      <c r="AH182">
        <v>0</v>
      </c>
      <c r="AI182">
        <v>1.4</v>
      </c>
      <c r="AJ182">
        <v>1</v>
      </c>
      <c r="AK182">
        <v>1</v>
      </c>
      <c r="AL182">
        <v>1</v>
      </c>
      <c r="AM182">
        <v>0</v>
      </c>
      <c r="AN182">
        <v>0</v>
      </c>
      <c r="AO182">
        <v>0</v>
      </c>
      <c r="AP182">
        <v>0</v>
      </c>
      <c r="AQ182">
        <v>0</v>
      </c>
      <c r="AR182">
        <v>0</v>
      </c>
      <c r="AS182" t="s">
        <v>3</v>
      </c>
      <c r="AT182">
        <v>105</v>
      </c>
      <c r="AU182" t="s">
        <v>3</v>
      </c>
      <c r="AV182">
        <v>0</v>
      </c>
      <c r="AW182">
        <v>1</v>
      </c>
      <c r="AX182">
        <v>-1</v>
      </c>
      <c r="AY182">
        <v>0</v>
      </c>
      <c r="AZ182">
        <v>0</v>
      </c>
      <c r="BA182" t="s">
        <v>3</v>
      </c>
      <c r="BB182">
        <v>0</v>
      </c>
      <c r="BC182">
        <v>0</v>
      </c>
      <c r="BD182">
        <v>0</v>
      </c>
      <c r="BE182">
        <v>0</v>
      </c>
      <c r="BF182">
        <v>0</v>
      </c>
      <c r="BG182">
        <v>0</v>
      </c>
      <c r="BH182">
        <v>0</v>
      </c>
      <c r="BI182">
        <v>0</v>
      </c>
      <c r="BJ182">
        <v>0</v>
      </c>
      <c r="BK182">
        <v>0</v>
      </c>
      <c r="BL182">
        <v>0</v>
      </c>
      <c r="BM182">
        <v>0</v>
      </c>
      <c r="BN182">
        <v>0</v>
      </c>
      <c r="BO182">
        <v>0</v>
      </c>
      <c r="BP182">
        <v>0</v>
      </c>
      <c r="BQ182">
        <v>0</v>
      </c>
      <c r="BR182">
        <v>0</v>
      </c>
      <c r="BS182">
        <v>0</v>
      </c>
      <c r="BT182">
        <v>0</v>
      </c>
      <c r="BU182">
        <v>0</v>
      </c>
      <c r="BV182">
        <v>0</v>
      </c>
      <c r="BW182">
        <v>0</v>
      </c>
      <c r="CV182">
        <v>0</v>
      </c>
      <c r="CW182">
        <v>0</v>
      </c>
      <c r="CX182">
        <f>ROUND(Y182*Source!I337,7)</f>
        <v>18.899999999999999</v>
      </c>
      <c r="CY182">
        <f>AA182</f>
        <v>11.79</v>
      </c>
      <c r="CZ182">
        <f>AE182</f>
        <v>11.79</v>
      </c>
      <c r="DA182">
        <f>AI182</f>
        <v>1.4</v>
      </c>
      <c r="DB182">
        <f t="shared" si="39"/>
        <v>1237.95</v>
      </c>
      <c r="DC182">
        <f t="shared" si="40"/>
        <v>0</v>
      </c>
      <c r="DD182" t="s">
        <v>3</v>
      </c>
      <c r="DE182" t="s">
        <v>3</v>
      </c>
      <c r="DF182">
        <f>ROUND(ROUND(AE182*AI182,2)*CX182,2)</f>
        <v>312.04000000000002</v>
      </c>
      <c r="DG182">
        <f t="shared" si="50"/>
        <v>0</v>
      </c>
      <c r="DH182">
        <f t="shared" si="41"/>
        <v>0</v>
      </c>
      <c r="DI182">
        <f t="shared" si="42"/>
        <v>0</v>
      </c>
      <c r="DJ182">
        <f>DF182</f>
        <v>312.04000000000002</v>
      </c>
      <c r="DK182">
        <v>0</v>
      </c>
      <c r="DL182" t="s">
        <v>3</v>
      </c>
      <c r="DM182">
        <v>0</v>
      </c>
      <c r="DN182" t="s">
        <v>3</v>
      </c>
      <c r="DO182">
        <v>0</v>
      </c>
    </row>
    <row r="183" spans="1:119" x14ac:dyDescent="0.2">
      <c r="A183">
        <f>ROW(Source!A374)</f>
        <v>374</v>
      </c>
      <c r="B183">
        <v>61549534</v>
      </c>
      <c r="C183">
        <v>61550957</v>
      </c>
      <c r="D183">
        <v>60327418</v>
      </c>
      <c r="E183">
        <v>117</v>
      </c>
      <c r="F183">
        <v>1</v>
      </c>
      <c r="G183">
        <v>1</v>
      </c>
      <c r="H183">
        <v>1</v>
      </c>
      <c r="I183" t="s">
        <v>426</v>
      </c>
      <c r="J183" t="s">
        <v>3</v>
      </c>
      <c r="K183" t="s">
        <v>427</v>
      </c>
      <c r="L183">
        <v>1191</v>
      </c>
      <c r="N183">
        <v>1013</v>
      </c>
      <c r="O183" t="s">
        <v>413</v>
      </c>
      <c r="P183" t="s">
        <v>413</v>
      </c>
      <c r="Q183">
        <v>1</v>
      </c>
      <c r="W183">
        <v>0</v>
      </c>
      <c r="X183">
        <v>-715079457</v>
      </c>
      <c r="Y183">
        <f t="shared" si="38"/>
        <v>24.1</v>
      </c>
      <c r="AA183">
        <v>0</v>
      </c>
      <c r="AB183">
        <v>0</v>
      </c>
      <c r="AC183">
        <v>0</v>
      </c>
      <c r="AD183">
        <v>681.63</v>
      </c>
      <c r="AE183">
        <v>0</v>
      </c>
      <c r="AF183">
        <v>0</v>
      </c>
      <c r="AG183">
        <v>0</v>
      </c>
      <c r="AH183">
        <v>681.63</v>
      </c>
      <c r="AI183">
        <v>1</v>
      </c>
      <c r="AJ183">
        <v>1</v>
      </c>
      <c r="AK183">
        <v>1</v>
      </c>
      <c r="AL183">
        <v>1</v>
      </c>
      <c r="AM183">
        <v>-2</v>
      </c>
      <c r="AN183">
        <v>0</v>
      </c>
      <c r="AO183">
        <v>0</v>
      </c>
      <c r="AP183">
        <v>0</v>
      </c>
      <c r="AQ183">
        <v>1</v>
      </c>
      <c r="AR183">
        <v>0</v>
      </c>
      <c r="AS183" t="s">
        <v>3</v>
      </c>
      <c r="AT183">
        <v>24.1</v>
      </c>
      <c r="AU183" t="s">
        <v>3</v>
      </c>
      <c r="AV183">
        <v>1</v>
      </c>
      <c r="AW183">
        <v>2</v>
      </c>
      <c r="AX183">
        <v>61550960</v>
      </c>
      <c r="AY183">
        <v>1</v>
      </c>
      <c r="AZ183">
        <v>0</v>
      </c>
      <c r="BA183">
        <v>183</v>
      </c>
      <c r="BB183">
        <v>1</v>
      </c>
      <c r="BC183">
        <v>0</v>
      </c>
      <c r="BD183">
        <v>0</v>
      </c>
      <c r="BE183">
        <v>0</v>
      </c>
      <c r="BF183">
        <v>0</v>
      </c>
      <c r="BG183">
        <v>0</v>
      </c>
      <c r="BH183">
        <v>0</v>
      </c>
      <c r="BI183">
        <v>0</v>
      </c>
      <c r="BJ183">
        <v>0</v>
      </c>
      <c r="BK183">
        <v>0</v>
      </c>
      <c r="BL183">
        <v>0</v>
      </c>
      <c r="BM183">
        <v>16427.282999999999</v>
      </c>
      <c r="BN183">
        <v>24.1</v>
      </c>
      <c r="BO183">
        <v>0</v>
      </c>
      <c r="BP183">
        <v>1</v>
      </c>
      <c r="BQ183">
        <v>0</v>
      </c>
      <c r="BR183">
        <v>0</v>
      </c>
      <c r="BS183">
        <v>0</v>
      </c>
      <c r="BT183">
        <v>16427.282999999999</v>
      </c>
      <c r="BU183">
        <v>24.1</v>
      </c>
      <c r="BV183">
        <v>0</v>
      </c>
      <c r="BW183">
        <v>1</v>
      </c>
      <c r="CU183">
        <f>ROUND(AT183*Source!I374*AH183*AL183,2)</f>
        <v>164.27</v>
      </c>
      <c r="CV183">
        <f>ROUND(Y183*Source!I374,7)</f>
        <v>0.24099999999999999</v>
      </c>
      <c r="CW183">
        <v>0</v>
      </c>
      <c r="CX183">
        <f>ROUND(Y183*Source!I374,7)</f>
        <v>0.24099999999999999</v>
      </c>
      <c r="CY183">
        <f>AD183</f>
        <v>681.63</v>
      </c>
      <c r="CZ183">
        <f>AH183</f>
        <v>681.63</v>
      </c>
      <c r="DA183">
        <f>AL183</f>
        <v>1</v>
      </c>
      <c r="DB183">
        <f t="shared" si="39"/>
        <v>16427.28</v>
      </c>
      <c r="DC183">
        <f t="shared" si="40"/>
        <v>0</v>
      </c>
      <c r="DD183" t="s">
        <v>3</v>
      </c>
      <c r="DE183" t="s">
        <v>3</v>
      </c>
      <c r="DF183">
        <f>ROUND(ROUND(AE183,2)*CX183,2)</f>
        <v>0</v>
      </c>
      <c r="DG183">
        <f t="shared" si="50"/>
        <v>0</v>
      </c>
      <c r="DH183">
        <f t="shared" si="41"/>
        <v>0</v>
      </c>
      <c r="DI183">
        <f t="shared" si="42"/>
        <v>164.27</v>
      </c>
      <c r="DJ183">
        <f>DI183</f>
        <v>164.27</v>
      </c>
      <c r="DK183">
        <v>1</v>
      </c>
      <c r="DL183" t="s">
        <v>3</v>
      </c>
      <c r="DM183">
        <v>0</v>
      </c>
      <c r="DN183" t="s">
        <v>3</v>
      </c>
      <c r="DO183">
        <v>0</v>
      </c>
    </row>
    <row r="184" spans="1:119" x14ac:dyDescent="0.2">
      <c r="A184">
        <f>ROW(Source!A374)</f>
        <v>374</v>
      </c>
      <c r="B184">
        <v>61549534</v>
      </c>
      <c r="C184">
        <v>61550957</v>
      </c>
      <c r="D184">
        <v>60430710</v>
      </c>
      <c r="E184">
        <v>1</v>
      </c>
      <c r="F184">
        <v>1</v>
      </c>
      <c r="G184">
        <v>1</v>
      </c>
      <c r="H184">
        <v>3</v>
      </c>
      <c r="I184" t="s">
        <v>126</v>
      </c>
      <c r="J184" t="s">
        <v>129</v>
      </c>
      <c r="K184" t="s">
        <v>127</v>
      </c>
      <c r="L184">
        <v>1371</v>
      </c>
      <c r="N184">
        <v>1013</v>
      </c>
      <c r="O184" t="s">
        <v>128</v>
      </c>
      <c r="P184" t="s">
        <v>128</v>
      </c>
      <c r="Q184">
        <v>1</v>
      </c>
      <c r="W184">
        <v>0</v>
      </c>
      <c r="X184">
        <v>651079227</v>
      </c>
      <c r="Y184">
        <f t="shared" si="38"/>
        <v>100</v>
      </c>
      <c r="AA184">
        <v>439.61</v>
      </c>
      <c r="AB184">
        <v>0</v>
      </c>
      <c r="AC184">
        <v>0</v>
      </c>
      <c r="AD184">
        <v>0</v>
      </c>
      <c r="AE184">
        <v>230.16</v>
      </c>
      <c r="AF184">
        <v>0</v>
      </c>
      <c r="AG184">
        <v>0</v>
      </c>
      <c r="AH184">
        <v>0</v>
      </c>
      <c r="AI184">
        <v>1.91</v>
      </c>
      <c r="AJ184">
        <v>1</v>
      </c>
      <c r="AK184">
        <v>1</v>
      </c>
      <c r="AL184">
        <v>1</v>
      </c>
      <c r="AM184">
        <v>0</v>
      </c>
      <c r="AN184">
        <v>0</v>
      </c>
      <c r="AO184">
        <v>0</v>
      </c>
      <c r="AP184">
        <v>0</v>
      </c>
      <c r="AQ184">
        <v>0</v>
      </c>
      <c r="AR184">
        <v>0</v>
      </c>
      <c r="AS184" t="s">
        <v>3</v>
      </c>
      <c r="AT184">
        <v>100</v>
      </c>
      <c r="AU184" t="s">
        <v>3</v>
      </c>
      <c r="AV184">
        <v>0</v>
      </c>
      <c r="AW184">
        <v>1</v>
      </c>
      <c r="AX184">
        <v>-1</v>
      </c>
      <c r="AY184">
        <v>0</v>
      </c>
      <c r="AZ184">
        <v>0</v>
      </c>
      <c r="BA184" t="s">
        <v>3</v>
      </c>
      <c r="BB184">
        <v>0</v>
      </c>
      <c r="BC184">
        <v>0</v>
      </c>
      <c r="BD184">
        <v>0</v>
      </c>
      <c r="BE184">
        <v>0</v>
      </c>
      <c r="BF184">
        <v>0</v>
      </c>
      <c r="BG184">
        <v>0</v>
      </c>
      <c r="BH184">
        <v>0</v>
      </c>
      <c r="BI184">
        <v>0</v>
      </c>
      <c r="BJ184">
        <v>0</v>
      </c>
      <c r="BK184">
        <v>0</v>
      </c>
      <c r="BL184">
        <v>0</v>
      </c>
      <c r="BM184">
        <v>0</v>
      </c>
      <c r="BN184">
        <v>0</v>
      </c>
      <c r="BO184">
        <v>0</v>
      </c>
      <c r="BP184">
        <v>0</v>
      </c>
      <c r="BQ184">
        <v>0</v>
      </c>
      <c r="BR184">
        <v>0</v>
      </c>
      <c r="BS184">
        <v>0</v>
      </c>
      <c r="BT184">
        <v>0</v>
      </c>
      <c r="BU184">
        <v>0</v>
      </c>
      <c r="BV184">
        <v>0</v>
      </c>
      <c r="BW184">
        <v>0</v>
      </c>
      <c r="CV184">
        <v>0</v>
      </c>
      <c r="CW184">
        <v>0</v>
      </c>
      <c r="CX184">
        <f>ROUND(Y184*Source!I374,7)</f>
        <v>1</v>
      </c>
      <c r="CY184">
        <f>AA184</f>
        <v>439.61</v>
      </c>
      <c r="CZ184">
        <f>AE184</f>
        <v>230.16</v>
      </c>
      <c r="DA184">
        <f>AI184</f>
        <v>1.91</v>
      </c>
      <c r="DB184">
        <f t="shared" si="39"/>
        <v>23016</v>
      </c>
      <c r="DC184">
        <f t="shared" si="40"/>
        <v>0</v>
      </c>
      <c r="DD184" t="s">
        <v>3</v>
      </c>
      <c r="DE184" t="s">
        <v>3</v>
      </c>
      <c r="DF184">
        <f>ROUND(ROUND(AE184*AI184,2)*CX184,2)</f>
        <v>439.61</v>
      </c>
      <c r="DG184">
        <f t="shared" si="50"/>
        <v>0</v>
      </c>
      <c r="DH184">
        <f t="shared" si="41"/>
        <v>0</v>
      </c>
      <c r="DI184">
        <f t="shared" si="42"/>
        <v>0</v>
      </c>
      <c r="DJ184">
        <f>DF184</f>
        <v>439.61</v>
      </c>
      <c r="DK184">
        <v>0</v>
      </c>
      <c r="DL184" t="s">
        <v>3</v>
      </c>
      <c r="DM184">
        <v>0</v>
      </c>
      <c r="DN184" t="s">
        <v>3</v>
      </c>
      <c r="DO184">
        <v>0</v>
      </c>
    </row>
    <row r="185" spans="1:119" x14ac:dyDescent="0.2">
      <c r="A185">
        <f>ROW(Source!A376)</f>
        <v>376</v>
      </c>
      <c r="B185">
        <v>61549534</v>
      </c>
      <c r="C185">
        <v>61550963</v>
      </c>
      <c r="D185">
        <v>60327430</v>
      </c>
      <c r="E185">
        <v>117</v>
      </c>
      <c r="F185">
        <v>1</v>
      </c>
      <c r="G185">
        <v>1</v>
      </c>
      <c r="H185">
        <v>1</v>
      </c>
      <c r="I185" t="s">
        <v>428</v>
      </c>
      <c r="J185" t="s">
        <v>3</v>
      </c>
      <c r="K185" t="s">
        <v>429</v>
      </c>
      <c r="L185">
        <v>1191</v>
      </c>
      <c r="N185">
        <v>1013</v>
      </c>
      <c r="O185" t="s">
        <v>413</v>
      </c>
      <c r="P185" t="s">
        <v>413</v>
      </c>
      <c r="Q185">
        <v>1</v>
      </c>
      <c r="W185">
        <v>0</v>
      </c>
      <c r="X185">
        <v>-1088579471</v>
      </c>
      <c r="Y185">
        <f t="shared" si="38"/>
        <v>20.329999999999998</v>
      </c>
      <c r="AA185">
        <v>0</v>
      </c>
      <c r="AB185">
        <v>0</v>
      </c>
      <c r="AC185">
        <v>0</v>
      </c>
      <c r="AD185">
        <v>713.96</v>
      </c>
      <c r="AE185">
        <v>0</v>
      </c>
      <c r="AF185">
        <v>0</v>
      </c>
      <c r="AG185">
        <v>0</v>
      </c>
      <c r="AH185">
        <v>713.96</v>
      </c>
      <c r="AI185">
        <v>1</v>
      </c>
      <c r="AJ185">
        <v>1</v>
      </c>
      <c r="AK185">
        <v>1</v>
      </c>
      <c r="AL185">
        <v>1</v>
      </c>
      <c r="AM185">
        <v>-2</v>
      </c>
      <c r="AN185">
        <v>0</v>
      </c>
      <c r="AO185">
        <v>0</v>
      </c>
      <c r="AP185">
        <v>0</v>
      </c>
      <c r="AQ185">
        <v>1</v>
      </c>
      <c r="AR185">
        <v>0</v>
      </c>
      <c r="AS185" t="s">
        <v>3</v>
      </c>
      <c r="AT185">
        <v>20.329999999999998</v>
      </c>
      <c r="AU185" t="s">
        <v>3</v>
      </c>
      <c r="AV185">
        <v>1</v>
      </c>
      <c r="AW185">
        <v>2</v>
      </c>
      <c r="AX185">
        <v>61550971</v>
      </c>
      <c r="AY185">
        <v>1</v>
      </c>
      <c r="AZ185">
        <v>0</v>
      </c>
      <c r="BA185">
        <v>185</v>
      </c>
      <c r="BB185">
        <v>1</v>
      </c>
      <c r="BC185">
        <v>0</v>
      </c>
      <c r="BD185">
        <v>0</v>
      </c>
      <c r="BE185">
        <v>0</v>
      </c>
      <c r="BF185">
        <v>0</v>
      </c>
      <c r="BG185">
        <v>0</v>
      </c>
      <c r="BH185">
        <v>0</v>
      </c>
      <c r="BI185">
        <v>0</v>
      </c>
      <c r="BJ185">
        <v>0</v>
      </c>
      <c r="BK185">
        <v>0</v>
      </c>
      <c r="BL185">
        <v>0</v>
      </c>
      <c r="BM185">
        <v>14514.8068</v>
      </c>
      <c r="BN185">
        <v>20.329999999999998</v>
      </c>
      <c r="BO185">
        <v>0</v>
      </c>
      <c r="BP185">
        <v>1</v>
      </c>
      <c r="BQ185">
        <v>0</v>
      </c>
      <c r="BR185">
        <v>0</v>
      </c>
      <c r="BS185">
        <v>0</v>
      </c>
      <c r="BT185">
        <v>14514.8068</v>
      </c>
      <c r="BU185">
        <v>20.329999999999998</v>
      </c>
      <c r="BV185">
        <v>0</v>
      </c>
      <c r="BW185">
        <v>1</v>
      </c>
      <c r="CU185">
        <f>ROUND(AT185*Source!I376*AH185*AL185,2)</f>
        <v>435.44</v>
      </c>
      <c r="CV185">
        <f>ROUND(Y185*Source!I376,7)</f>
        <v>0.6099</v>
      </c>
      <c r="CW185">
        <v>0</v>
      </c>
      <c r="CX185">
        <f>ROUND(Y185*Source!I376,7)</f>
        <v>0.6099</v>
      </c>
      <c r="CY185">
        <f>AD185</f>
        <v>713.96</v>
      </c>
      <c r="CZ185">
        <f>AH185</f>
        <v>713.96</v>
      </c>
      <c r="DA185">
        <f>AL185</f>
        <v>1</v>
      </c>
      <c r="DB185">
        <f t="shared" si="39"/>
        <v>14514.81</v>
      </c>
      <c r="DC185">
        <f t="shared" si="40"/>
        <v>0</v>
      </c>
      <c r="DD185" t="s">
        <v>3</v>
      </c>
      <c r="DE185" t="s">
        <v>3</v>
      </c>
      <c r="DF185">
        <f>ROUND(ROUND(AE185,2)*CX185,2)</f>
        <v>0</v>
      </c>
      <c r="DG185">
        <f t="shared" si="50"/>
        <v>0</v>
      </c>
      <c r="DH185">
        <f t="shared" si="41"/>
        <v>0</v>
      </c>
      <c r="DI185">
        <f t="shared" si="42"/>
        <v>435.44</v>
      </c>
      <c r="DJ185">
        <f>DI185</f>
        <v>435.44</v>
      </c>
      <c r="DK185">
        <v>1</v>
      </c>
      <c r="DL185" t="s">
        <v>3</v>
      </c>
      <c r="DM185">
        <v>0</v>
      </c>
      <c r="DN185" t="s">
        <v>3</v>
      </c>
      <c r="DO185">
        <v>0</v>
      </c>
    </row>
    <row r="186" spans="1:119" x14ac:dyDescent="0.2">
      <c r="A186">
        <f>ROW(Source!A376)</f>
        <v>376</v>
      </c>
      <c r="B186">
        <v>61549534</v>
      </c>
      <c r="C186">
        <v>61550963</v>
      </c>
      <c r="D186">
        <v>60327602</v>
      </c>
      <c r="E186">
        <v>117</v>
      </c>
      <c r="F186">
        <v>1</v>
      </c>
      <c r="G186">
        <v>1</v>
      </c>
      <c r="H186">
        <v>1</v>
      </c>
      <c r="I186" t="s">
        <v>430</v>
      </c>
      <c r="J186" t="s">
        <v>3</v>
      </c>
      <c r="K186" t="s">
        <v>431</v>
      </c>
      <c r="L186">
        <v>1191</v>
      </c>
      <c r="N186">
        <v>1013</v>
      </c>
      <c r="O186" t="s">
        <v>413</v>
      </c>
      <c r="P186" t="s">
        <v>413</v>
      </c>
      <c r="Q186">
        <v>1</v>
      </c>
      <c r="W186">
        <v>0</v>
      </c>
      <c r="X186">
        <v>-1417349443</v>
      </c>
      <c r="Y186">
        <f t="shared" si="38"/>
        <v>0.01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1</v>
      </c>
      <c r="AJ186">
        <v>1</v>
      </c>
      <c r="AK186">
        <v>1</v>
      </c>
      <c r="AL186">
        <v>1</v>
      </c>
      <c r="AM186">
        <v>-2</v>
      </c>
      <c r="AN186">
        <v>0</v>
      </c>
      <c r="AO186">
        <v>0</v>
      </c>
      <c r="AP186">
        <v>0</v>
      </c>
      <c r="AQ186">
        <v>1</v>
      </c>
      <c r="AR186">
        <v>0</v>
      </c>
      <c r="AS186" t="s">
        <v>3</v>
      </c>
      <c r="AT186">
        <v>0.01</v>
      </c>
      <c r="AU186" t="s">
        <v>3</v>
      </c>
      <c r="AV186">
        <v>2</v>
      </c>
      <c r="AW186">
        <v>2</v>
      </c>
      <c r="AX186">
        <v>61550972</v>
      </c>
      <c r="AY186">
        <v>1</v>
      </c>
      <c r="AZ186">
        <v>0</v>
      </c>
      <c r="BA186">
        <v>186</v>
      </c>
      <c r="BB186">
        <v>1</v>
      </c>
      <c r="BC186">
        <v>0</v>
      </c>
      <c r="BD186">
        <v>0</v>
      </c>
      <c r="BE186">
        <v>0</v>
      </c>
      <c r="BF186">
        <v>0</v>
      </c>
      <c r="BG186">
        <v>0</v>
      </c>
      <c r="BH186">
        <v>0</v>
      </c>
      <c r="BI186">
        <v>0</v>
      </c>
      <c r="BJ186">
        <v>0</v>
      </c>
      <c r="BK186">
        <v>0</v>
      </c>
      <c r="BL186">
        <v>0</v>
      </c>
      <c r="BM186">
        <v>0</v>
      </c>
      <c r="BN186">
        <v>0</v>
      </c>
      <c r="BO186">
        <v>0</v>
      </c>
      <c r="BP186">
        <v>0</v>
      </c>
      <c r="BQ186">
        <v>0</v>
      </c>
      <c r="BR186">
        <v>0</v>
      </c>
      <c r="BS186">
        <v>0</v>
      </c>
      <c r="BT186">
        <v>0</v>
      </c>
      <c r="BU186">
        <v>0</v>
      </c>
      <c r="BV186">
        <v>0</v>
      </c>
      <c r="BW186">
        <v>0</v>
      </c>
      <c r="CV186">
        <v>0</v>
      </c>
      <c r="CW186">
        <v>0</v>
      </c>
      <c r="CX186">
        <f>ROUND(Y186*Source!I376,7)</f>
        <v>2.9999999999999997E-4</v>
      </c>
      <c r="CY186">
        <f>AD186</f>
        <v>0</v>
      </c>
      <c r="CZ186">
        <f>AH186</f>
        <v>0</v>
      </c>
      <c r="DA186">
        <f>AL186</f>
        <v>1</v>
      </c>
      <c r="DB186">
        <f t="shared" si="39"/>
        <v>0</v>
      </c>
      <c r="DC186">
        <f t="shared" si="40"/>
        <v>0</v>
      </c>
      <c r="DD186" t="s">
        <v>3</v>
      </c>
      <c r="DE186" t="s">
        <v>3</v>
      </c>
      <c r="DF186">
        <f>ROUND(ROUND(AE186,2)*CX186,2)</f>
        <v>0</v>
      </c>
      <c r="DG186">
        <f t="shared" si="50"/>
        <v>0</v>
      </c>
      <c r="DH186">
        <f t="shared" si="41"/>
        <v>0</v>
      </c>
      <c r="DI186">
        <f t="shared" si="42"/>
        <v>0</v>
      </c>
      <c r="DJ186">
        <f>DI186</f>
        <v>0</v>
      </c>
      <c r="DK186">
        <v>0</v>
      </c>
      <c r="DL186" t="s">
        <v>3</v>
      </c>
      <c r="DM186">
        <v>0</v>
      </c>
      <c r="DN186" t="s">
        <v>3</v>
      </c>
      <c r="DO186">
        <v>0</v>
      </c>
    </row>
    <row r="187" spans="1:119" x14ac:dyDescent="0.2">
      <c r="A187">
        <f>ROW(Source!A376)</f>
        <v>376</v>
      </c>
      <c r="B187">
        <v>61549534</v>
      </c>
      <c r="C187">
        <v>61550963</v>
      </c>
      <c r="D187">
        <v>60334278</v>
      </c>
      <c r="E187">
        <v>1</v>
      </c>
      <c r="F187">
        <v>1</v>
      </c>
      <c r="G187">
        <v>1</v>
      </c>
      <c r="H187">
        <v>2</v>
      </c>
      <c r="I187" t="s">
        <v>432</v>
      </c>
      <c r="J187" t="s">
        <v>433</v>
      </c>
      <c r="K187" t="s">
        <v>434</v>
      </c>
      <c r="L187">
        <v>1368</v>
      </c>
      <c r="N187">
        <v>1011</v>
      </c>
      <c r="O187" t="s">
        <v>417</v>
      </c>
      <c r="P187" t="s">
        <v>417</v>
      </c>
      <c r="Q187">
        <v>1</v>
      </c>
      <c r="W187">
        <v>0</v>
      </c>
      <c r="X187">
        <v>945201097</v>
      </c>
      <c r="Y187">
        <f t="shared" si="38"/>
        <v>0.01</v>
      </c>
      <c r="AA187">
        <v>0</v>
      </c>
      <c r="AB187">
        <v>57.47</v>
      </c>
      <c r="AC187">
        <v>641.22</v>
      </c>
      <c r="AD187">
        <v>0</v>
      </c>
      <c r="AE187">
        <v>0</v>
      </c>
      <c r="AF187">
        <v>37.32</v>
      </c>
      <c r="AG187">
        <v>641.22</v>
      </c>
      <c r="AH187">
        <v>0</v>
      </c>
      <c r="AI187">
        <v>1</v>
      </c>
      <c r="AJ187">
        <v>1.54</v>
      </c>
      <c r="AK187">
        <v>1</v>
      </c>
      <c r="AL187">
        <v>1</v>
      </c>
      <c r="AM187">
        <v>2</v>
      </c>
      <c r="AN187">
        <v>0</v>
      </c>
      <c r="AO187">
        <v>0</v>
      </c>
      <c r="AP187">
        <v>0</v>
      </c>
      <c r="AQ187">
        <v>1</v>
      </c>
      <c r="AR187">
        <v>0</v>
      </c>
      <c r="AS187" t="s">
        <v>3</v>
      </c>
      <c r="AT187">
        <v>0.01</v>
      </c>
      <c r="AU187" t="s">
        <v>3</v>
      </c>
      <c r="AV187">
        <v>1</v>
      </c>
      <c r="AW187">
        <v>2</v>
      </c>
      <c r="AX187">
        <v>61550973</v>
      </c>
      <c r="AY187">
        <v>1</v>
      </c>
      <c r="AZ187">
        <v>0</v>
      </c>
      <c r="BA187">
        <v>187</v>
      </c>
      <c r="BB187">
        <v>1</v>
      </c>
      <c r="BC187">
        <v>0</v>
      </c>
      <c r="BD187">
        <v>0</v>
      </c>
      <c r="BE187">
        <v>0</v>
      </c>
      <c r="BF187">
        <v>0</v>
      </c>
      <c r="BG187">
        <v>0</v>
      </c>
      <c r="BH187">
        <v>0</v>
      </c>
      <c r="BI187">
        <v>0</v>
      </c>
      <c r="BJ187">
        <v>0</v>
      </c>
      <c r="BK187">
        <v>0.37320000000000003</v>
      </c>
      <c r="BL187">
        <v>6.4122000000000003</v>
      </c>
      <c r="BM187">
        <v>0</v>
      </c>
      <c r="BN187">
        <v>0</v>
      </c>
      <c r="BO187">
        <v>0.01</v>
      </c>
      <c r="BP187">
        <v>1</v>
      </c>
      <c r="BQ187">
        <v>0</v>
      </c>
      <c r="BR187">
        <v>0.37320000000000003</v>
      </c>
      <c r="BS187">
        <v>6.4122000000000003</v>
      </c>
      <c r="BT187">
        <v>0</v>
      </c>
      <c r="BU187">
        <v>0</v>
      </c>
      <c r="BV187">
        <v>0.01</v>
      </c>
      <c r="BW187">
        <v>1</v>
      </c>
      <c r="CV187">
        <v>0</v>
      </c>
      <c r="CW187">
        <f>ROUND(Y187*Source!I376*DO187,7)</f>
        <v>2.9999999999999997E-4</v>
      </c>
      <c r="CX187">
        <f>ROUND(Y187*Source!I376,7)</f>
        <v>2.9999999999999997E-4</v>
      </c>
      <c r="CY187">
        <f>AB187</f>
        <v>57.47</v>
      </c>
      <c r="CZ187">
        <f>AF187</f>
        <v>37.32</v>
      </c>
      <c r="DA187">
        <f>AJ187</f>
        <v>1.54</v>
      </c>
      <c r="DB187">
        <f t="shared" si="39"/>
        <v>0.37</v>
      </c>
      <c r="DC187">
        <f t="shared" si="40"/>
        <v>6.41</v>
      </c>
      <c r="DD187" t="s">
        <v>3</v>
      </c>
      <c r="DE187" t="s">
        <v>3</v>
      </c>
      <c r="DF187">
        <f>ROUND(ROUND(AE187,2)*CX187,2)</f>
        <v>0</v>
      </c>
      <c r="DG187">
        <f>ROUND(ROUND(AF187*AJ187,2)*CX187,2)</f>
        <v>0.02</v>
      </c>
      <c r="DH187">
        <f t="shared" si="41"/>
        <v>0.19</v>
      </c>
      <c r="DI187">
        <f t="shared" si="42"/>
        <v>0</v>
      </c>
      <c r="DJ187">
        <f>DG187+DH187</f>
        <v>0.21</v>
      </c>
      <c r="DK187">
        <v>0</v>
      </c>
      <c r="DL187" t="s">
        <v>435</v>
      </c>
      <c r="DM187">
        <v>3</v>
      </c>
      <c r="DN187" t="s">
        <v>413</v>
      </c>
      <c r="DO187">
        <v>1</v>
      </c>
    </row>
    <row r="188" spans="1:119" x14ac:dyDescent="0.2">
      <c r="A188">
        <f>ROW(Source!A376)</f>
        <v>376</v>
      </c>
      <c r="B188">
        <v>61549534</v>
      </c>
      <c r="C188">
        <v>61550963</v>
      </c>
      <c r="D188">
        <v>60401754</v>
      </c>
      <c r="E188">
        <v>1</v>
      </c>
      <c r="F188">
        <v>1</v>
      </c>
      <c r="G188">
        <v>1</v>
      </c>
      <c r="H188">
        <v>3</v>
      </c>
      <c r="I188" t="s">
        <v>436</v>
      </c>
      <c r="J188" t="s">
        <v>437</v>
      </c>
      <c r="K188" t="s">
        <v>438</v>
      </c>
      <c r="L188">
        <v>1383</v>
      </c>
      <c r="N188">
        <v>1013</v>
      </c>
      <c r="O188" t="s">
        <v>439</v>
      </c>
      <c r="P188" t="s">
        <v>439</v>
      </c>
      <c r="Q188">
        <v>1</v>
      </c>
      <c r="W188">
        <v>0</v>
      </c>
      <c r="X188">
        <v>1840299850</v>
      </c>
      <c r="Y188">
        <f t="shared" si="38"/>
        <v>8.2403999999999993</v>
      </c>
      <c r="AA188">
        <v>6.78</v>
      </c>
      <c r="AB188">
        <v>0</v>
      </c>
      <c r="AC188">
        <v>0</v>
      </c>
      <c r="AD188">
        <v>0</v>
      </c>
      <c r="AE188">
        <v>6.78</v>
      </c>
      <c r="AF188">
        <v>0</v>
      </c>
      <c r="AG188">
        <v>0</v>
      </c>
      <c r="AH188">
        <v>0</v>
      </c>
      <c r="AI188">
        <v>1</v>
      </c>
      <c r="AJ188">
        <v>1</v>
      </c>
      <c r="AK188">
        <v>1</v>
      </c>
      <c r="AL188">
        <v>1</v>
      </c>
      <c r="AM188">
        <v>-2</v>
      </c>
      <c r="AN188">
        <v>0</v>
      </c>
      <c r="AO188">
        <v>0</v>
      </c>
      <c r="AP188">
        <v>0</v>
      </c>
      <c r="AQ188">
        <v>1</v>
      </c>
      <c r="AR188">
        <v>0</v>
      </c>
      <c r="AS188" t="s">
        <v>3</v>
      </c>
      <c r="AT188">
        <v>8.2403999999999993</v>
      </c>
      <c r="AU188" t="s">
        <v>3</v>
      </c>
      <c r="AV188">
        <v>0</v>
      </c>
      <c r="AW188">
        <v>2</v>
      </c>
      <c r="AX188">
        <v>61550974</v>
      </c>
      <c r="AY188">
        <v>1</v>
      </c>
      <c r="AZ188">
        <v>0</v>
      </c>
      <c r="BA188">
        <v>188</v>
      </c>
      <c r="BB188">
        <v>1</v>
      </c>
      <c r="BC188">
        <v>0</v>
      </c>
      <c r="BD188">
        <v>0</v>
      </c>
      <c r="BE188">
        <v>0</v>
      </c>
      <c r="BF188">
        <v>0</v>
      </c>
      <c r="BG188">
        <v>0</v>
      </c>
      <c r="BH188">
        <v>0</v>
      </c>
      <c r="BI188">
        <v>0</v>
      </c>
      <c r="BJ188">
        <v>55.869911999999999</v>
      </c>
      <c r="BK188">
        <v>0</v>
      </c>
      <c r="BL188">
        <v>0</v>
      </c>
      <c r="BM188">
        <v>0</v>
      </c>
      <c r="BN188">
        <v>0</v>
      </c>
      <c r="BO188">
        <v>0</v>
      </c>
      <c r="BP188">
        <v>1</v>
      </c>
      <c r="BQ188">
        <v>55.869911999999999</v>
      </c>
      <c r="BR188">
        <v>0</v>
      </c>
      <c r="BS188">
        <v>0</v>
      </c>
      <c r="BT188">
        <v>0</v>
      </c>
      <c r="BU188">
        <v>0</v>
      </c>
      <c r="BV188">
        <v>0</v>
      </c>
      <c r="BW188">
        <v>1</v>
      </c>
      <c r="CV188">
        <v>0</v>
      </c>
      <c r="CW188">
        <v>0</v>
      </c>
      <c r="CX188">
        <f>ROUND(Y188*Source!I376,7)</f>
        <v>0.24721199999999999</v>
      </c>
      <c r="CY188">
        <f>AA188</f>
        <v>6.78</v>
      </c>
      <c r="CZ188">
        <f>AE188</f>
        <v>6.78</v>
      </c>
      <c r="DA188">
        <f>AI188</f>
        <v>1</v>
      </c>
      <c r="DB188">
        <f t="shared" si="39"/>
        <v>55.87</v>
      </c>
      <c r="DC188">
        <f t="shared" si="40"/>
        <v>0</v>
      </c>
      <c r="DD188" t="s">
        <v>3</v>
      </c>
      <c r="DE188" t="s">
        <v>3</v>
      </c>
      <c r="DF188">
        <f>ROUND(ROUND(AE188,2)*CX188,2)</f>
        <v>1.68</v>
      </c>
      <c r="DG188">
        <f t="shared" ref="DG188:DG219" si="57">ROUND(ROUND(AF188,2)*CX188,2)</f>
        <v>0</v>
      </c>
      <c r="DH188">
        <f t="shared" si="41"/>
        <v>0</v>
      </c>
      <c r="DI188">
        <f t="shared" si="42"/>
        <v>0</v>
      </c>
      <c r="DJ188">
        <f>DF188</f>
        <v>1.68</v>
      </c>
      <c r="DK188">
        <v>1</v>
      </c>
      <c r="DL188" t="s">
        <v>3</v>
      </c>
      <c r="DM188">
        <v>0</v>
      </c>
      <c r="DN188" t="s">
        <v>3</v>
      </c>
      <c r="DO188">
        <v>0</v>
      </c>
    </row>
    <row r="189" spans="1:119" x14ac:dyDescent="0.2">
      <c r="A189">
        <f>ROW(Source!A376)</f>
        <v>376</v>
      </c>
      <c r="B189">
        <v>61549534</v>
      </c>
      <c r="C189">
        <v>61550963</v>
      </c>
      <c r="D189">
        <v>60403324</v>
      </c>
      <c r="E189">
        <v>1</v>
      </c>
      <c r="F189">
        <v>1</v>
      </c>
      <c r="G189">
        <v>1</v>
      </c>
      <c r="H189">
        <v>3</v>
      </c>
      <c r="I189" t="s">
        <v>440</v>
      </c>
      <c r="J189" t="s">
        <v>441</v>
      </c>
      <c r="K189" t="s">
        <v>442</v>
      </c>
      <c r="L189">
        <v>1407</v>
      </c>
      <c r="N189">
        <v>1013</v>
      </c>
      <c r="O189" t="s">
        <v>443</v>
      </c>
      <c r="P189" t="s">
        <v>443</v>
      </c>
      <c r="Q189">
        <v>1</v>
      </c>
      <c r="W189">
        <v>0</v>
      </c>
      <c r="X189">
        <v>-239864327</v>
      </c>
      <c r="Y189">
        <f t="shared" si="38"/>
        <v>0.4</v>
      </c>
      <c r="AA189">
        <v>336.81</v>
      </c>
      <c r="AB189">
        <v>0</v>
      </c>
      <c r="AC189">
        <v>0</v>
      </c>
      <c r="AD189">
        <v>0</v>
      </c>
      <c r="AE189">
        <v>261.08999999999997</v>
      </c>
      <c r="AF189">
        <v>0</v>
      </c>
      <c r="AG189">
        <v>0</v>
      </c>
      <c r="AH189">
        <v>0</v>
      </c>
      <c r="AI189">
        <v>1.29</v>
      </c>
      <c r="AJ189">
        <v>1</v>
      </c>
      <c r="AK189">
        <v>1</v>
      </c>
      <c r="AL189">
        <v>1</v>
      </c>
      <c r="AM189">
        <v>2</v>
      </c>
      <c r="AN189">
        <v>0</v>
      </c>
      <c r="AO189">
        <v>0</v>
      </c>
      <c r="AP189">
        <v>0</v>
      </c>
      <c r="AQ189">
        <v>1</v>
      </c>
      <c r="AR189">
        <v>0</v>
      </c>
      <c r="AS189" t="s">
        <v>3</v>
      </c>
      <c r="AT189">
        <v>0.4</v>
      </c>
      <c r="AU189" t="s">
        <v>3</v>
      </c>
      <c r="AV189">
        <v>0</v>
      </c>
      <c r="AW189">
        <v>2</v>
      </c>
      <c r="AX189">
        <v>61550975</v>
      </c>
      <c r="AY189">
        <v>1</v>
      </c>
      <c r="AZ189">
        <v>0</v>
      </c>
      <c r="BA189">
        <v>189</v>
      </c>
      <c r="BB189">
        <v>1</v>
      </c>
      <c r="BC189">
        <v>0</v>
      </c>
      <c r="BD189">
        <v>0</v>
      </c>
      <c r="BE189">
        <v>0</v>
      </c>
      <c r="BF189">
        <v>0</v>
      </c>
      <c r="BG189">
        <v>0</v>
      </c>
      <c r="BH189">
        <v>0</v>
      </c>
      <c r="BI189">
        <v>0</v>
      </c>
      <c r="BJ189">
        <v>104.43599999999999</v>
      </c>
      <c r="BK189">
        <v>0</v>
      </c>
      <c r="BL189">
        <v>0</v>
      </c>
      <c r="BM189">
        <v>0</v>
      </c>
      <c r="BN189">
        <v>0</v>
      </c>
      <c r="BO189">
        <v>0</v>
      </c>
      <c r="BP189">
        <v>1</v>
      </c>
      <c r="BQ189">
        <v>104.43599999999999</v>
      </c>
      <c r="BR189">
        <v>0</v>
      </c>
      <c r="BS189">
        <v>0</v>
      </c>
      <c r="BT189">
        <v>0</v>
      </c>
      <c r="BU189">
        <v>0</v>
      </c>
      <c r="BV189">
        <v>0</v>
      </c>
      <c r="BW189">
        <v>1</v>
      </c>
      <c r="CV189">
        <v>0</v>
      </c>
      <c r="CW189">
        <v>0</v>
      </c>
      <c r="CX189">
        <f>ROUND(Y189*Source!I376,7)</f>
        <v>1.2E-2</v>
      </c>
      <c r="CY189">
        <f>AA189</f>
        <v>336.81</v>
      </c>
      <c r="CZ189">
        <f>AE189</f>
        <v>261.08999999999997</v>
      </c>
      <c r="DA189">
        <f>AI189</f>
        <v>1.29</v>
      </c>
      <c r="DB189">
        <f t="shared" si="39"/>
        <v>104.44</v>
      </c>
      <c r="DC189">
        <f t="shared" si="40"/>
        <v>0</v>
      </c>
      <c r="DD189" t="s">
        <v>3</v>
      </c>
      <c r="DE189" t="s">
        <v>3</v>
      </c>
      <c r="DF189">
        <f>ROUND(ROUND(AE189*AI189,2)*CX189,2)</f>
        <v>4.04</v>
      </c>
      <c r="DG189">
        <f t="shared" si="57"/>
        <v>0</v>
      </c>
      <c r="DH189">
        <f t="shared" si="41"/>
        <v>0</v>
      </c>
      <c r="DI189">
        <f t="shared" si="42"/>
        <v>0</v>
      </c>
      <c r="DJ189">
        <f>DF189</f>
        <v>4.04</v>
      </c>
      <c r="DK189">
        <v>0</v>
      </c>
      <c r="DL189" t="s">
        <v>3</v>
      </c>
      <c r="DM189">
        <v>0</v>
      </c>
      <c r="DN189" t="s">
        <v>3</v>
      </c>
      <c r="DO189">
        <v>0</v>
      </c>
    </row>
    <row r="190" spans="1:119" x14ac:dyDescent="0.2">
      <c r="A190">
        <f>ROW(Source!A376)</f>
        <v>376</v>
      </c>
      <c r="B190">
        <v>61549534</v>
      </c>
      <c r="C190">
        <v>61550963</v>
      </c>
      <c r="D190">
        <v>60403601</v>
      </c>
      <c r="E190">
        <v>1</v>
      </c>
      <c r="F190">
        <v>1</v>
      </c>
      <c r="G190">
        <v>1</v>
      </c>
      <c r="H190">
        <v>3</v>
      </c>
      <c r="I190" t="s">
        <v>444</v>
      </c>
      <c r="J190" t="s">
        <v>445</v>
      </c>
      <c r="K190" t="s">
        <v>446</v>
      </c>
      <c r="L190">
        <v>1348</v>
      </c>
      <c r="N190">
        <v>1009</v>
      </c>
      <c r="O190" t="s">
        <v>28</v>
      </c>
      <c r="P190" t="s">
        <v>28</v>
      </c>
      <c r="Q190">
        <v>1000</v>
      </c>
      <c r="W190">
        <v>0</v>
      </c>
      <c r="X190">
        <v>-312996078</v>
      </c>
      <c r="Y190">
        <f t="shared" si="38"/>
        <v>1.4E-3</v>
      </c>
      <c r="AA190">
        <v>127956.34</v>
      </c>
      <c r="AB190">
        <v>0</v>
      </c>
      <c r="AC190">
        <v>0</v>
      </c>
      <c r="AD190">
        <v>0</v>
      </c>
      <c r="AE190">
        <v>99190.96</v>
      </c>
      <c r="AF190">
        <v>0</v>
      </c>
      <c r="AG190">
        <v>0</v>
      </c>
      <c r="AH190">
        <v>0</v>
      </c>
      <c r="AI190">
        <v>1.29</v>
      </c>
      <c r="AJ190">
        <v>1</v>
      </c>
      <c r="AK190">
        <v>1</v>
      </c>
      <c r="AL190">
        <v>1</v>
      </c>
      <c r="AM190">
        <v>2</v>
      </c>
      <c r="AN190">
        <v>0</v>
      </c>
      <c r="AO190">
        <v>0</v>
      </c>
      <c r="AP190">
        <v>0</v>
      </c>
      <c r="AQ190">
        <v>1</v>
      </c>
      <c r="AR190">
        <v>0</v>
      </c>
      <c r="AS190" t="s">
        <v>3</v>
      </c>
      <c r="AT190">
        <v>1.4E-3</v>
      </c>
      <c r="AU190" t="s">
        <v>3</v>
      </c>
      <c r="AV190">
        <v>0</v>
      </c>
      <c r="AW190">
        <v>2</v>
      </c>
      <c r="AX190">
        <v>61550976</v>
      </c>
      <c r="AY190">
        <v>1</v>
      </c>
      <c r="AZ190">
        <v>0</v>
      </c>
      <c r="BA190">
        <v>190</v>
      </c>
      <c r="BB190">
        <v>1</v>
      </c>
      <c r="BC190">
        <v>0</v>
      </c>
      <c r="BD190">
        <v>0</v>
      </c>
      <c r="BE190">
        <v>0</v>
      </c>
      <c r="BF190">
        <v>0</v>
      </c>
      <c r="BG190">
        <v>0</v>
      </c>
      <c r="BH190">
        <v>0</v>
      </c>
      <c r="BI190">
        <v>0</v>
      </c>
      <c r="BJ190">
        <v>138.867344</v>
      </c>
      <c r="BK190">
        <v>0</v>
      </c>
      <c r="BL190">
        <v>0</v>
      </c>
      <c r="BM190">
        <v>0</v>
      </c>
      <c r="BN190">
        <v>0</v>
      </c>
      <c r="BO190">
        <v>0</v>
      </c>
      <c r="BP190">
        <v>1</v>
      </c>
      <c r="BQ190">
        <v>138.867344</v>
      </c>
      <c r="BR190">
        <v>0</v>
      </c>
      <c r="BS190">
        <v>0</v>
      </c>
      <c r="BT190">
        <v>0</v>
      </c>
      <c r="BU190">
        <v>0</v>
      </c>
      <c r="BV190">
        <v>0</v>
      </c>
      <c r="BW190">
        <v>1</v>
      </c>
      <c r="CV190">
        <v>0</v>
      </c>
      <c r="CW190">
        <v>0</v>
      </c>
      <c r="CX190">
        <f>ROUND(Y190*Source!I376,7)</f>
        <v>4.1999999999999998E-5</v>
      </c>
      <c r="CY190">
        <f>AA190</f>
        <v>127956.34</v>
      </c>
      <c r="CZ190">
        <f>AE190</f>
        <v>99190.96</v>
      </c>
      <c r="DA190">
        <f>AI190</f>
        <v>1.29</v>
      </c>
      <c r="DB190">
        <f t="shared" si="39"/>
        <v>138.87</v>
      </c>
      <c r="DC190">
        <f t="shared" si="40"/>
        <v>0</v>
      </c>
      <c r="DD190" t="s">
        <v>3</v>
      </c>
      <c r="DE190" t="s">
        <v>3</v>
      </c>
      <c r="DF190">
        <f>ROUND(ROUND(AE190*AI190,2)*CX190,2)</f>
        <v>5.37</v>
      </c>
      <c r="DG190">
        <f t="shared" si="57"/>
        <v>0</v>
      </c>
      <c r="DH190">
        <f t="shared" si="41"/>
        <v>0</v>
      </c>
      <c r="DI190">
        <f t="shared" si="42"/>
        <v>0</v>
      </c>
      <c r="DJ190">
        <f>DF190</f>
        <v>5.37</v>
      </c>
      <c r="DK190">
        <v>0</v>
      </c>
      <c r="DL190" t="s">
        <v>3</v>
      </c>
      <c r="DM190">
        <v>0</v>
      </c>
      <c r="DN190" t="s">
        <v>3</v>
      </c>
      <c r="DO190">
        <v>0</v>
      </c>
    </row>
    <row r="191" spans="1:119" x14ac:dyDescent="0.2">
      <c r="A191">
        <f>ROW(Source!A376)</f>
        <v>376</v>
      </c>
      <c r="B191">
        <v>61549534</v>
      </c>
      <c r="C191">
        <v>61550963</v>
      </c>
      <c r="D191">
        <v>60428717</v>
      </c>
      <c r="E191">
        <v>1</v>
      </c>
      <c r="F191">
        <v>1</v>
      </c>
      <c r="G191">
        <v>1</v>
      </c>
      <c r="H191">
        <v>3</v>
      </c>
      <c r="I191" t="s">
        <v>141</v>
      </c>
      <c r="J191" t="s">
        <v>143</v>
      </c>
      <c r="K191" t="s">
        <v>142</v>
      </c>
      <c r="L191">
        <v>1308</v>
      </c>
      <c r="N191">
        <v>1003</v>
      </c>
      <c r="O191" t="s">
        <v>133</v>
      </c>
      <c r="P191" t="s">
        <v>133</v>
      </c>
      <c r="Q191">
        <v>100</v>
      </c>
      <c r="W191">
        <v>0</v>
      </c>
      <c r="X191">
        <v>1929499894</v>
      </c>
      <c r="Y191">
        <f t="shared" si="38"/>
        <v>1</v>
      </c>
      <c r="AA191">
        <v>24286.65</v>
      </c>
      <c r="AB191">
        <v>0</v>
      </c>
      <c r="AC191">
        <v>0</v>
      </c>
      <c r="AD191">
        <v>0</v>
      </c>
      <c r="AE191">
        <v>19586.009999999998</v>
      </c>
      <c r="AF191">
        <v>0</v>
      </c>
      <c r="AG191">
        <v>0</v>
      </c>
      <c r="AH191">
        <v>0</v>
      </c>
      <c r="AI191">
        <v>1.24</v>
      </c>
      <c r="AJ191">
        <v>1</v>
      </c>
      <c r="AK191">
        <v>1</v>
      </c>
      <c r="AL191">
        <v>1</v>
      </c>
      <c r="AM191">
        <v>0</v>
      </c>
      <c r="AN191">
        <v>0</v>
      </c>
      <c r="AO191">
        <v>0</v>
      </c>
      <c r="AP191">
        <v>0</v>
      </c>
      <c r="AQ191">
        <v>0</v>
      </c>
      <c r="AR191">
        <v>0</v>
      </c>
      <c r="AS191" t="s">
        <v>3</v>
      </c>
      <c r="AT191">
        <v>1</v>
      </c>
      <c r="AU191" t="s">
        <v>3</v>
      </c>
      <c r="AV191">
        <v>0</v>
      </c>
      <c r="AW191">
        <v>1</v>
      </c>
      <c r="AX191">
        <v>-1</v>
      </c>
      <c r="AY191">
        <v>0</v>
      </c>
      <c r="AZ191">
        <v>0</v>
      </c>
      <c r="BA191" t="s">
        <v>3</v>
      </c>
      <c r="BB191">
        <v>0</v>
      </c>
      <c r="BC191">
        <v>0</v>
      </c>
      <c r="BD191">
        <v>0</v>
      </c>
      <c r="BE191">
        <v>0</v>
      </c>
      <c r="BF191">
        <v>0</v>
      </c>
      <c r="BG191">
        <v>0</v>
      </c>
      <c r="BH191">
        <v>0</v>
      </c>
      <c r="BI191">
        <v>0</v>
      </c>
      <c r="BJ191">
        <v>0</v>
      </c>
      <c r="BK191">
        <v>0</v>
      </c>
      <c r="BL191">
        <v>0</v>
      </c>
      <c r="BM191">
        <v>0</v>
      </c>
      <c r="BN191">
        <v>0</v>
      </c>
      <c r="BO191">
        <v>0</v>
      </c>
      <c r="BP191">
        <v>0</v>
      </c>
      <c r="BQ191">
        <v>0</v>
      </c>
      <c r="BR191">
        <v>0</v>
      </c>
      <c r="BS191">
        <v>0</v>
      </c>
      <c r="BT191">
        <v>0</v>
      </c>
      <c r="BU191">
        <v>0</v>
      </c>
      <c r="BV191">
        <v>0</v>
      </c>
      <c r="BW191">
        <v>0</v>
      </c>
      <c r="CV191">
        <v>0</v>
      </c>
      <c r="CW191">
        <v>0</v>
      </c>
      <c r="CX191">
        <f>ROUND(Y191*Source!I376,7)</f>
        <v>0.03</v>
      </c>
      <c r="CY191">
        <f>AA191</f>
        <v>24286.65</v>
      </c>
      <c r="CZ191">
        <f>AE191</f>
        <v>19586.009999999998</v>
      </c>
      <c r="DA191">
        <f>AI191</f>
        <v>1.24</v>
      </c>
      <c r="DB191">
        <f t="shared" si="39"/>
        <v>19586.009999999998</v>
      </c>
      <c r="DC191">
        <f t="shared" si="40"/>
        <v>0</v>
      </c>
      <c r="DD191" t="s">
        <v>3</v>
      </c>
      <c r="DE191" t="s">
        <v>3</v>
      </c>
      <c r="DF191">
        <f>ROUND(ROUND(AE191*AI191,2)*CX191,2)</f>
        <v>728.6</v>
      </c>
      <c r="DG191">
        <f t="shared" si="57"/>
        <v>0</v>
      </c>
      <c r="DH191">
        <f t="shared" si="41"/>
        <v>0</v>
      </c>
      <c r="DI191">
        <f t="shared" si="42"/>
        <v>0</v>
      </c>
      <c r="DJ191">
        <f>DF191</f>
        <v>728.6</v>
      </c>
      <c r="DK191">
        <v>0</v>
      </c>
      <c r="DL191" t="s">
        <v>3</v>
      </c>
      <c r="DM191">
        <v>0</v>
      </c>
      <c r="DN191" t="s">
        <v>3</v>
      </c>
      <c r="DO191">
        <v>0</v>
      </c>
    </row>
    <row r="192" spans="1:119" x14ac:dyDescent="0.2">
      <c r="A192">
        <f>ROW(Source!A378)</f>
        <v>378</v>
      </c>
      <c r="B192">
        <v>61549534</v>
      </c>
      <c r="C192">
        <v>61550979</v>
      </c>
      <c r="D192">
        <v>60327426</v>
      </c>
      <c r="E192">
        <v>117</v>
      </c>
      <c r="F192">
        <v>1</v>
      </c>
      <c r="G192">
        <v>1</v>
      </c>
      <c r="H192">
        <v>1</v>
      </c>
      <c r="I192" t="s">
        <v>447</v>
      </c>
      <c r="J192" t="s">
        <v>3</v>
      </c>
      <c r="K192" t="s">
        <v>448</v>
      </c>
      <c r="L192">
        <v>1191</v>
      </c>
      <c r="N192">
        <v>1013</v>
      </c>
      <c r="O192" t="s">
        <v>413</v>
      </c>
      <c r="P192" t="s">
        <v>413</v>
      </c>
      <c r="Q192">
        <v>1</v>
      </c>
      <c r="W192">
        <v>0</v>
      </c>
      <c r="X192">
        <v>44848675</v>
      </c>
      <c r="Y192">
        <f t="shared" si="38"/>
        <v>12.24</v>
      </c>
      <c r="AA192">
        <v>0</v>
      </c>
      <c r="AB192">
        <v>0</v>
      </c>
      <c r="AC192">
        <v>0</v>
      </c>
      <c r="AD192">
        <v>705.88</v>
      </c>
      <c r="AE192">
        <v>0</v>
      </c>
      <c r="AF192">
        <v>0</v>
      </c>
      <c r="AG192">
        <v>0</v>
      </c>
      <c r="AH192">
        <v>705.88</v>
      </c>
      <c r="AI192">
        <v>1</v>
      </c>
      <c r="AJ192">
        <v>1</v>
      </c>
      <c r="AK192">
        <v>1</v>
      </c>
      <c r="AL192">
        <v>1</v>
      </c>
      <c r="AM192">
        <v>-2</v>
      </c>
      <c r="AN192">
        <v>0</v>
      </c>
      <c r="AO192">
        <v>0</v>
      </c>
      <c r="AP192">
        <v>0</v>
      </c>
      <c r="AQ192">
        <v>1</v>
      </c>
      <c r="AR192">
        <v>0</v>
      </c>
      <c r="AS192" t="s">
        <v>3</v>
      </c>
      <c r="AT192">
        <v>12.24</v>
      </c>
      <c r="AU192" t="s">
        <v>3</v>
      </c>
      <c r="AV192">
        <v>1</v>
      </c>
      <c r="AW192">
        <v>2</v>
      </c>
      <c r="AX192">
        <v>61550991</v>
      </c>
      <c r="AY192">
        <v>1</v>
      </c>
      <c r="AZ192">
        <v>0</v>
      </c>
      <c r="BA192">
        <v>192</v>
      </c>
      <c r="BB192">
        <v>1</v>
      </c>
      <c r="BC192">
        <v>0</v>
      </c>
      <c r="BD192">
        <v>0</v>
      </c>
      <c r="BE192">
        <v>0</v>
      </c>
      <c r="BF192">
        <v>0</v>
      </c>
      <c r="BG192">
        <v>0</v>
      </c>
      <c r="BH192">
        <v>0</v>
      </c>
      <c r="BI192">
        <v>0</v>
      </c>
      <c r="BJ192">
        <v>0</v>
      </c>
      <c r="BK192">
        <v>0</v>
      </c>
      <c r="BL192">
        <v>0</v>
      </c>
      <c r="BM192">
        <v>8639.9712</v>
      </c>
      <c r="BN192">
        <v>12.24</v>
      </c>
      <c r="BO192">
        <v>0</v>
      </c>
      <c r="BP192">
        <v>1</v>
      </c>
      <c r="BQ192">
        <v>0</v>
      </c>
      <c r="BR192">
        <v>0</v>
      </c>
      <c r="BS192">
        <v>0</v>
      </c>
      <c r="BT192">
        <v>8639.9712</v>
      </c>
      <c r="BU192">
        <v>12.24</v>
      </c>
      <c r="BV192">
        <v>0</v>
      </c>
      <c r="BW192">
        <v>1</v>
      </c>
      <c r="CU192">
        <f>ROUND(AT192*Source!I378*AH192*AL192,2)</f>
        <v>1727.99</v>
      </c>
      <c r="CV192">
        <f>ROUND(Y192*Source!I378,7)</f>
        <v>2.448</v>
      </c>
      <c r="CW192">
        <v>0</v>
      </c>
      <c r="CX192">
        <f>ROUND(Y192*Source!I378,7)</f>
        <v>2.448</v>
      </c>
      <c r="CY192">
        <f>AD192</f>
        <v>705.88</v>
      </c>
      <c r="CZ192">
        <f>AH192</f>
        <v>705.88</v>
      </c>
      <c r="DA192">
        <f>AL192</f>
        <v>1</v>
      </c>
      <c r="DB192">
        <f t="shared" si="39"/>
        <v>8639.9699999999993</v>
      </c>
      <c r="DC192">
        <f t="shared" si="40"/>
        <v>0</v>
      </c>
      <c r="DD192" t="s">
        <v>3</v>
      </c>
      <c r="DE192" t="s">
        <v>3</v>
      </c>
      <c r="DF192">
        <f t="shared" ref="DF192:DF197" si="58">ROUND(ROUND(AE192,2)*CX192,2)</f>
        <v>0</v>
      </c>
      <c r="DG192">
        <f t="shared" si="57"/>
        <v>0</v>
      </c>
      <c r="DH192">
        <f t="shared" si="41"/>
        <v>0</v>
      </c>
      <c r="DI192">
        <f t="shared" si="42"/>
        <v>1727.99</v>
      </c>
      <c r="DJ192">
        <f>DI192</f>
        <v>1727.99</v>
      </c>
      <c r="DK192">
        <v>1</v>
      </c>
      <c r="DL192" t="s">
        <v>3</v>
      </c>
      <c r="DM192">
        <v>0</v>
      </c>
      <c r="DN192" t="s">
        <v>3</v>
      </c>
      <c r="DO192">
        <v>0</v>
      </c>
    </row>
    <row r="193" spans="1:119" x14ac:dyDescent="0.2">
      <c r="A193">
        <f>ROW(Source!A378)</f>
        <v>378</v>
      </c>
      <c r="B193">
        <v>61549534</v>
      </c>
      <c r="C193">
        <v>61550979</v>
      </c>
      <c r="D193">
        <v>60327602</v>
      </c>
      <c r="E193">
        <v>117</v>
      </c>
      <c r="F193">
        <v>1</v>
      </c>
      <c r="G193">
        <v>1</v>
      </c>
      <c r="H193">
        <v>1</v>
      </c>
      <c r="I193" t="s">
        <v>430</v>
      </c>
      <c r="J193" t="s">
        <v>3</v>
      </c>
      <c r="K193" t="s">
        <v>431</v>
      </c>
      <c r="L193">
        <v>1191</v>
      </c>
      <c r="N193">
        <v>1013</v>
      </c>
      <c r="O193" t="s">
        <v>413</v>
      </c>
      <c r="P193" t="s">
        <v>413</v>
      </c>
      <c r="Q193">
        <v>1</v>
      </c>
      <c r="W193">
        <v>0</v>
      </c>
      <c r="X193">
        <v>-1417349443</v>
      </c>
      <c r="Y193">
        <f t="shared" ref="Y193:Y256" si="59">AT193</f>
        <v>0.2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1</v>
      </c>
      <c r="AJ193">
        <v>1</v>
      </c>
      <c r="AK193">
        <v>1</v>
      </c>
      <c r="AL193">
        <v>1</v>
      </c>
      <c r="AM193">
        <v>-2</v>
      </c>
      <c r="AN193">
        <v>0</v>
      </c>
      <c r="AO193">
        <v>0</v>
      </c>
      <c r="AP193">
        <v>0</v>
      </c>
      <c r="AQ193">
        <v>1</v>
      </c>
      <c r="AR193">
        <v>0</v>
      </c>
      <c r="AS193" t="s">
        <v>3</v>
      </c>
      <c r="AT193">
        <v>0.2</v>
      </c>
      <c r="AU193" t="s">
        <v>3</v>
      </c>
      <c r="AV193">
        <v>2</v>
      </c>
      <c r="AW193">
        <v>2</v>
      </c>
      <c r="AX193">
        <v>61550992</v>
      </c>
      <c r="AY193">
        <v>1</v>
      </c>
      <c r="AZ193">
        <v>0</v>
      </c>
      <c r="BA193">
        <v>193</v>
      </c>
      <c r="BB193">
        <v>1</v>
      </c>
      <c r="BC193">
        <v>0</v>
      </c>
      <c r="BD193">
        <v>0</v>
      </c>
      <c r="BE193">
        <v>0</v>
      </c>
      <c r="BF193">
        <v>0</v>
      </c>
      <c r="BG193">
        <v>0</v>
      </c>
      <c r="BH193">
        <v>0</v>
      </c>
      <c r="BI193">
        <v>0</v>
      </c>
      <c r="BJ193">
        <v>0</v>
      </c>
      <c r="BK193">
        <v>0</v>
      </c>
      <c r="BL193">
        <v>0</v>
      </c>
      <c r="BM193">
        <v>0</v>
      </c>
      <c r="BN193">
        <v>0</v>
      </c>
      <c r="BO193">
        <v>0</v>
      </c>
      <c r="BP193">
        <v>0</v>
      </c>
      <c r="BQ193">
        <v>0</v>
      </c>
      <c r="BR193">
        <v>0</v>
      </c>
      <c r="BS193">
        <v>0</v>
      </c>
      <c r="BT193">
        <v>0</v>
      </c>
      <c r="BU193">
        <v>0</v>
      </c>
      <c r="BV193">
        <v>0</v>
      </c>
      <c r="BW193">
        <v>0</v>
      </c>
      <c r="CV193">
        <v>0</v>
      </c>
      <c r="CW193">
        <v>0</v>
      </c>
      <c r="CX193">
        <f>ROUND(Y193*Source!I378,7)</f>
        <v>0.04</v>
      </c>
      <c r="CY193">
        <f>AD193</f>
        <v>0</v>
      </c>
      <c r="CZ193">
        <f>AH193</f>
        <v>0</v>
      </c>
      <c r="DA193">
        <f>AL193</f>
        <v>1</v>
      </c>
      <c r="DB193">
        <f t="shared" ref="DB193:DB256" si="60">ROUND(ROUND(AT193*CZ193,2),6)</f>
        <v>0</v>
      </c>
      <c r="DC193">
        <f t="shared" ref="DC193:DC256" si="61">ROUND(ROUND(AT193*AG193,2),6)</f>
        <v>0</v>
      </c>
      <c r="DD193" t="s">
        <v>3</v>
      </c>
      <c r="DE193" t="s">
        <v>3</v>
      </c>
      <c r="DF193">
        <f t="shared" si="58"/>
        <v>0</v>
      </c>
      <c r="DG193">
        <f t="shared" si="57"/>
        <v>0</v>
      </c>
      <c r="DH193">
        <f t="shared" ref="DH193:DH256" si="62">ROUND(ROUND(AG193,2)*CX193,2)</f>
        <v>0</v>
      </c>
      <c r="DI193">
        <f t="shared" ref="DI193:DI256" si="63">ROUND(ROUND(AH193,2)*CX193,2)</f>
        <v>0</v>
      </c>
      <c r="DJ193">
        <f>DI193</f>
        <v>0</v>
      </c>
      <c r="DK193">
        <v>0</v>
      </c>
      <c r="DL193" t="s">
        <v>3</v>
      </c>
      <c r="DM193">
        <v>0</v>
      </c>
      <c r="DN193" t="s">
        <v>3</v>
      </c>
      <c r="DO193">
        <v>0</v>
      </c>
    </row>
    <row r="194" spans="1:119" x14ac:dyDescent="0.2">
      <c r="A194">
        <f>ROW(Source!A378)</f>
        <v>378</v>
      </c>
      <c r="B194">
        <v>61549534</v>
      </c>
      <c r="C194">
        <v>61550979</v>
      </c>
      <c r="D194">
        <v>60334091</v>
      </c>
      <c r="E194">
        <v>1</v>
      </c>
      <c r="F194">
        <v>1</v>
      </c>
      <c r="G194">
        <v>1</v>
      </c>
      <c r="H194">
        <v>2</v>
      </c>
      <c r="I194" t="s">
        <v>449</v>
      </c>
      <c r="J194" t="s">
        <v>450</v>
      </c>
      <c r="K194" t="s">
        <v>451</v>
      </c>
      <c r="L194">
        <v>1368</v>
      </c>
      <c r="N194">
        <v>1011</v>
      </c>
      <c r="O194" t="s">
        <v>417</v>
      </c>
      <c r="P194" t="s">
        <v>417</v>
      </c>
      <c r="Q194">
        <v>1</v>
      </c>
      <c r="W194">
        <v>0</v>
      </c>
      <c r="X194">
        <v>639918019</v>
      </c>
      <c r="Y194">
        <f t="shared" si="59"/>
        <v>0.1</v>
      </c>
      <c r="AA194">
        <v>0</v>
      </c>
      <c r="AB194">
        <v>1629.55</v>
      </c>
      <c r="AC194">
        <v>969.91</v>
      </c>
      <c r="AD194">
        <v>0</v>
      </c>
      <c r="AE194">
        <v>0</v>
      </c>
      <c r="AF194">
        <v>1629.55</v>
      </c>
      <c r="AG194">
        <v>969.91</v>
      </c>
      <c r="AH194">
        <v>0</v>
      </c>
      <c r="AI194">
        <v>1</v>
      </c>
      <c r="AJ194">
        <v>1</v>
      </c>
      <c r="AK194">
        <v>1</v>
      </c>
      <c r="AL194">
        <v>1</v>
      </c>
      <c r="AM194">
        <v>-2</v>
      </c>
      <c r="AN194">
        <v>0</v>
      </c>
      <c r="AO194">
        <v>0</v>
      </c>
      <c r="AP194">
        <v>0</v>
      </c>
      <c r="AQ194">
        <v>1</v>
      </c>
      <c r="AR194">
        <v>0</v>
      </c>
      <c r="AS194" t="s">
        <v>3</v>
      </c>
      <c r="AT194">
        <v>0.1</v>
      </c>
      <c r="AU194" t="s">
        <v>3</v>
      </c>
      <c r="AV194">
        <v>1</v>
      </c>
      <c r="AW194">
        <v>2</v>
      </c>
      <c r="AX194">
        <v>61550993</v>
      </c>
      <c r="AY194">
        <v>1</v>
      </c>
      <c r="AZ194">
        <v>0</v>
      </c>
      <c r="BA194">
        <v>194</v>
      </c>
      <c r="BB194">
        <v>1</v>
      </c>
      <c r="BC194">
        <v>0</v>
      </c>
      <c r="BD194">
        <v>0</v>
      </c>
      <c r="BE194">
        <v>0</v>
      </c>
      <c r="BF194">
        <v>0</v>
      </c>
      <c r="BG194">
        <v>0</v>
      </c>
      <c r="BH194">
        <v>0</v>
      </c>
      <c r="BI194">
        <v>0</v>
      </c>
      <c r="BJ194">
        <v>0</v>
      </c>
      <c r="BK194">
        <v>162.95500000000001</v>
      </c>
      <c r="BL194">
        <v>96.991</v>
      </c>
      <c r="BM194">
        <v>0</v>
      </c>
      <c r="BN194">
        <v>0</v>
      </c>
      <c r="BO194">
        <v>0.1</v>
      </c>
      <c r="BP194">
        <v>1</v>
      </c>
      <c r="BQ194">
        <v>0</v>
      </c>
      <c r="BR194">
        <v>162.95500000000001</v>
      </c>
      <c r="BS194">
        <v>96.991</v>
      </c>
      <c r="BT194">
        <v>0</v>
      </c>
      <c r="BU194">
        <v>0</v>
      </c>
      <c r="BV194">
        <v>0.1</v>
      </c>
      <c r="BW194">
        <v>1</v>
      </c>
      <c r="CV194">
        <v>0</v>
      </c>
      <c r="CW194">
        <f>ROUND(Y194*Source!I378*DO194,7)</f>
        <v>0.02</v>
      </c>
      <c r="CX194">
        <f>ROUND(Y194*Source!I378,7)</f>
        <v>0.02</v>
      </c>
      <c r="CY194">
        <f>AB194</f>
        <v>1629.55</v>
      </c>
      <c r="CZ194">
        <f>AF194</f>
        <v>1629.55</v>
      </c>
      <c r="DA194">
        <f>AJ194</f>
        <v>1</v>
      </c>
      <c r="DB194">
        <f t="shared" si="60"/>
        <v>162.96</v>
      </c>
      <c r="DC194">
        <f t="shared" si="61"/>
        <v>96.99</v>
      </c>
      <c r="DD194" t="s">
        <v>3</v>
      </c>
      <c r="DE194" t="s">
        <v>3</v>
      </c>
      <c r="DF194">
        <f t="shared" si="58"/>
        <v>0</v>
      </c>
      <c r="DG194">
        <f t="shared" si="57"/>
        <v>32.590000000000003</v>
      </c>
      <c r="DH194">
        <f t="shared" si="62"/>
        <v>19.399999999999999</v>
      </c>
      <c r="DI194">
        <f t="shared" si="63"/>
        <v>0</v>
      </c>
      <c r="DJ194">
        <f>DG194+DH194</f>
        <v>51.99</v>
      </c>
      <c r="DK194">
        <v>1</v>
      </c>
      <c r="DL194" t="s">
        <v>452</v>
      </c>
      <c r="DM194">
        <v>6</v>
      </c>
      <c r="DN194" t="s">
        <v>413</v>
      </c>
      <c r="DO194">
        <v>1</v>
      </c>
    </row>
    <row r="195" spans="1:119" x14ac:dyDescent="0.2">
      <c r="A195">
        <f>ROW(Source!A378)</f>
        <v>378</v>
      </c>
      <c r="B195">
        <v>61549534</v>
      </c>
      <c r="C195">
        <v>61550979</v>
      </c>
      <c r="D195">
        <v>60334986</v>
      </c>
      <c r="E195">
        <v>1</v>
      </c>
      <c r="F195">
        <v>1</v>
      </c>
      <c r="G195">
        <v>1</v>
      </c>
      <c r="H195">
        <v>2</v>
      </c>
      <c r="I195" t="s">
        <v>453</v>
      </c>
      <c r="J195" t="s">
        <v>454</v>
      </c>
      <c r="K195" t="s">
        <v>455</v>
      </c>
      <c r="L195">
        <v>1368</v>
      </c>
      <c r="N195">
        <v>1011</v>
      </c>
      <c r="O195" t="s">
        <v>417</v>
      </c>
      <c r="P195" t="s">
        <v>417</v>
      </c>
      <c r="Q195">
        <v>1</v>
      </c>
      <c r="W195">
        <v>0</v>
      </c>
      <c r="X195">
        <v>-849950259</v>
      </c>
      <c r="Y195">
        <f t="shared" si="59"/>
        <v>0.1</v>
      </c>
      <c r="AA195">
        <v>0</v>
      </c>
      <c r="AB195">
        <v>643.29</v>
      </c>
      <c r="AC195">
        <v>722.05</v>
      </c>
      <c r="AD195">
        <v>0</v>
      </c>
      <c r="AE195">
        <v>0</v>
      </c>
      <c r="AF195">
        <v>643.29</v>
      </c>
      <c r="AG195">
        <v>722.05</v>
      </c>
      <c r="AH195">
        <v>0</v>
      </c>
      <c r="AI195">
        <v>1</v>
      </c>
      <c r="AJ195">
        <v>1</v>
      </c>
      <c r="AK195">
        <v>1</v>
      </c>
      <c r="AL195">
        <v>1</v>
      </c>
      <c r="AM195">
        <v>-2</v>
      </c>
      <c r="AN195">
        <v>0</v>
      </c>
      <c r="AO195">
        <v>0</v>
      </c>
      <c r="AP195">
        <v>0</v>
      </c>
      <c r="AQ195">
        <v>1</v>
      </c>
      <c r="AR195">
        <v>0</v>
      </c>
      <c r="AS195" t="s">
        <v>3</v>
      </c>
      <c r="AT195">
        <v>0.1</v>
      </c>
      <c r="AU195" t="s">
        <v>3</v>
      </c>
      <c r="AV195">
        <v>1</v>
      </c>
      <c r="AW195">
        <v>2</v>
      </c>
      <c r="AX195">
        <v>61550994</v>
      </c>
      <c r="AY195">
        <v>1</v>
      </c>
      <c r="AZ195">
        <v>0</v>
      </c>
      <c r="BA195">
        <v>195</v>
      </c>
      <c r="BB195">
        <v>1</v>
      </c>
      <c r="BC195">
        <v>0</v>
      </c>
      <c r="BD195">
        <v>0</v>
      </c>
      <c r="BE195">
        <v>0</v>
      </c>
      <c r="BF195">
        <v>0</v>
      </c>
      <c r="BG195">
        <v>0</v>
      </c>
      <c r="BH195">
        <v>0</v>
      </c>
      <c r="BI195">
        <v>0</v>
      </c>
      <c r="BJ195">
        <v>0</v>
      </c>
      <c r="BK195">
        <v>64.328999999999994</v>
      </c>
      <c r="BL195">
        <v>72.204999999999998</v>
      </c>
      <c r="BM195">
        <v>0</v>
      </c>
      <c r="BN195">
        <v>0</v>
      </c>
      <c r="BO195">
        <v>0.1</v>
      </c>
      <c r="BP195">
        <v>1</v>
      </c>
      <c r="BQ195">
        <v>0</v>
      </c>
      <c r="BR195">
        <v>64.328999999999994</v>
      </c>
      <c r="BS195">
        <v>72.204999999999998</v>
      </c>
      <c r="BT195">
        <v>0</v>
      </c>
      <c r="BU195">
        <v>0</v>
      </c>
      <c r="BV195">
        <v>0.1</v>
      </c>
      <c r="BW195">
        <v>1</v>
      </c>
      <c r="CV195">
        <v>0</v>
      </c>
      <c r="CW195">
        <f>ROUND(Y195*Source!I378*DO195,7)</f>
        <v>0.02</v>
      </c>
      <c r="CX195">
        <f>ROUND(Y195*Source!I378,7)</f>
        <v>0.02</v>
      </c>
      <c r="CY195">
        <f>AB195</f>
        <v>643.29</v>
      </c>
      <c r="CZ195">
        <f>AF195</f>
        <v>643.29</v>
      </c>
      <c r="DA195">
        <f>AJ195</f>
        <v>1</v>
      </c>
      <c r="DB195">
        <f t="shared" si="60"/>
        <v>64.33</v>
      </c>
      <c r="DC195">
        <f t="shared" si="61"/>
        <v>72.209999999999994</v>
      </c>
      <c r="DD195" t="s">
        <v>3</v>
      </c>
      <c r="DE195" t="s">
        <v>3</v>
      </c>
      <c r="DF195">
        <f t="shared" si="58"/>
        <v>0</v>
      </c>
      <c r="DG195">
        <f t="shared" si="57"/>
        <v>12.87</v>
      </c>
      <c r="DH195">
        <f t="shared" si="62"/>
        <v>14.44</v>
      </c>
      <c r="DI195">
        <f t="shared" si="63"/>
        <v>0</v>
      </c>
      <c r="DJ195">
        <f>DG195+DH195</f>
        <v>27.31</v>
      </c>
      <c r="DK195">
        <v>1</v>
      </c>
      <c r="DL195" t="s">
        <v>456</v>
      </c>
      <c r="DM195">
        <v>4</v>
      </c>
      <c r="DN195" t="s">
        <v>413</v>
      </c>
      <c r="DO195">
        <v>1</v>
      </c>
    </row>
    <row r="196" spans="1:119" x14ac:dyDescent="0.2">
      <c r="A196">
        <f>ROW(Source!A378)</f>
        <v>378</v>
      </c>
      <c r="B196">
        <v>61549534</v>
      </c>
      <c r="C196">
        <v>61550979</v>
      </c>
      <c r="D196">
        <v>60335182</v>
      </c>
      <c r="E196">
        <v>1</v>
      </c>
      <c r="F196">
        <v>1</v>
      </c>
      <c r="G196">
        <v>1</v>
      </c>
      <c r="H196">
        <v>2</v>
      </c>
      <c r="I196" t="s">
        <v>457</v>
      </c>
      <c r="J196" t="s">
        <v>458</v>
      </c>
      <c r="K196" t="s">
        <v>459</v>
      </c>
      <c r="L196">
        <v>1368</v>
      </c>
      <c r="N196">
        <v>1011</v>
      </c>
      <c r="O196" t="s">
        <v>417</v>
      </c>
      <c r="P196" t="s">
        <v>417</v>
      </c>
      <c r="Q196">
        <v>1</v>
      </c>
      <c r="W196">
        <v>0</v>
      </c>
      <c r="X196">
        <v>303316554</v>
      </c>
      <c r="Y196">
        <f t="shared" si="59"/>
        <v>2.16</v>
      </c>
      <c r="AA196">
        <v>0</v>
      </c>
      <c r="AB196">
        <v>32.26</v>
      </c>
      <c r="AC196">
        <v>0</v>
      </c>
      <c r="AD196">
        <v>0</v>
      </c>
      <c r="AE196">
        <v>0</v>
      </c>
      <c r="AF196">
        <v>32.26</v>
      </c>
      <c r="AG196">
        <v>0</v>
      </c>
      <c r="AH196">
        <v>0</v>
      </c>
      <c r="AI196">
        <v>1</v>
      </c>
      <c r="AJ196">
        <v>1</v>
      </c>
      <c r="AK196">
        <v>1</v>
      </c>
      <c r="AL196">
        <v>1</v>
      </c>
      <c r="AM196">
        <v>-2</v>
      </c>
      <c r="AN196">
        <v>0</v>
      </c>
      <c r="AO196">
        <v>0</v>
      </c>
      <c r="AP196">
        <v>0</v>
      </c>
      <c r="AQ196">
        <v>1</v>
      </c>
      <c r="AR196">
        <v>0</v>
      </c>
      <c r="AS196" t="s">
        <v>3</v>
      </c>
      <c r="AT196">
        <v>2.16</v>
      </c>
      <c r="AU196" t="s">
        <v>3</v>
      </c>
      <c r="AV196">
        <v>1</v>
      </c>
      <c r="AW196">
        <v>2</v>
      </c>
      <c r="AX196">
        <v>61550995</v>
      </c>
      <c r="AY196">
        <v>1</v>
      </c>
      <c r="AZ196">
        <v>0</v>
      </c>
      <c r="BA196">
        <v>196</v>
      </c>
      <c r="BB196">
        <v>1</v>
      </c>
      <c r="BC196">
        <v>0</v>
      </c>
      <c r="BD196">
        <v>0</v>
      </c>
      <c r="BE196">
        <v>0</v>
      </c>
      <c r="BF196">
        <v>0</v>
      </c>
      <c r="BG196">
        <v>0</v>
      </c>
      <c r="BH196">
        <v>0</v>
      </c>
      <c r="BI196">
        <v>0</v>
      </c>
      <c r="BJ196">
        <v>0</v>
      </c>
      <c r="BK196">
        <v>69.681600000000003</v>
      </c>
      <c r="BL196">
        <v>0</v>
      </c>
      <c r="BM196">
        <v>0</v>
      </c>
      <c r="BN196">
        <v>0</v>
      </c>
      <c r="BO196">
        <v>0</v>
      </c>
      <c r="BP196">
        <v>1</v>
      </c>
      <c r="BQ196">
        <v>0</v>
      </c>
      <c r="BR196">
        <v>69.681600000000003</v>
      </c>
      <c r="BS196">
        <v>0</v>
      </c>
      <c r="BT196">
        <v>0</v>
      </c>
      <c r="BU196">
        <v>0</v>
      </c>
      <c r="BV196">
        <v>0</v>
      </c>
      <c r="BW196">
        <v>1</v>
      </c>
      <c r="CV196">
        <v>0</v>
      </c>
      <c r="CW196">
        <f>ROUND(Y196*Source!I378*DO196,7)</f>
        <v>0</v>
      </c>
      <c r="CX196">
        <f>ROUND(Y196*Source!I378,7)</f>
        <v>0.432</v>
      </c>
      <c r="CY196">
        <f>AB196</f>
        <v>32.26</v>
      </c>
      <c r="CZ196">
        <f>AF196</f>
        <v>32.26</v>
      </c>
      <c r="DA196">
        <f>AJ196</f>
        <v>1</v>
      </c>
      <c r="DB196">
        <f t="shared" si="60"/>
        <v>69.680000000000007</v>
      </c>
      <c r="DC196">
        <f t="shared" si="61"/>
        <v>0</v>
      </c>
      <c r="DD196" t="s">
        <v>3</v>
      </c>
      <c r="DE196" t="s">
        <v>3</v>
      </c>
      <c r="DF196">
        <f t="shared" si="58"/>
        <v>0</v>
      </c>
      <c r="DG196">
        <f t="shared" si="57"/>
        <v>13.94</v>
      </c>
      <c r="DH196">
        <f t="shared" si="62"/>
        <v>0</v>
      </c>
      <c r="DI196">
        <f t="shared" si="63"/>
        <v>0</v>
      </c>
      <c r="DJ196">
        <f>DG196+DH196</f>
        <v>13.94</v>
      </c>
      <c r="DK196">
        <v>1</v>
      </c>
      <c r="DL196" t="s">
        <v>3</v>
      </c>
      <c r="DM196">
        <v>0</v>
      </c>
      <c r="DN196" t="s">
        <v>3</v>
      </c>
      <c r="DO196">
        <v>0</v>
      </c>
    </row>
    <row r="197" spans="1:119" x14ac:dyDescent="0.2">
      <c r="A197">
        <f>ROW(Source!A378)</f>
        <v>378</v>
      </c>
      <c r="B197">
        <v>61549534</v>
      </c>
      <c r="C197">
        <v>61550979</v>
      </c>
      <c r="D197">
        <v>60401754</v>
      </c>
      <c r="E197">
        <v>1</v>
      </c>
      <c r="F197">
        <v>1</v>
      </c>
      <c r="G197">
        <v>1</v>
      </c>
      <c r="H197">
        <v>3</v>
      </c>
      <c r="I197" t="s">
        <v>436</v>
      </c>
      <c r="J197" t="s">
        <v>437</v>
      </c>
      <c r="K197" t="s">
        <v>438</v>
      </c>
      <c r="L197">
        <v>1383</v>
      </c>
      <c r="N197">
        <v>1013</v>
      </c>
      <c r="O197" t="s">
        <v>439</v>
      </c>
      <c r="P197" t="s">
        <v>439</v>
      </c>
      <c r="Q197">
        <v>1</v>
      </c>
      <c r="W197">
        <v>0</v>
      </c>
      <c r="X197">
        <v>1840299850</v>
      </c>
      <c r="Y197">
        <f t="shared" si="59"/>
        <v>0.44159999999999999</v>
      </c>
      <c r="AA197">
        <v>6.78</v>
      </c>
      <c r="AB197">
        <v>0</v>
      </c>
      <c r="AC197">
        <v>0</v>
      </c>
      <c r="AD197">
        <v>0</v>
      </c>
      <c r="AE197">
        <v>6.78</v>
      </c>
      <c r="AF197">
        <v>0</v>
      </c>
      <c r="AG197">
        <v>0</v>
      </c>
      <c r="AH197">
        <v>0</v>
      </c>
      <c r="AI197">
        <v>1</v>
      </c>
      <c r="AJ197">
        <v>1</v>
      </c>
      <c r="AK197">
        <v>1</v>
      </c>
      <c r="AL197">
        <v>1</v>
      </c>
      <c r="AM197">
        <v>-2</v>
      </c>
      <c r="AN197">
        <v>0</v>
      </c>
      <c r="AO197">
        <v>0</v>
      </c>
      <c r="AP197">
        <v>0</v>
      </c>
      <c r="AQ197">
        <v>1</v>
      </c>
      <c r="AR197">
        <v>0</v>
      </c>
      <c r="AS197" t="s">
        <v>3</v>
      </c>
      <c r="AT197">
        <v>0.44159999999999999</v>
      </c>
      <c r="AU197" t="s">
        <v>3</v>
      </c>
      <c r="AV197">
        <v>0</v>
      </c>
      <c r="AW197">
        <v>2</v>
      </c>
      <c r="AX197">
        <v>61550996</v>
      </c>
      <c r="AY197">
        <v>1</v>
      </c>
      <c r="AZ197">
        <v>0</v>
      </c>
      <c r="BA197">
        <v>197</v>
      </c>
      <c r="BB197">
        <v>1</v>
      </c>
      <c r="BC197">
        <v>0</v>
      </c>
      <c r="BD197">
        <v>0</v>
      </c>
      <c r="BE197">
        <v>0</v>
      </c>
      <c r="BF197">
        <v>0</v>
      </c>
      <c r="BG197">
        <v>0</v>
      </c>
      <c r="BH197">
        <v>0</v>
      </c>
      <c r="BI197">
        <v>0</v>
      </c>
      <c r="BJ197">
        <v>2.9940480000000003</v>
      </c>
      <c r="BK197">
        <v>0</v>
      </c>
      <c r="BL197">
        <v>0</v>
      </c>
      <c r="BM197">
        <v>0</v>
      </c>
      <c r="BN197">
        <v>0</v>
      </c>
      <c r="BO197">
        <v>0</v>
      </c>
      <c r="BP197">
        <v>1</v>
      </c>
      <c r="BQ197">
        <v>2.9940480000000003</v>
      </c>
      <c r="BR197">
        <v>0</v>
      </c>
      <c r="BS197">
        <v>0</v>
      </c>
      <c r="BT197">
        <v>0</v>
      </c>
      <c r="BU197">
        <v>0</v>
      </c>
      <c r="BV197">
        <v>0</v>
      </c>
      <c r="BW197">
        <v>1</v>
      </c>
      <c r="CV197">
        <v>0</v>
      </c>
      <c r="CW197">
        <v>0</v>
      </c>
      <c r="CX197">
        <f>ROUND(Y197*Source!I378,7)</f>
        <v>8.8319999999999996E-2</v>
      </c>
      <c r="CY197">
        <f t="shared" ref="CY197:CY202" si="64">AA197</f>
        <v>6.78</v>
      </c>
      <c r="CZ197">
        <f t="shared" ref="CZ197:CZ202" si="65">AE197</f>
        <v>6.78</v>
      </c>
      <c r="DA197">
        <f t="shared" ref="DA197:DA202" si="66">AI197</f>
        <v>1</v>
      </c>
      <c r="DB197">
        <f t="shared" si="60"/>
        <v>2.99</v>
      </c>
      <c r="DC197">
        <f t="shared" si="61"/>
        <v>0</v>
      </c>
      <c r="DD197" t="s">
        <v>3</v>
      </c>
      <c r="DE197" t="s">
        <v>3</v>
      </c>
      <c r="DF197">
        <f t="shared" si="58"/>
        <v>0.6</v>
      </c>
      <c r="DG197">
        <f t="shared" si="57"/>
        <v>0</v>
      </c>
      <c r="DH197">
        <f t="shared" si="62"/>
        <v>0</v>
      </c>
      <c r="DI197">
        <f t="shared" si="63"/>
        <v>0</v>
      </c>
      <c r="DJ197">
        <f t="shared" ref="DJ197:DJ202" si="67">DF197</f>
        <v>0.6</v>
      </c>
      <c r="DK197">
        <v>1</v>
      </c>
      <c r="DL197" t="s">
        <v>3</v>
      </c>
      <c r="DM197">
        <v>0</v>
      </c>
      <c r="DN197" t="s">
        <v>3</v>
      </c>
      <c r="DO197">
        <v>0</v>
      </c>
    </row>
    <row r="198" spans="1:119" x14ac:dyDescent="0.2">
      <c r="A198">
        <f>ROW(Source!A378)</f>
        <v>378</v>
      </c>
      <c r="B198">
        <v>61549534</v>
      </c>
      <c r="C198">
        <v>61550979</v>
      </c>
      <c r="D198">
        <v>60401913</v>
      </c>
      <c r="E198">
        <v>1</v>
      </c>
      <c r="F198">
        <v>1</v>
      </c>
      <c r="G198">
        <v>1</v>
      </c>
      <c r="H198">
        <v>3</v>
      </c>
      <c r="I198" t="s">
        <v>460</v>
      </c>
      <c r="J198" t="s">
        <v>461</v>
      </c>
      <c r="K198" t="s">
        <v>462</v>
      </c>
      <c r="L198">
        <v>1301</v>
      </c>
      <c r="N198">
        <v>1003</v>
      </c>
      <c r="O198" t="s">
        <v>163</v>
      </c>
      <c r="P198" t="s">
        <v>163</v>
      </c>
      <c r="Q198">
        <v>1</v>
      </c>
      <c r="W198">
        <v>0</v>
      </c>
      <c r="X198">
        <v>-1499427467</v>
      </c>
      <c r="Y198">
        <f t="shared" si="59"/>
        <v>13.33</v>
      </c>
      <c r="AA198">
        <v>5.17</v>
      </c>
      <c r="AB198">
        <v>0</v>
      </c>
      <c r="AC198">
        <v>0</v>
      </c>
      <c r="AD198">
        <v>0</v>
      </c>
      <c r="AE198">
        <v>5.87</v>
      </c>
      <c r="AF198">
        <v>0</v>
      </c>
      <c r="AG198">
        <v>0</v>
      </c>
      <c r="AH198">
        <v>0</v>
      </c>
      <c r="AI198">
        <v>0.88</v>
      </c>
      <c r="AJ198">
        <v>1</v>
      </c>
      <c r="AK198">
        <v>1</v>
      </c>
      <c r="AL198">
        <v>1</v>
      </c>
      <c r="AM198">
        <v>2</v>
      </c>
      <c r="AN198">
        <v>0</v>
      </c>
      <c r="AO198">
        <v>0</v>
      </c>
      <c r="AP198">
        <v>0</v>
      </c>
      <c r="AQ198">
        <v>1</v>
      </c>
      <c r="AR198">
        <v>0</v>
      </c>
      <c r="AS198" t="s">
        <v>3</v>
      </c>
      <c r="AT198">
        <v>13.33</v>
      </c>
      <c r="AU198" t="s">
        <v>3</v>
      </c>
      <c r="AV198">
        <v>0</v>
      </c>
      <c r="AW198">
        <v>2</v>
      </c>
      <c r="AX198">
        <v>61550997</v>
      </c>
      <c r="AY198">
        <v>1</v>
      </c>
      <c r="AZ198">
        <v>0</v>
      </c>
      <c r="BA198">
        <v>198</v>
      </c>
      <c r="BB198">
        <v>1</v>
      </c>
      <c r="BC198">
        <v>0</v>
      </c>
      <c r="BD198">
        <v>0</v>
      </c>
      <c r="BE198">
        <v>0</v>
      </c>
      <c r="BF198">
        <v>0</v>
      </c>
      <c r="BG198">
        <v>0</v>
      </c>
      <c r="BH198">
        <v>0</v>
      </c>
      <c r="BI198">
        <v>0</v>
      </c>
      <c r="BJ198">
        <v>78.247100000000003</v>
      </c>
      <c r="BK198">
        <v>0</v>
      </c>
      <c r="BL198">
        <v>0</v>
      </c>
      <c r="BM198">
        <v>0</v>
      </c>
      <c r="BN198">
        <v>0</v>
      </c>
      <c r="BO198">
        <v>0</v>
      </c>
      <c r="BP198">
        <v>1</v>
      </c>
      <c r="BQ198">
        <v>78.247100000000003</v>
      </c>
      <c r="BR198">
        <v>0</v>
      </c>
      <c r="BS198">
        <v>0</v>
      </c>
      <c r="BT198">
        <v>0</v>
      </c>
      <c r="BU198">
        <v>0</v>
      </c>
      <c r="BV198">
        <v>0</v>
      </c>
      <c r="BW198">
        <v>1</v>
      </c>
      <c r="CV198">
        <v>0</v>
      </c>
      <c r="CW198">
        <v>0</v>
      </c>
      <c r="CX198">
        <f>ROUND(Y198*Source!I378,7)</f>
        <v>2.6659999999999999</v>
      </c>
      <c r="CY198">
        <f t="shared" si="64"/>
        <v>5.17</v>
      </c>
      <c r="CZ198">
        <f t="shared" si="65"/>
        <v>5.87</v>
      </c>
      <c r="DA198">
        <f t="shared" si="66"/>
        <v>0.88</v>
      </c>
      <c r="DB198">
        <f t="shared" si="60"/>
        <v>78.25</v>
      </c>
      <c r="DC198">
        <f t="shared" si="61"/>
        <v>0</v>
      </c>
      <c r="DD198" t="s">
        <v>3</v>
      </c>
      <c r="DE198" t="s">
        <v>3</v>
      </c>
      <c r="DF198">
        <f>ROUND(ROUND(AE198*AI198,2)*CX198,2)</f>
        <v>13.78</v>
      </c>
      <c r="DG198">
        <f t="shared" si="57"/>
        <v>0</v>
      </c>
      <c r="DH198">
        <f t="shared" si="62"/>
        <v>0</v>
      </c>
      <c r="DI198">
        <f t="shared" si="63"/>
        <v>0</v>
      </c>
      <c r="DJ198">
        <f t="shared" si="67"/>
        <v>13.78</v>
      </c>
      <c r="DK198">
        <v>0</v>
      </c>
      <c r="DL198" t="s">
        <v>3</v>
      </c>
      <c r="DM198">
        <v>0</v>
      </c>
      <c r="DN198" t="s">
        <v>3</v>
      </c>
      <c r="DO198">
        <v>0</v>
      </c>
    </row>
    <row r="199" spans="1:119" x14ac:dyDescent="0.2">
      <c r="A199">
        <f>ROW(Source!A378)</f>
        <v>378</v>
      </c>
      <c r="B199">
        <v>61549534</v>
      </c>
      <c r="C199">
        <v>61550979</v>
      </c>
      <c r="D199">
        <v>60401927</v>
      </c>
      <c r="E199">
        <v>1</v>
      </c>
      <c r="F199">
        <v>1</v>
      </c>
      <c r="G199">
        <v>1</v>
      </c>
      <c r="H199">
        <v>3</v>
      </c>
      <c r="I199" t="s">
        <v>463</v>
      </c>
      <c r="J199" t="s">
        <v>464</v>
      </c>
      <c r="K199" t="s">
        <v>465</v>
      </c>
      <c r="L199">
        <v>1302</v>
      </c>
      <c r="N199">
        <v>1003</v>
      </c>
      <c r="O199" t="s">
        <v>466</v>
      </c>
      <c r="P199" t="s">
        <v>466</v>
      </c>
      <c r="Q199">
        <v>10</v>
      </c>
      <c r="W199">
        <v>0</v>
      </c>
      <c r="X199">
        <v>530731316</v>
      </c>
      <c r="Y199">
        <f t="shared" si="59"/>
        <v>0.55000000000000004</v>
      </c>
      <c r="AA199">
        <v>57.7</v>
      </c>
      <c r="AB199">
        <v>0</v>
      </c>
      <c r="AC199">
        <v>0</v>
      </c>
      <c r="AD199">
        <v>0</v>
      </c>
      <c r="AE199">
        <v>37.71</v>
      </c>
      <c r="AF199">
        <v>0</v>
      </c>
      <c r="AG199">
        <v>0</v>
      </c>
      <c r="AH199">
        <v>0</v>
      </c>
      <c r="AI199">
        <v>1.53</v>
      </c>
      <c r="AJ199">
        <v>1</v>
      </c>
      <c r="AK199">
        <v>1</v>
      </c>
      <c r="AL199">
        <v>1</v>
      </c>
      <c r="AM199">
        <v>2</v>
      </c>
      <c r="AN199">
        <v>0</v>
      </c>
      <c r="AO199">
        <v>0</v>
      </c>
      <c r="AP199">
        <v>0</v>
      </c>
      <c r="AQ199">
        <v>1</v>
      </c>
      <c r="AR199">
        <v>0</v>
      </c>
      <c r="AS199" t="s">
        <v>3</v>
      </c>
      <c r="AT199">
        <v>0.55000000000000004</v>
      </c>
      <c r="AU199" t="s">
        <v>3</v>
      </c>
      <c r="AV199">
        <v>0</v>
      </c>
      <c r="AW199">
        <v>2</v>
      </c>
      <c r="AX199">
        <v>61550998</v>
      </c>
      <c r="AY199">
        <v>1</v>
      </c>
      <c r="AZ199">
        <v>0</v>
      </c>
      <c r="BA199">
        <v>199</v>
      </c>
      <c r="BB199">
        <v>1</v>
      </c>
      <c r="BC199">
        <v>0</v>
      </c>
      <c r="BD199">
        <v>0</v>
      </c>
      <c r="BE199">
        <v>0</v>
      </c>
      <c r="BF199">
        <v>0</v>
      </c>
      <c r="BG199">
        <v>0</v>
      </c>
      <c r="BH199">
        <v>0</v>
      </c>
      <c r="BI199">
        <v>0</v>
      </c>
      <c r="BJ199">
        <v>20.740500000000001</v>
      </c>
      <c r="BK199">
        <v>0</v>
      </c>
      <c r="BL199">
        <v>0</v>
      </c>
      <c r="BM199">
        <v>0</v>
      </c>
      <c r="BN199">
        <v>0</v>
      </c>
      <c r="BO199">
        <v>0</v>
      </c>
      <c r="BP199">
        <v>1</v>
      </c>
      <c r="BQ199">
        <v>20.740500000000001</v>
      </c>
      <c r="BR199">
        <v>0</v>
      </c>
      <c r="BS199">
        <v>0</v>
      </c>
      <c r="BT199">
        <v>0</v>
      </c>
      <c r="BU199">
        <v>0</v>
      </c>
      <c r="BV199">
        <v>0</v>
      </c>
      <c r="BW199">
        <v>1</v>
      </c>
      <c r="CV199">
        <v>0</v>
      </c>
      <c r="CW199">
        <v>0</v>
      </c>
      <c r="CX199">
        <f>ROUND(Y199*Source!I378,7)</f>
        <v>0.11</v>
      </c>
      <c r="CY199">
        <f t="shared" si="64"/>
        <v>57.7</v>
      </c>
      <c r="CZ199">
        <f t="shared" si="65"/>
        <v>37.71</v>
      </c>
      <c r="DA199">
        <f t="shared" si="66"/>
        <v>1.53</v>
      </c>
      <c r="DB199">
        <f t="shared" si="60"/>
        <v>20.74</v>
      </c>
      <c r="DC199">
        <f t="shared" si="61"/>
        <v>0</v>
      </c>
      <c r="DD199" t="s">
        <v>3</v>
      </c>
      <c r="DE199" t="s">
        <v>3</v>
      </c>
      <c r="DF199">
        <f>ROUND(ROUND(AE199*AI199,2)*CX199,2)</f>
        <v>6.35</v>
      </c>
      <c r="DG199">
        <f t="shared" si="57"/>
        <v>0</v>
      </c>
      <c r="DH199">
        <f t="shared" si="62"/>
        <v>0</v>
      </c>
      <c r="DI199">
        <f t="shared" si="63"/>
        <v>0</v>
      </c>
      <c r="DJ199">
        <f t="shared" si="67"/>
        <v>6.35</v>
      </c>
      <c r="DK199">
        <v>0</v>
      </c>
      <c r="DL199" t="s">
        <v>3</v>
      </c>
      <c r="DM199">
        <v>0</v>
      </c>
      <c r="DN199" t="s">
        <v>3</v>
      </c>
      <c r="DO199">
        <v>0</v>
      </c>
    </row>
    <row r="200" spans="1:119" x14ac:dyDescent="0.2">
      <c r="A200">
        <f>ROW(Source!A378)</f>
        <v>378</v>
      </c>
      <c r="B200">
        <v>61549534</v>
      </c>
      <c r="C200">
        <v>61550979</v>
      </c>
      <c r="D200">
        <v>60402495</v>
      </c>
      <c r="E200">
        <v>1</v>
      </c>
      <c r="F200">
        <v>1</v>
      </c>
      <c r="G200">
        <v>1</v>
      </c>
      <c r="H200">
        <v>3</v>
      </c>
      <c r="I200" t="s">
        <v>467</v>
      </c>
      <c r="J200" t="s">
        <v>468</v>
      </c>
      <c r="K200" t="s">
        <v>469</v>
      </c>
      <c r="L200">
        <v>1346</v>
      </c>
      <c r="N200">
        <v>1009</v>
      </c>
      <c r="O200" t="s">
        <v>470</v>
      </c>
      <c r="P200" t="s">
        <v>470</v>
      </c>
      <c r="Q200">
        <v>1</v>
      </c>
      <c r="W200">
        <v>0</v>
      </c>
      <c r="X200">
        <v>-163259778</v>
      </c>
      <c r="Y200">
        <f t="shared" si="59"/>
        <v>1.9</v>
      </c>
      <c r="AA200">
        <v>121.39</v>
      </c>
      <c r="AB200">
        <v>0</v>
      </c>
      <c r="AC200">
        <v>0</v>
      </c>
      <c r="AD200">
        <v>0</v>
      </c>
      <c r="AE200">
        <v>155.63</v>
      </c>
      <c r="AF200">
        <v>0</v>
      </c>
      <c r="AG200">
        <v>0</v>
      </c>
      <c r="AH200">
        <v>0</v>
      </c>
      <c r="AI200">
        <v>0.78</v>
      </c>
      <c r="AJ200">
        <v>1</v>
      </c>
      <c r="AK200">
        <v>1</v>
      </c>
      <c r="AL200">
        <v>1</v>
      </c>
      <c r="AM200">
        <v>2</v>
      </c>
      <c r="AN200">
        <v>0</v>
      </c>
      <c r="AO200">
        <v>0</v>
      </c>
      <c r="AP200">
        <v>0</v>
      </c>
      <c r="AQ200">
        <v>1</v>
      </c>
      <c r="AR200">
        <v>0</v>
      </c>
      <c r="AS200" t="s">
        <v>3</v>
      </c>
      <c r="AT200">
        <v>1.9</v>
      </c>
      <c r="AU200" t="s">
        <v>3</v>
      </c>
      <c r="AV200">
        <v>0</v>
      </c>
      <c r="AW200">
        <v>2</v>
      </c>
      <c r="AX200">
        <v>61550999</v>
      </c>
      <c r="AY200">
        <v>1</v>
      </c>
      <c r="AZ200">
        <v>0</v>
      </c>
      <c r="BA200">
        <v>200</v>
      </c>
      <c r="BB200">
        <v>1</v>
      </c>
      <c r="BC200">
        <v>0</v>
      </c>
      <c r="BD200">
        <v>0</v>
      </c>
      <c r="BE200">
        <v>0</v>
      </c>
      <c r="BF200">
        <v>0</v>
      </c>
      <c r="BG200">
        <v>0</v>
      </c>
      <c r="BH200">
        <v>0</v>
      </c>
      <c r="BI200">
        <v>0</v>
      </c>
      <c r="BJ200">
        <v>295.697</v>
      </c>
      <c r="BK200">
        <v>0</v>
      </c>
      <c r="BL200">
        <v>0</v>
      </c>
      <c r="BM200">
        <v>0</v>
      </c>
      <c r="BN200">
        <v>0</v>
      </c>
      <c r="BO200">
        <v>0</v>
      </c>
      <c r="BP200">
        <v>1</v>
      </c>
      <c r="BQ200">
        <v>295.697</v>
      </c>
      <c r="BR200">
        <v>0</v>
      </c>
      <c r="BS200">
        <v>0</v>
      </c>
      <c r="BT200">
        <v>0</v>
      </c>
      <c r="BU200">
        <v>0</v>
      </c>
      <c r="BV200">
        <v>0</v>
      </c>
      <c r="BW200">
        <v>1</v>
      </c>
      <c r="CV200">
        <v>0</v>
      </c>
      <c r="CW200">
        <v>0</v>
      </c>
      <c r="CX200">
        <f>ROUND(Y200*Source!I378,7)</f>
        <v>0.38</v>
      </c>
      <c r="CY200">
        <f t="shared" si="64"/>
        <v>121.39</v>
      </c>
      <c r="CZ200">
        <f t="shared" si="65"/>
        <v>155.63</v>
      </c>
      <c r="DA200">
        <f t="shared" si="66"/>
        <v>0.78</v>
      </c>
      <c r="DB200">
        <f t="shared" si="60"/>
        <v>295.7</v>
      </c>
      <c r="DC200">
        <f t="shared" si="61"/>
        <v>0</v>
      </c>
      <c r="DD200" t="s">
        <v>3</v>
      </c>
      <c r="DE200" t="s">
        <v>3</v>
      </c>
      <c r="DF200">
        <f>ROUND(ROUND(AE200*AI200,2)*CX200,2)</f>
        <v>46.13</v>
      </c>
      <c r="DG200">
        <f t="shared" si="57"/>
        <v>0</v>
      </c>
      <c r="DH200">
        <f t="shared" si="62"/>
        <v>0</v>
      </c>
      <c r="DI200">
        <f t="shared" si="63"/>
        <v>0</v>
      </c>
      <c r="DJ200">
        <f t="shared" si="67"/>
        <v>46.13</v>
      </c>
      <c r="DK200">
        <v>0</v>
      </c>
      <c r="DL200" t="s">
        <v>3</v>
      </c>
      <c r="DM200">
        <v>0</v>
      </c>
      <c r="DN200" t="s">
        <v>3</v>
      </c>
      <c r="DO200">
        <v>0</v>
      </c>
    </row>
    <row r="201" spans="1:119" x14ac:dyDescent="0.2">
      <c r="A201">
        <f>ROW(Source!A378)</f>
        <v>378</v>
      </c>
      <c r="B201">
        <v>61549534</v>
      </c>
      <c r="C201">
        <v>61550979</v>
      </c>
      <c r="D201">
        <v>60420448</v>
      </c>
      <c r="E201">
        <v>1</v>
      </c>
      <c r="F201">
        <v>1</v>
      </c>
      <c r="G201">
        <v>1</v>
      </c>
      <c r="H201">
        <v>3</v>
      </c>
      <c r="I201" t="s">
        <v>471</v>
      </c>
      <c r="J201" t="s">
        <v>472</v>
      </c>
      <c r="K201" t="s">
        <v>473</v>
      </c>
      <c r="L201">
        <v>1346</v>
      </c>
      <c r="N201">
        <v>1009</v>
      </c>
      <c r="O201" t="s">
        <v>470</v>
      </c>
      <c r="P201" t="s">
        <v>470</v>
      </c>
      <c r="Q201">
        <v>1</v>
      </c>
      <c r="W201">
        <v>0</v>
      </c>
      <c r="X201">
        <v>291254868</v>
      </c>
      <c r="Y201">
        <f t="shared" si="59"/>
        <v>0.4</v>
      </c>
      <c r="AA201">
        <v>111.83</v>
      </c>
      <c r="AB201">
        <v>0</v>
      </c>
      <c r="AC201">
        <v>0</v>
      </c>
      <c r="AD201">
        <v>0</v>
      </c>
      <c r="AE201">
        <v>79.88</v>
      </c>
      <c r="AF201">
        <v>0</v>
      </c>
      <c r="AG201">
        <v>0</v>
      </c>
      <c r="AH201">
        <v>0</v>
      </c>
      <c r="AI201">
        <v>1.4</v>
      </c>
      <c r="AJ201">
        <v>1</v>
      </c>
      <c r="AK201">
        <v>1</v>
      </c>
      <c r="AL201">
        <v>1</v>
      </c>
      <c r="AM201">
        <v>2</v>
      </c>
      <c r="AN201">
        <v>0</v>
      </c>
      <c r="AO201">
        <v>0</v>
      </c>
      <c r="AP201">
        <v>0</v>
      </c>
      <c r="AQ201">
        <v>1</v>
      </c>
      <c r="AR201">
        <v>0</v>
      </c>
      <c r="AS201" t="s">
        <v>3</v>
      </c>
      <c r="AT201">
        <v>0.4</v>
      </c>
      <c r="AU201" t="s">
        <v>3</v>
      </c>
      <c r="AV201">
        <v>0</v>
      </c>
      <c r="AW201">
        <v>2</v>
      </c>
      <c r="AX201">
        <v>61551000</v>
      </c>
      <c r="AY201">
        <v>1</v>
      </c>
      <c r="AZ201">
        <v>0</v>
      </c>
      <c r="BA201">
        <v>201</v>
      </c>
      <c r="BB201">
        <v>1</v>
      </c>
      <c r="BC201">
        <v>0</v>
      </c>
      <c r="BD201">
        <v>0</v>
      </c>
      <c r="BE201">
        <v>0</v>
      </c>
      <c r="BF201">
        <v>0</v>
      </c>
      <c r="BG201">
        <v>0</v>
      </c>
      <c r="BH201">
        <v>0</v>
      </c>
      <c r="BI201">
        <v>0</v>
      </c>
      <c r="BJ201">
        <v>31.951999999999998</v>
      </c>
      <c r="BK201">
        <v>0</v>
      </c>
      <c r="BL201">
        <v>0</v>
      </c>
      <c r="BM201">
        <v>0</v>
      </c>
      <c r="BN201">
        <v>0</v>
      </c>
      <c r="BO201">
        <v>0</v>
      </c>
      <c r="BP201">
        <v>1</v>
      </c>
      <c r="BQ201">
        <v>31.951999999999998</v>
      </c>
      <c r="BR201">
        <v>0</v>
      </c>
      <c r="BS201">
        <v>0</v>
      </c>
      <c r="BT201">
        <v>0</v>
      </c>
      <c r="BU201">
        <v>0</v>
      </c>
      <c r="BV201">
        <v>0</v>
      </c>
      <c r="BW201">
        <v>1</v>
      </c>
      <c r="CV201">
        <v>0</v>
      </c>
      <c r="CW201">
        <v>0</v>
      </c>
      <c r="CX201">
        <f>ROUND(Y201*Source!I378,7)</f>
        <v>0.08</v>
      </c>
      <c r="CY201">
        <f t="shared" si="64"/>
        <v>111.83</v>
      </c>
      <c r="CZ201">
        <f t="shared" si="65"/>
        <v>79.88</v>
      </c>
      <c r="DA201">
        <f t="shared" si="66"/>
        <v>1.4</v>
      </c>
      <c r="DB201">
        <f t="shared" si="60"/>
        <v>31.95</v>
      </c>
      <c r="DC201">
        <f t="shared" si="61"/>
        <v>0</v>
      </c>
      <c r="DD201" t="s">
        <v>3</v>
      </c>
      <c r="DE201" t="s">
        <v>3</v>
      </c>
      <c r="DF201">
        <f>ROUND(ROUND(AE201*AI201,2)*CX201,2)</f>
        <v>8.9499999999999993</v>
      </c>
      <c r="DG201">
        <f t="shared" si="57"/>
        <v>0</v>
      </c>
      <c r="DH201">
        <f t="shared" si="62"/>
        <v>0</v>
      </c>
      <c r="DI201">
        <f t="shared" si="63"/>
        <v>0</v>
      </c>
      <c r="DJ201">
        <f t="shared" si="67"/>
        <v>8.9499999999999993</v>
      </c>
      <c r="DK201">
        <v>0</v>
      </c>
      <c r="DL201" t="s">
        <v>3</v>
      </c>
      <c r="DM201">
        <v>0</v>
      </c>
      <c r="DN201" t="s">
        <v>3</v>
      </c>
      <c r="DO201">
        <v>0</v>
      </c>
    </row>
    <row r="202" spans="1:119" x14ac:dyDescent="0.2">
      <c r="A202">
        <f>ROW(Source!A378)</f>
        <v>378</v>
      </c>
      <c r="B202">
        <v>61549534</v>
      </c>
      <c r="C202">
        <v>61550979</v>
      </c>
      <c r="D202">
        <v>60433685</v>
      </c>
      <c r="E202">
        <v>1</v>
      </c>
      <c r="F202">
        <v>1</v>
      </c>
      <c r="G202">
        <v>1</v>
      </c>
      <c r="H202">
        <v>3</v>
      </c>
      <c r="I202" t="s">
        <v>149</v>
      </c>
      <c r="J202" t="s">
        <v>152</v>
      </c>
      <c r="K202" t="s">
        <v>150</v>
      </c>
      <c r="L202">
        <v>1477</v>
      </c>
      <c r="N202">
        <v>1013</v>
      </c>
      <c r="O202" t="s">
        <v>151</v>
      </c>
      <c r="P202" t="s">
        <v>153</v>
      </c>
      <c r="Q202">
        <v>1</v>
      </c>
      <c r="W202">
        <v>0</v>
      </c>
      <c r="X202">
        <v>1901007357</v>
      </c>
      <c r="Y202">
        <f t="shared" si="59"/>
        <v>0.105</v>
      </c>
      <c r="AA202">
        <v>70449.91</v>
      </c>
      <c r="AB202">
        <v>0</v>
      </c>
      <c r="AC202">
        <v>0</v>
      </c>
      <c r="AD202">
        <v>0</v>
      </c>
      <c r="AE202">
        <v>70449.91</v>
      </c>
      <c r="AF202">
        <v>0</v>
      </c>
      <c r="AG202">
        <v>0</v>
      </c>
      <c r="AH202">
        <v>0</v>
      </c>
      <c r="AI202">
        <v>1.4</v>
      </c>
      <c r="AJ202">
        <v>1</v>
      </c>
      <c r="AK202">
        <v>1</v>
      </c>
      <c r="AL202">
        <v>1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  <c r="AS202" t="s">
        <v>3</v>
      </c>
      <c r="AT202">
        <v>0.105</v>
      </c>
      <c r="AU202" t="s">
        <v>3</v>
      </c>
      <c r="AV202">
        <v>0</v>
      </c>
      <c r="AW202">
        <v>1</v>
      </c>
      <c r="AX202">
        <v>-1</v>
      </c>
      <c r="AY202">
        <v>0</v>
      </c>
      <c r="AZ202">
        <v>0</v>
      </c>
      <c r="BA202" t="s">
        <v>3</v>
      </c>
      <c r="BB202">
        <v>0</v>
      </c>
      <c r="BC202">
        <v>0</v>
      </c>
      <c r="BD202">
        <v>0</v>
      </c>
      <c r="BE202">
        <v>0</v>
      </c>
      <c r="BF202">
        <v>0</v>
      </c>
      <c r="BG202">
        <v>0</v>
      </c>
      <c r="BH202">
        <v>0</v>
      </c>
      <c r="BI202">
        <v>0</v>
      </c>
      <c r="BJ202">
        <v>0</v>
      </c>
      <c r="BK202">
        <v>0</v>
      </c>
      <c r="BL202">
        <v>0</v>
      </c>
      <c r="BM202">
        <v>0</v>
      </c>
      <c r="BN202">
        <v>0</v>
      </c>
      <c r="BO202">
        <v>0</v>
      </c>
      <c r="BP202">
        <v>0</v>
      </c>
      <c r="BQ202">
        <v>0</v>
      </c>
      <c r="BR202">
        <v>0</v>
      </c>
      <c r="BS202">
        <v>0</v>
      </c>
      <c r="BT202">
        <v>0</v>
      </c>
      <c r="BU202">
        <v>0</v>
      </c>
      <c r="BV202">
        <v>0</v>
      </c>
      <c r="BW202">
        <v>0</v>
      </c>
      <c r="CV202">
        <v>0</v>
      </c>
      <c r="CW202">
        <v>0</v>
      </c>
      <c r="CX202">
        <f>ROUND(Y202*Source!I378,7)</f>
        <v>2.1000000000000001E-2</v>
      </c>
      <c r="CY202">
        <f t="shared" si="64"/>
        <v>70449.91</v>
      </c>
      <c r="CZ202">
        <f t="shared" si="65"/>
        <v>70449.91</v>
      </c>
      <c r="DA202">
        <f t="shared" si="66"/>
        <v>1.4</v>
      </c>
      <c r="DB202">
        <f t="shared" si="60"/>
        <v>7397.24</v>
      </c>
      <c r="DC202">
        <f t="shared" si="61"/>
        <v>0</v>
      </c>
      <c r="DD202" t="s">
        <v>3</v>
      </c>
      <c r="DE202" t="s">
        <v>3</v>
      </c>
      <c r="DF202">
        <f>ROUND(ROUND(AE202*AI202,2)*CX202,2)</f>
        <v>2071.23</v>
      </c>
      <c r="DG202">
        <f t="shared" si="57"/>
        <v>0</v>
      </c>
      <c r="DH202">
        <f t="shared" si="62"/>
        <v>0</v>
      </c>
      <c r="DI202">
        <f t="shared" si="63"/>
        <v>0</v>
      </c>
      <c r="DJ202">
        <f t="shared" si="67"/>
        <v>2071.23</v>
      </c>
      <c r="DK202">
        <v>0</v>
      </c>
      <c r="DL202" t="s">
        <v>3</v>
      </c>
      <c r="DM202">
        <v>0</v>
      </c>
      <c r="DN202" t="s">
        <v>3</v>
      </c>
      <c r="DO202">
        <v>0</v>
      </c>
    </row>
    <row r="203" spans="1:119" x14ac:dyDescent="0.2">
      <c r="A203">
        <f>ROW(Source!A380)</f>
        <v>380</v>
      </c>
      <c r="B203">
        <v>61549534</v>
      </c>
      <c r="C203">
        <v>61551003</v>
      </c>
      <c r="D203">
        <v>60327560</v>
      </c>
      <c r="E203">
        <v>117</v>
      </c>
      <c r="F203">
        <v>1</v>
      </c>
      <c r="G203">
        <v>1</v>
      </c>
      <c r="H203">
        <v>1</v>
      </c>
      <c r="I203" t="s">
        <v>474</v>
      </c>
      <c r="J203" t="s">
        <v>3</v>
      </c>
      <c r="K203" t="s">
        <v>475</v>
      </c>
      <c r="L203">
        <v>1369</v>
      </c>
      <c r="N203">
        <v>1013</v>
      </c>
      <c r="O203" t="s">
        <v>476</v>
      </c>
      <c r="P203" t="s">
        <v>476</v>
      </c>
      <c r="Q203">
        <v>1</v>
      </c>
      <c r="W203">
        <v>0</v>
      </c>
      <c r="X203">
        <v>-236928766</v>
      </c>
      <c r="Y203">
        <f t="shared" si="59"/>
        <v>0.02</v>
      </c>
      <c r="AA203">
        <v>0</v>
      </c>
      <c r="AB203">
        <v>0</v>
      </c>
      <c r="AC203">
        <v>0</v>
      </c>
      <c r="AD203">
        <v>587.34</v>
      </c>
      <c r="AE203">
        <v>0</v>
      </c>
      <c r="AF203">
        <v>0</v>
      </c>
      <c r="AG203">
        <v>0</v>
      </c>
      <c r="AH203">
        <v>587.34</v>
      </c>
      <c r="AI203">
        <v>1</v>
      </c>
      <c r="AJ203">
        <v>1</v>
      </c>
      <c r="AK203">
        <v>1</v>
      </c>
      <c r="AL203">
        <v>1</v>
      </c>
      <c r="AM203">
        <v>-2</v>
      </c>
      <c r="AN203">
        <v>0</v>
      </c>
      <c r="AO203">
        <v>0</v>
      </c>
      <c r="AP203">
        <v>0</v>
      </c>
      <c r="AQ203">
        <v>1</v>
      </c>
      <c r="AR203">
        <v>0</v>
      </c>
      <c r="AS203" t="s">
        <v>3</v>
      </c>
      <c r="AT203">
        <v>0.02</v>
      </c>
      <c r="AU203" t="s">
        <v>3</v>
      </c>
      <c r="AV203">
        <v>1</v>
      </c>
      <c r="AW203">
        <v>2</v>
      </c>
      <c r="AX203">
        <v>61551012</v>
      </c>
      <c r="AY203">
        <v>1</v>
      </c>
      <c r="AZ203">
        <v>0</v>
      </c>
      <c r="BA203">
        <v>203</v>
      </c>
      <c r="BB203">
        <v>1</v>
      </c>
      <c r="BC203">
        <v>0</v>
      </c>
      <c r="BD203">
        <v>0</v>
      </c>
      <c r="BE203">
        <v>0</v>
      </c>
      <c r="BF203">
        <v>0</v>
      </c>
      <c r="BG203">
        <v>0</v>
      </c>
      <c r="BH203">
        <v>0</v>
      </c>
      <c r="BI203">
        <v>0</v>
      </c>
      <c r="BJ203">
        <v>0</v>
      </c>
      <c r="BK203">
        <v>0</v>
      </c>
      <c r="BL203">
        <v>0</v>
      </c>
      <c r="BM203">
        <v>11.7468</v>
      </c>
      <c r="BN203">
        <v>0.02</v>
      </c>
      <c r="BO203">
        <v>0</v>
      </c>
      <c r="BP203">
        <v>1</v>
      </c>
      <c r="BQ203">
        <v>0</v>
      </c>
      <c r="BR203">
        <v>0</v>
      </c>
      <c r="BS203">
        <v>0</v>
      </c>
      <c r="BT203">
        <v>11.7468</v>
      </c>
      <c r="BU203">
        <v>0.02</v>
      </c>
      <c r="BV203">
        <v>0</v>
      </c>
      <c r="BW203">
        <v>1</v>
      </c>
      <c r="CU203">
        <f>ROUND(AT203*Source!I380*AH203*AL203,2)</f>
        <v>1.76</v>
      </c>
      <c r="CV203">
        <f>ROUND(Y203*Source!I380,7)</f>
        <v>3.0000000000000001E-3</v>
      </c>
      <c r="CW203">
        <v>0</v>
      </c>
      <c r="CX203">
        <f>ROUND(Y203*Source!I380,7)</f>
        <v>3.0000000000000001E-3</v>
      </c>
      <c r="CY203">
        <f>AD203</f>
        <v>587.34</v>
      </c>
      <c r="CZ203">
        <f>AH203</f>
        <v>587.34</v>
      </c>
      <c r="DA203">
        <f>AL203</f>
        <v>1</v>
      </c>
      <c r="DB203">
        <f t="shared" si="60"/>
        <v>11.75</v>
      </c>
      <c r="DC203">
        <f t="shared" si="61"/>
        <v>0</v>
      </c>
      <c r="DD203" t="s">
        <v>3</v>
      </c>
      <c r="DE203" t="s">
        <v>3</v>
      </c>
      <c r="DF203">
        <f t="shared" ref="DF203:DF208" si="68">ROUND(ROUND(AE203,2)*CX203,2)</f>
        <v>0</v>
      </c>
      <c r="DG203">
        <f t="shared" si="57"/>
        <v>0</v>
      </c>
      <c r="DH203">
        <f t="shared" si="62"/>
        <v>0</v>
      </c>
      <c r="DI203">
        <f t="shared" si="63"/>
        <v>1.76</v>
      </c>
      <c r="DJ203">
        <f>DI203</f>
        <v>1.76</v>
      </c>
      <c r="DK203">
        <v>1</v>
      </c>
      <c r="DL203" t="s">
        <v>3</v>
      </c>
      <c r="DM203">
        <v>0</v>
      </c>
      <c r="DN203" t="s">
        <v>3</v>
      </c>
      <c r="DO203">
        <v>0</v>
      </c>
    </row>
    <row r="204" spans="1:119" x14ac:dyDescent="0.2">
      <c r="A204">
        <f>ROW(Source!A380)</f>
        <v>380</v>
      </c>
      <c r="B204">
        <v>61549534</v>
      </c>
      <c r="C204">
        <v>61551003</v>
      </c>
      <c r="D204">
        <v>60327562</v>
      </c>
      <c r="E204">
        <v>117</v>
      </c>
      <c r="F204">
        <v>1</v>
      </c>
      <c r="G204">
        <v>1</v>
      </c>
      <c r="H204">
        <v>1</v>
      </c>
      <c r="I204" t="s">
        <v>477</v>
      </c>
      <c r="J204" t="s">
        <v>3</v>
      </c>
      <c r="K204" t="s">
        <v>478</v>
      </c>
      <c r="L204">
        <v>1369</v>
      </c>
      <c r="N204">
        <v>1013</v>
      </c>
      <c r="O204" t="s">
        <v>476</v>
      </c>
      <c r="P204" t="s">
        <v>476</v>
      </c>
      <c r="Q204">
        <v>1</v>
      </c>
      <c r="W204">
        <v>0</v>
      </c>
      <c r="X204">
        <v>-587036825</v>
      </c>
      <c r="Y204">
        <f t="shared" si="59"/>
        <v>10.75</v>
      </c>
      <c r="AA204">
        <v>0</v>
      </c>
      <c r="AB204">
        <v>0</v>
      </c>
      <c r="AC204">
        <v>0</v>
      </c>
      <c r="AD204">
        <v>641.22</v>
      </c>
      <c r="AE204">
        <v>0</v>
      </c>
      <c r="AF204">
        <v>0</v>
      </c>
      <c r="AG204">
        <v>0</v>
      </c>
      <c r="AH204">
        <v>641.22</v>
      </c>
      <c r="AI204">
        <v>1</v>
      </c>
      <c r="AJ204">
        <v>1</v>
      </c>
      <c r="AK204">
        <v>1</v>
      </c>
      <c r="AL204">
        <v>1</v>
      </c>
      <c r="AM204">
        <v>-2</v>
      </c>
      <c r="AN204">
        <v>0</v>
      </c>
      <c r="AO204">
        <v>0</v>
      </c>
      <c r="AP204">
        <v>0</v>
      </c>
      <c r="AQ204">
        <v>1</v>
      </c>
      <c r="AR204">
        <v>0</v>
      </c>
      <c r="AS204" t="s">
        <v>3</v>
      </c>
      <c r="AT204">
        <v>10.75</v>
      </c>
      <c r="AU204" t="s">
        <v>3</v>
      </c>
      <c r="AV204">
        <v>1</v>
      </c>
      <c r="AW204">
        <v>2</v>
      </c>
      <c r="AX204">
        <v>61551013</v>
      </c>
      <c r="AY204">
        <v>1</v>
      </c>
      <c r="AZ204">
        <v>0</v>
      </c>
      <c r="BA204">
        <v>204</v>
      </c>
      <c r="BB204">
        <v>1</v>
      </c>
      <c r="BC204">
        <v>0</v>
      </c>
      <c r="BD204">
        <v>0</v>
      </c>
      <c r="BE204">
        <v>0</v>
      </c>
      <c r="BF204">
        <v>0</v>
      </c>
      <c r="BG204">
        <v>0</v>
      </c>
      <c r="BH204">
        <v>0</v>
      </c>
      <c r="BI204">
        <v>0</v>
      </c>
      <c r="BJ204">
        <v>0</v>
      </c>
      <c r="BK204">
        <v>0</v>
      </c>
      <c r="BL204">
        <v>0</v>
      </c>
      <c r="BM204">
        <v>6893.1150000000007</v>
      </c>
      <c r="BN204">
        <v>10.75</v>
      </c>
      <c r="BO204">
        <v>0</v>
      </c>
      <c r="BP204">
        <v>1</v>
      </c>
      <c r="BQ204">
        <v>0</v>
      </c>
      <c r="BR204">
        <v>0</v>
      </c>
      <c r="BS204">
        <v>0</v>
      </c>
      <c r="BT204">
        <v>6893.1150000000007</v>
      </c>
      <c r="BU204">
        <v>10.75</v>
      </c>
      <c r="BV204">
        <v>0</v>
      </c>
      <c r="BW204">
        <v>1</v>
      </c>
      <c r="CU204">
        <f>ROUND(AT204*Source!I380*AH204*AL204,2)</f>
        <v>1033.97</v>
      </c>
      <c r="CV204">
        <f>ROUND(Y204*Source!I380,7)</f>
        <v>1.6125</v>
      </c>
      <c r="CW204">
        <v>0</v>
      </c>
      <c r="CX204">
        <f>ROUND(Y204*Source!I380,7)</f>
        <v>1.6125</v>
      </c>
      <c r="CY204">
        <f>AD204</f>
        <v>641.22</v>
      </c>
      <c r="CZ204">
        <f>AH204</f>
        <v>641.22</v>
      </c>
      <c r="DA204">
        <f>AL204</f>
        <v>1</v>
      </c>
      <c r="DB204">
        <f t="shared" si="60"/>
        <v>6893.12</v>
      </c>
      <c r="DC204">
        <f t="shared" si="61"/>
        <v>0</v>
      </c>
      <c r="DD204" t="s">
        <v>3</v>
      </c>
      <c r="DE204" t="s">
        <v>3</v>
      </c>
      <c r="DF204">
        <f t="shared" si="68"/>
        <v>0</v>
      </c>
      <c r="DG204">
        <f t="shared" si="57"/>
        <v>0</v>
      </c>
      <c r="DH204">
        <f t="shared" si="62"/>
        <v>0</v>
      </c>
      <c r="DI204">
        <f t="shared" si="63"/>
        <v>1033.97</v>
      </c>
      <c r="DJ204">
        <f>DI204</f>
        <v>1033.97</v>
      </c>
      <c r="DK204">
        <v>1</v>
      </c>
      <c r="DL204" t="s">
        <v>3</v>
      </c>
      <c r="DM204">
        <v>0</v>
      </c>
      <c r="DN204" t="s">
        <v>3</v>
      </c>
      <c r="DO204">
        <v>0</v>
      </c>
    </row>
    <row r="205" spans="1:119" x14ac:dyDescent="0.2">
      <c r="A205">
        <f>ROW(Source!A380)</f>
        <v>380</v>
      </c>
      <c r="B205">
        <v>61549534</v>
      </c>
      <c r="C205">
        <v>61551003</v>
      </c>
      <c r="D205">
        <v>60327566</v>
      </c>
      <c r="E205">
        <v>117</v>
      </c>
      <c r="F205">
        <v>1</v>
      </c>
      <c r="G205">
        <v>1</v>
      </c>
      <c r="H205">
        <v>1</v>
      </c>
      <c r="I205" t="s">
        <v>479</v>
      </c>
      <c r="J205" t="s">
        <v>3</v>
      </c>
      <c r="K205" t="s">
        <v>480</v>
      </c>
      <c r="L205">
        <v>1369</v>
      </c>
      <c r="N205">
        <v>1013</v>
      </c>
      <c r="O205" t="s">
        <v>476</v>
      </c>
      <c r="P205" t="s">
        <v>476</v>
      </c>
      <c r="Q205">
        <v>1</v>
      </c>
      <c r="W205">
        <v>0</v>
      </c>
      <c r="X205">
        <v>-512803540</v>
      </c>
      <c r="Y205">
        <f t="shared" si="59"/>
        <v>4.83</v>
      </c>
      <c r="AA205">
        <v>0</v>
      </c>
      <c r="AB205">
        <v>0</v>
      </c>
      <c r="AC205">
        <v>0</v>
      </c>
      <c r="AD205">
        <v>722.05</v>
      </c>
      <c r="AE205">
        <v>0</v>
      </c>
      <c r="AF205">
        <v>0</v>
      </c>
      <c r="AG205">
        <v>0</v>
      </c>
      <c r="AH205">
        <v>722.05</v>
      </c>
      <c r="AI205">
        <v>1</v>
      </c>
      <c r="AJ205">
        <v>1</v>
      </c>
      <c r="AK205">
        <v>1</v>
      </c>
      <c r="AL205">
        <v>1</v>
      </c>
      <c r="AM205">
        <v>-2</v>
      </c>
      <c r="AN205">
        <v>0</v>
      </c>
      <c r="AO205">
        <v>0</v>
      </c>
      <c r="AP205">
        <v>0</v>
      </c>
      <c r="AQ205">
        <v>1</v>
      </c>
      <c r="AR205">
        <v>0</v>
      </c>
      <c r="AS205" t="s">
        <v>3</v>
      </c>
      <c r="AT205">
        <v>4.83</v>
      </c>
      <c r="AU205" t="s">
        <v>3</v>
      </c>
      <c r="AV205">
        <v>1</v>
      </c>
      <c r="AW205">
        <v>2</v>
      </c>
      <c r="AX205">
        <v>61551014</v>
      </c>
      <c r="AY205">
        <v>1</v>
      </c>
      <c r="AZ205">
        <v>0</v>
      </c>
      <c r="BA205">
        <v>205</v>
      </c>
      <c r="BB205">
        <v>1</v>
      </c>
      <c r="BC205">
        <v>0</v>
      </c>
      <c r="BD205">
        <v>0</v>
      </c>
      <c r="BE205">
        <v>0</v>
      </c>
      <c r="BF205">
        <v>0</v>
      </c>
      <c r="BG205">
        <v>0</v>
      </c>
      <c r="BH205">
        <v>0</v>
      </c>
      <c r="BI205">
        <v>0</v>
      </c>
      <c r="BJ205">
        <v>0</v>
      </c>
      <c r="BK205">
        <v>0</v>
      </c>
      <c r="BL205">
        <v>0</v>
      </c>
      <c r="BM205">
        <v>3487.5014999999999</v>
      </c>
      <c r="BN205">
        <v>4.83</v>
      </c>
      <c r="BO205">
        <v>0</v>
      </c>
      <c r="BP205">
        <v>1</v>
      </c>
      <c r="BQ205">
        <v>0</v>
      </c>
      <c r="BR205">
        <v>0</v>
      </c>
      <c r="BS205">
        <v>0</v>
      </c>
      <c r="BT205">
        <v>3487.5014999999999</v>
      </c>
      <c r="BU205">
        <v>4.83</v>
      </c>
      <c r="BV205">
        <v>0</v>
      </c>
      <c r="BW205">
        <v>1</v>
      </c>
      <c r="CU205">
        <f>ROUND(AT205*Source!I380*AH205*AL205,2)</f>
        <v>523.13</v>
      </c>
      <c r="CV205">
        <f>ROUND(Y205*Source!I380,7)</f>
        <v>0.72450000000000003</v>
      </c>
      <c r="CW205">
        <v>0</v>
      </c>
      <c r="CX205">
        <f>ROUND(Y205*Source!I380,7)</f>
        <v>0.72450000000000003</v>
      </c>
      <c r="CY205">
        <f>AD205</f>
        <v>722.05</v>
      </c>
      <c r="CZ205">
        <f>AH205</f>
        <v>722.05</v>
      </c>
      <c r="DA205">
        <f>AL205</f>
        <v>1</v>
      </c>
      <c r="DB205">
        <f t="shared" si="60"/>
        <v>3487.5</v>
      </c>
      <c r="DC205">
        <f t="shared" si="61"/>
        <v>0</v>
      </c>
      <c r="DD205" t="s">
        <v>3</v>
      </c>
      <c r="DE205" t="s">
        <v>3</v>
      </c>
      <c r="DF205">
        <f t="shared" si="68"/>
        <v>0</v>
      </c>
      <c r="DG205">
        <f t="shared" si="57"/>
        <v>0</v>
      </c>
      <c r="DH205">
        <f t="shared" si="62"/>
        <v>0</v>
      </c>
      <c r="DI205">
        <f t="shared" si="63"/>
        <v>523.13</v>
      </c>
      <c r="DJ205">
        <f>DI205</f>
        <v>523.13</v>
      </c>
      <c r="DK205">
        <v>1</v>
      </c>
      <c r="DL205" t="s">
        <v>3</v>
      </c>
      <c r="DM205">
        <v>0</v>
      </c>
      <c r="DN205" t="s">
        <v>3</v>
      </c>
      <c r="DO205">
        <v>0</v>
      </c>
    </row>
    <row r="206" spans="1:119" x14ac:dyDescent="0.2">
      <c r="A206">
        <f>ROW(Source!A380)</f>
        <v>380</v>
      </c>
      <c r="B206">
        <v>61549534</v>
      </c>
      <c r="C206">
        <v>61551003</v>
      </c>
      <c r="D206">
        <v>60327602</v>
      </c>
      <c r="E206">
        <v>117</v>
      </c>
      <c r="F206">
        <v>1</v>
      </c>
      <c r="G206">
        <v>1</v>
      </c>
      <c r="H206">
        <v>1</v>
      </c>
      <c r="I206" t="s">
        <v>430</v>
      </c>
      <c r="J206" t="s">
        <v>3</v>
      </c>
      <c r="K206" t="s">
        <v>431</v>
      </c>
      <c r="L206">
        <v>1191</v>
      </c>
      <c r="N206">
        <v>1013</v>
      </c>
      <c r="O206" t="s">
        <v>413</v>
      </c>
      <c r="P206" t="s">
        <v>413</v>
      </c>
      <c r="Q206">
        <v>1</v>
      </c>
      <c r="W206">
        <v>0</v>
      </c>
      <c r="X206">
        <v>-1417349443</v>
      </c>
      <c r="Y206">
        <f t="shared" si="59"/>
        <v>0.01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1</v>
      </c>
      <c r="AJ206">
        <v>1</v>
      </c>
      <c r="AK206">
        <v>1</v>
      </c>
      <c r="AL206">
        <v>1</v>
      </c>
      <c r="AM206">
        <v>-2</v>
      </c>
      <c r="AN206">
        <v>0</v>
      </c>
      <c r="AO206">
        <v>0</v>
      </c>
      <c r="AP206">
        <v>0</v>
      </c>
      <c r="AQ206">
        <v>1</v>
      </c>
      <c r="AR206">
        <v>0</v>
      </c>
      <c r="AS206" t="s">
        <v>3</v>
      </c>
      <c r="AT206">
        <v>0.01</v>
      </c>
      <c r="AU206" t="s">
        <v>3</v>
      </c>
      <c r="AV206">
        <v>2</v>
      </c>
      <c r="AW206">
        <v>2</v>
      </c>
      <c r="AX206">
        <v>61551015</v>
      </c>
      <c r="AY206">
        <v>1</v>
      </c>
      <c r="AZ206">
        <v>0</v>
      </c>
      <c r="BA206">
        <v>206</v>
      </c>
      <c r="BB206">
        <v>1</v>
      </c>
      <c r="BC206">
        <v>0</v>
      </c>
      <c r="BD206">
        <v>0</v>
      </c>
      <c r="BE206">
        <v>0</v>
      </c>
      <c r="BF206">
        <v>0</v>
      </c>
      <c r="BG206">
        <v>0</v>
      </c>
      <c r="BH206">
        <v>0</v>
      </c>
      <c r="BI206">
        <v>0</v>
      </c>
      <c r="BJ206">
        <v>0</v>
      </c>
      <c r="BK206">
        <v>0</v>
      </c>
      <c r="BL206">
        <v>0</v>
      </c>
      <c r="BM206">
        <v>0</v>
      </c>
      <c r="BN206">
        <v>0</v>
      </c>
      <c r="BO206">
        <v>0</v>
      </c>
      <c r="BP206">
        <v>0</v>
      </c>
      <c r="BQ206">
        <v>0</v>
      </c>
      <c r="BR206">
        <v>0</v>
      </c>
      <c r="BS206">
        <v>0</v>
      </c>
      <c r="BT206">
        <v>0</v>
      </c>
      <c r="BU206">
        <v>0</v>
      </c>
      <c r="BV206">
        <v>0</v>
      </c>
      <c r="BW206">
        <v>0</v>
      </c>
      <c r="CV206">
        <v>0</v>
      </c>
      <c r="CW206">
        <v>0</v>
      </c>
      <c r="CX206">
        <f>ROUND(Y206*Source!I380,7)</f>
        <v>1.5E-3</v>
      </c>
      <c r="CY206">
        <f>AD206</f>
        <v>0</v>
      </c>
      <c r="CZ206">
        <f>AH206</f>
        <v>0</v>
      </c>
      <c r="DA206">
        <f>AL206</f>
        <v>1</v>
      </c>
      <c r="DB206">
        <f t="shared" si="60"/>
        <v>0</v>
      </c>
      <c r="DC206">
        <f t="shared" si="61"/>
        <v>0</v>
      </c>
      <c r="DD206" t="s">
        <v>3</v>
      </c>
      <c r="DE206" t="s">
        <v>3</v>
      </c>
      <c r="DF206">
        <f t="shared" si="68"/>
        <v>0</v>
      </c>
      <c r="DG206">
        <f t="shared" si="57"/>
        <v>0</v>
      </c>
      <c r="DH206">
        <f t="shared" si="62"/>
        <v>0</v>
      </c>
      <c r="DI206">
        <f t="shared" si="63"/>
        <v>0</v>
      </c>
      <c r="DJ206">
        <f>DI206</f>
        <v>0</v>
      </c>
      <c r="DK206">
        <v>0</v>
      </c>
      <c r="DL206" t="s">
        <v>3</v>
      </c>
      <c r="DM206">
        <v>0</v>
      </c>
      <c r="DN206" t="s">
        <v>3</v>
      </c>
      <c r="DO206">
        <v>0</v>
      </c>
    </row>
    <row r="207" spans="1:119" x14ac:dyDescent="0.2">
      <c r="A207">
        <f>ROW(Source!A380)</f>
        <v>380</v>
      </c>
      <c r="B207">
        <v>61549534</v>
      </c>
      <c r="C207">
        <v>61551003</v>
      </c>
      <c r="D207">
        <v>60334986</v>
      </c>
      <c r="E207">
        <v>1</v>
      </c>
      <c r="F207">
        <v>1</v>
      </c>
      <c r="G207">
        <v>1</v>
      </c>
      <c r="H207">
        <v>2</v>
      </c>
      <c r="I207" t="s">
        <v>453</v>
      </c>
      <c r="J207" t="s">
        <v>454</v>
      </c>
      <c r="K207" t="s">
        <v>455</v>
      </c>
      <c r="L207">
        <v>1368</v>
      </c>
      <c r="N207">
        <v>1011</v>
      </c>
      <c r="O207" t="s">
        <v>417</v>
      </c>
      <c r="P207" t="s">
        <v>417</v>
      </c>
      <c r="Q207">
        <v>1</v>
      </c>
      <c r="W207">
        <v>0</v>
      </c>
      <c r="X207">
        <v>-849950259</v>
      </c>
      <c r="Y207">
        <f t="shared" si="59"/>
        <v>0.01</v>
      </c>
      <c r="AA207">
        <v>0</v>
      </c>
      <c r="AB207">
        <v>643.29</v>
      </c>
      <c r="AC207">
        <v>722.05</v>
      </c>
      <c r="AD207">
        <v>0</v>
      </c>
      <c r="AE207">
        <v>0</v>
      </c>
      <c r="AF207">
        <v>643.29</v>
      </c>
      <c r="AG207">
        <v>722.05</v>
      </c>
      <c r="AH207">
        <v>0</v>
      </c>
      <c r="AI207">
        <v>1</v>
      </c>
      <c r="AJ207">
        <v>1</v>
      </c>
      <c r="AK207">
        <v>1</v>
      </c>
      <c r="AL207">
        <v>1</v>
      </c>
      <c r="AM207">
        <v>-2</v>
      </c>
      <c r="AN207">
        <v>0</v>
      </c>
      <c r="AO207">
        <v>0</v>
      </c>
      <c r="AP207">
        <v>0</v>
      </c>
      <c r="AQ207">
        <v>1</v>
      </c>
      <c r="AR207">
        <v>0</v>
      </c>
      <c r="AS207" t="s">
        <v>3</v>
      </c>
      <c r="AT207">
        <v>0.01</v>
      </c>
      <c r="AU207" t="s">
        <v>3</v>
      </c>
      <c r="AV207">
        <v>1</v>
      </c>
      <c r="AW207">
        <v>2</v>
      </c>
      <c r="AX207">
        <v>61551016</v>
      </c>
      <c r="AY207">
        <v>1</v>
      </c>
      <c r="AZ207">
        <v>0</v>
      </c>
      <c r="BA207">
        <v>207</v>
      </c>
      <c r="BB207">
        <v>1</v>
      </c>
      <c r="BC207">
        <v>0</v>
      </c>
      <c r="BD207">
        <v>0</v>
      </c>
      <c r="BE207">
        <v>0</v>
      </c>
      <c r="BF207">
        <v>0</v>
      </c>
      <c r="BG207">
        <v>0</v>
      </c>
      <c r="BH207">
        <v>0</v>
      </c>
      <c r="BI207">
        <v>0</v>
      </c>
      <c r="BJ207">
        <v>0</v>
      </c>
      <c r="BK207">
        <v>6.4329000000000001</v>
      </c>
      <c r="BL207">
        <v>7.2204999999999995</v>
      </c>
      <c r="BM207">
        <v>0</v>
      </c>
      <c r="BN207">
        <v>0</v>
      </c>
      <c r="BO207">
        <v>0.01</v>
      </c>
      <c r="BP207">
        <v>1</v>
      </c>
      <c r="BQ207">
        <v>0</v>
      </c>
      <c r="BR207">
        <v>6.4329000000000001</v>
      </c>
      <c r="BS207">
        <v>7.2204999999999995</v>
      </c>
      <c r="BT207">
        <v>0</v>
      </c>
      <c r="BU207">
        <v>0</v>
      </c>
      <c r="BV207">
        <v>0.01</v>
      </c>
      <c r="BW207">
        <v>1</v>
      </c>
      <c r="CV207">
        <v>0</v>
      </c>
      <c r="CW207">
        <f>ROUND(Y207*Source!I380*DO207,7)</f>
        <v>1.5E-3</v>
      </c>
      <c r="CX207">
        <f>ROUND(Y207*Source!I380,7)</f>
        <v>1.5E-3</v>
      </c>
      <c r="CY207">
        <f>AB207</f>
        <v>643.29</v>
      </c>
      <c r="CZ207">
        <f>AF207</f>
        <v>643.29</v>
      </c>
      <c r="DA207">
        <f>AJ207</f>
        <v>1</v>
      </c>
      <c r="DB207">
        <f t="shared" si="60"/>
        <v>6.43</v>
      </c>
      <c r="DC207">
        <f t="shared" si="61"/>
        <v>7.22</v>
      </c>
      <c r="DD207" t="s">
        <v>3</v>
      </c>
      <c r="DE207" t="s">
        <v>3</v>
      </c>
      <c r="DF207">
        <f t="shared" si="68"/>
        <v>0</v>
      </c>
      <c r="DG207">
        <f t="shared" si="57"/>
        <v>0.96</v>
      </c>
      <c r="DH207">
        <f t="shared" si="62"/>
        <v>1.08</v>
      </c>
      <c r="DI207">
        <f t="shared" si="63"/>
        <v>0</v>
      </c>
      <c r="DJ207">
        <f>DG207+DH207</f>
        <v>2.04</v>
      </c>
      <c r="DK207">
        <v>1</v>
      </c>
      <c r="DL207" t="s">
        <v>456</v>
      </c>
      <c r="DM207">
        <v>4</v>
      </c>
      <c r="DN207" t="s">
        <v>413</v>
      </c>
      <c r="DO207">
        <v>1</v>
      </c>
    </row>
    <row r="208" spans="1:119" x14ac:dyDescent="0.2">
      <c r="A208">
        <f>ROW(Source!A380)</f>
        <v>380</v>
      </c>
      <c r="B208">
        <v>61549534</v>
      </c>
      <c r="C208">
        <v>61551003</v>
      </c>
      <c r="D208">
        <v>60401754</v>
      </c>
      <c r="E208">
        <v>1</v>
      </c>
      <c r="F208">
        <v>1</v>
      </c>
      <c r="G208">
        <v>1</v>
      </c>
      <c r="H208">
        <v>3</v>
      </c>
      <c r="I208" t="s">
        <v>436</v>
      </c>
      <c r="J208" t="s">
        <v>437</v>
      </c>
      <c r="K208" t="s">
        <v>438</v>
      </c>
      <c r="L208">
        <v>1383</v>
      </c>
      <c r="N208">
        <v>1013</v>
      </c>
      <c r="O208" t="s">
        <v>439</v>
      </c>
      <c r="P208" t="s">
        <v>439</v>
      </c>
      <c r="Q208">
        <v>1</v>
      </c>
      <c r="W208">
        <v>0</v>
      </c>
      <c r="X208">
        <v>1840299850</v>
      </c>
      <c r="Y208">
        <f t="shared" si="59"/>
        <v>4.42</v>
      </c>
      <c r="AA208">
        <v>6.78</v>
      </c>
      <c r="AB208">
        <v>0</v>
      </c>
      <c r="AC208">
        <v>0</v>
      </c>
      <c r="AD208">
        <v>0</v>
      </c>
      <c r="AE208">
        <v>6.78</v>
      </c>
      <c r="AF208">
        <v>0</v>
      </c>
      <c r="AG208">
        <v>0</v>
      </c>
      <c r="AH208">
        <v>0</v>
      </c>
      <c r="AI208">
        <v>1</v>
      </c>
      <c r="AJ208">
        <v>1</v>
      </c>
      <c r="AK208">
        <v>1</v>
      </c>
      <c r="AL208">
        <v>1</v>
      </c>
      <c r="AM208">
        <v>-2</v>
      </c>
      <c r="AN208">
        <v>0</v>
      </c>
      <c r="AO208">
        <v>0</v>
      </c>
      <c r="AP208">
        <v>0</v>
      </c>
      <c r="AQ208">
        <v>1</v>
      </c>
      <c r="AR208">
        <v>0</v>
      </c>
      <c r="AS208" t="s">
        <v>3</v>
      </c>
      <c r="AT208">
        <v>4.42</v>
      </c>
      <c r="AU208" t="s">
        <v>3</v>
      </c>
      <c r="AV208">
        <v>0</v>
      </c>
      <c r="AW208">
        <v>2</v>
      </c>
      <c r="AX208">
        <v>61551017</v>
      </c>
      <c r="AY208">
        <v>1</v>
      </c>
      <c r="AZ208">
        <v>0</v>
      </c>
      <c r="BA208">
        <v>208</v>
      </c>
      <c r="BB208">
        <v>1</v>
      </c>
      <c r="BC208">
        <v>0</v>
      </c>
      <c r="BD208">
        <v>0</v>
      </c>
      <c r="BE208">
        <v>0</v>
      </c>
      <c r="BF208">
        <v>0</v>
      </c>
      <c r="BG208">
        <v>0</v>
      </c>
      <c r="BH208">
        <v>0</v>
      </c>
      <c r="BI208">
        <v>0</v>
      </c>
      <c r="BJ208">
        <v>29.967600000000001</v>
      </c>
      <c r="BK208">
        <v>0</v>
      </c>
      <c r="BL208">
        <v>0</v>
      </c>
      <c r="BM208">
        <v>0</v>
      </c>
      <c r="BN208">
        <v>0</v>
      </c>
      <c r="BO208">
        <v>0</v>
      </c>
      <c r="BP208">
        <v>1</v>
      </c>
      <c r="BQ208">
        <v>29.967600000000001</v>
      </c>
      <c r="BR208">
        <v>0</v>
      </c>
      <c r="BS208">
        <v>0</v>
      </c>
      <c r="BT208">
        <v>0</v>
      </c>
      <c r="BU208">
        <v>0</v>
      </c>
      <c r="BV208">
        <v>0</v>
      </c>
      <c r="BW208">
        <v>1</v>
      </c>
      <c r="CV208">
        <v>0</v>
      </c>
      <c r="CW208">
        <v>0</v>
      </c>
      <c r="CX208">
        <f>ROUND(Y208*Source!I380,7)</f>
        <v>0.66300000000000003</v>
      </c>
      <c r="CY208">
        <f>AA208</f>
        <v>6.78</v>
      </c>
      <c r="CZ208">
        <f>AE208</f>
        <v>6.78</v>
      </c>
      <c r="DA208">
        <f>AI208</f>
        <v>1</v>
      </c>
      <c r="DB208">
        <f t="shared" si="60"/>
        <v>29.97</v>
      </c>
      <c r="DC208">
        <f t="shared" si="61"/>
        <v>0</v>
      </c>
      <c r="DD208" t="s">
        <v>3</v>
      </c>
      <c r="DE208" t="s">
        <v>3</v>
      </c>
      <c r="DF208">
        <f t="shared" si="68"/>
        <v>4.5</v>
      </c>
      <c r="DG208">
        <f t="shared" si="57"/>
        <v>0</v>
      </c>
      <c r="DH208">
        <f t="shared" si="62"/>
        <v>0</v>
      </c>
      <c r="DI208">
        <f t="shared" si="63"/>
        <v>0</v>
      </c>
      <c r="DJ208">
        <f>DF208</f>
        <v>4.5</v>
      </c>
      <c r="DK208">
        <v>1</v>
      </c>
      <c r="DL208" t="s">
        <v>3</v>
      </c>
      <c r="DM208">
        <v>0</v>
      </c>
      <c r="DN208" t="s">
        <v>3</v>
      </c>
      <c r="DO208">
        <v>0</v>
      </c>
    </row>
    <row r="209" spans="1:119" x14ac:dyDescent="0.2">
      <c r="A209">
        <f>ROW(Source!A380)</f>
        <v>380</v>
      </c>
      <c r="B209">
        <v>61549534</v>
      </c>
      <c r="C209">
        <v>61551003</v>
      </c>
      <c r="D209">
        <v>60403357</v>
      </c>
      <c r="E209">
        <v>1</v>
      </c>
      <c r="F209">
        <v>1</v>
      </c>
      <c r="G209">
        <v>1</v>
      </c>
      <c r="H209">
        <v>3</v>
      </c>
      <c r="I209" t="s">
        <v>481</v>
      </c>
      <c r="J209" t="s">
        <v>482</v>
      </c>
      <c r="K209" t="s">
        <v>483</v>
      </c>
      <c r="L209">
        <v>1425</v>
      </c>
      <c r="N209">
        <v>1013</v>
      </c>
      <c r="O209" t="s">
        <v>119</v>
      </c>
      <c r="P209" t="s">
        <v>119</v>
      </c>
      <c r="Q209">
        <v>1</v>
      </c>
      <c r="W209">
        <v>0</v>
      </c>
      <c r="X209">
        <v>1434886024</v>
      </c>
      <c r="Y209">
        <f t="shared" si="59"/>
        <v>2.09</v>
      </c>
      <c r="AA209">
        <v>64.900000000000006</v>
      </c>
      <c r="AB209">
        <v>0</v>
      </c>
      <c r="AC209">
        <v>0</v>
      </c>
      <c r="AD209">
        <v>0</v>
      </c>
      <c r="AE209">
        <v>52.34</v>
      </c>
      <c r="AF209">
        <v>0</v>
      </c>
      <c r="AG209">
        <v>0</v>
      </c>
      <c r="AH209">
        <v>0</v>
      </c>
      <c r="AI209">
        <v>1.24</v>
      </c>
      <c r="AJ209">
        <v>1</v>
      </c>
      <c r="AK209">
        <v>1</v>
      </c>
      <c r="AL209">
        <v>1</v>
      </c>
      <c r="AM209">
        <v>2</v>
      </c>
      <c r="AN209">
        <v>0</v>
      </c>
      <c r="AO209">
        <v>0</v>
      </c>
      <c r="AP209">
        <v>0</v>
      </c>
      <c r="AQ209">
        <v>1</v>
      </c>
      <c r="AR209">
        <v>0</v>
      </c>
      <c r="AS209" t="s">
        <v>3</v>
      </c>
      <c r="AT209">
        <v>2.09</v>
      </c>
      <c r="AU209" t="s">
        <v>3</v>
      </c>
      <c r="AV209">
        <v>0</v>
      </c>
      <c r="AW209">
        <v>2</v>
      </c>
      <c r="AX209">
        <v>61551018</v>
      </c>
      <c r="AY209">
        <v>1</v>
      </c>
      <c r="AZ209">
        <v>0</v>
      </c>
      <c r="BA209">
        <v>209</v>
      </c>
      <c r="BB209">
        <v>1</v>
      </c>
      <c r="BC209">
        <v>0</v>
      </c>
      <c r="BD209">
        <v>0</v>
      </c>
      <c r="BE209">
        <v>0</v>
      </c>
      <c r="BF209">
        <v>0</v>
      </c>
      <c r="BG209">
        <v>0</v>
      </c>
      <c r="BH209">
        <v>0</v>
      </c>
      <c r="BI209">
        <v>0</v>
      </c>
      <c r="BJ209">
        <v>109.39060000000001</v>
      </c>
      <c r="BK209">
        <v>0</v>
      </c>
      <c r="BL209">
        <v>0</v>
      </c>
      <c r="BM209">
        <v>0</v>
      </c>
      <c r="BN209">
        <v>0</v>
      </c>
      <c r="BO209">
        <v>0</v>
      </c>
      <c r="BP209">
        <v>1</v>
      </c>
      <c r="BQ209">
        <v>109.39060000000001</v>
      </c>
      <c r="BR209">
        <v>0</v>
      </c>
      <c r="BS209">
        <v>0</v>
      </c>
      <c r="BT209">
        <v>0</v>
      </c>
      <c r="BU209">
        <v>0</v>
      </c>
      <c r="BV209">
        <v>0</v>
      </c>
      <c r="BW209">
        <v>1</v>
      </c>
      <c r="CV209">
        <v>0</v>
      </c>
      <c r="CW209">
        <v>0</v>
      </c>
      <c r="CX209">
        <f>ROUND(Y209*Source!I380,7)</f>
        <v>0.3135</v>
      </c>
      <c r="CY209">
        <f>AA209</f>
        <v>64.900000000000006</v>
      </c>
      <c r="CZ209">
        <f>AE209</f>
        <v>52.34</v>
      </c>
      <c r="DA209">
        <f>AI209</f>
        <v>1.24</v>
      </c>
      <c r="DB209">
        <f t="shared" si="60"/>
        <v>109.39</v>
      </c>
      <c r="DC209">
        <f t="shared" si="61"/>
        <v>0</v>
      </c>
      <c r="DD209" t="s">
        <v>3</v>
      </c>
      <c r="DE209" t="s">
        <v>3</v>
      </c>
      <c r="DF209">
        <f>ROUND(ROUND(AE209*AI209,2)*CX209,2)</f>
        <v>20.350000000000001</v>
      </c>
      <c r="DG209">
        <f t="shared" si="57"/>
        <v>0</v>
      </c>
      <c r="DH209">
        <f t="shared" si="62"/>
        <v>0</v>
      </c>
      <c r="DI209">
        <f t="shared" si="63"/>
        <v>0</v>
      </c>
      <c r="DJ209">
        <f>DF209</f>
        <v>20.350000000000001</v>
      </c>
      <c r="DK209">
        <v>0</v>
      </c>
      <c r="DL209" t="s">
        <v>3</v>
      </c>
      <c r="DM209">
        <v>0</v>
      </c>
      <c r="DN209" t="s">
        <v>3</v>
      </c>
      <c r="DO209">
        <v>0</v>
      </c>
    </row>
    <row r="210" spans="1:119" x14ac:dyDescent="0.2">
      <c r="A210">
        <f>ROW(Source!A380)</f>
        <v>380</v>
      </c>
      <c r="B210">
        <v>61549534</v>
      </c>
      <c r="C210">
        <v>61551003</v>
      </c>
      <c r="D210">
        <v>60442997</v>
      </c>
      <c r="E210">
        <v>1</v>
      </c>
      <c r="F210">
        <v>1</v>
      </c>
      <c r="G210">
        <v>1</v>
      </c>
      <c r="H210">
        <v>3</v>
      </c>
      <c r="I210" t="s">
        <v>161</v>
      </c>
      <c r="J210" t="s">
        <v>164</v>
      </c>
      <c r="K210" t="s">
        <v>162</v>
      </c>
      <c r="L210">
        <v>1301</v>
      </c>
      <c r="N210">
        <v>1003</v>
      </c>
      <c r="O210" t="s">
        <v>163</v>
      </c>
      <c r="P210" t="s">
        <v>163</v>
      </c>
      <c r="Q210">
        <v>1</v>
      </c>
      <c r="W210">
        <v>0</v>
      </c>
      <c r="X210">
        <v>613818176</v>
      </c>
      <c r="Y210">
        <f t="shared" si="59"/>
        <v>105</v>
      </c>
      <c r="AA210">
        <v>11.79</v>
      </c>
      <c r="AB210">
        <v>0</v>
      </c>
      <c r="AC210">
        <v>0</v>
      </c>
      <c r="AD210">
        <v>0</v>
      </c>
      <c r="AE210">
        <v>11.79</v>
      </c>
      <c r="AF210">
        <v>0</v>
      </c>
      <c r="AG210">
        <v>0</v>
      </c>
      <c r="AH210">
        <v>0</v>
      </c>
      <c r="AI210">
        <v>1.4</v>
      </c>
      <c r="AJ210">
        <v>1</v>
      </c>
      <c r="AK210">
        <v>1</v>
      </c>
      <c r="AL210">
        <v>1</v>
      </c>
      <c r="AM210">
        <v>0</v>
      </c>
      <c r="AN210">
        <v>0</v>
      </c>
      <c r="AO210">
        <v>0</v>
      </c>
      <c r="AP210">
        <v>0</v>
      </c>
      <c r="AQ210">
        <v>0</v>
      </c>
      <c r="AR210">
        <v>0</v>
      </c>
      <c r="AS210" t="s">
        <v>3</v>
      </c>
      <c r="AT210">
        <v>105</v>
      </c>
      <c r="AU210" t="s">
        <v>3</v>
      </c>
      <c r="AV210">
        <v>0</v>
      </c>
      <c r="AW210">
        <v>1</v>
      </c>
      <c r="AX210">
        <v>-1</v>
      </c>
      <c r="AY210">
        <v>0</v>
      </c>
      <c r="AZ210">
        <v>0</v>
      </c>
      <c r="BA210" t="s">
        <v>3</v>
      </c>
      <c r="BB210">
        <v>0</v>
      </c>
      <c r="BC210">
        <v>0</v>
      </c>
      <c r="BD210">
        <v>0</v>
      </c>
      <c r="BE210">
        <v>0</v>
      </c>
      <c r="BF210">
        <v>0</v>
      </c>
      <c r="BG210">
        <v>0</v>
      </c>
      <c r="BH210">
        <v>0</v>
      </c>
      <c r="BI210">
        <v>0</v>
      </c>
      <c r="BJ210">
        <v>0</v>
      </c>
      <c r="BK210">
        <v>0</v>
      </c>
      <c r="BL210">
        <v>0</v>
      </c>
      <c r="BM210">
        <v>0</v>
      </c>
      <c r="BN210">
        <v>0</v>
      </c>
      <c r="BO210">
        <v>0</v>
      </c>
      <c r="BP210">
        <v>0</v>
      </c>
      <c r="BQ210">
        <v>0</v>
      </c>
      <c r="BR210">
        <v>0</v>
      </c>
      <c r="BS210">
        <v>0</v>
      </c>
      <c r="BT210">
        <v>0</v>
      </c>
      <c r="BU210">
        <v>0</v>
      </c>
      <c r="BV210">
        <v>0</v>
      </c>
      <c r="BW210">
        <v>0</v>
      </c>
      <c r="CV210">
        <v>0</v>
      </c>
      <c r="CW210">
        <v>0</v>
      </c>
      <c r="CX210">
        <f>ROUND(Y210*Source!I380,7)</f>
        <v>15.75</v>
      </c>
      <c r="CY210">
        <f>AA210</f>
        <v>11.79</v>
      </c>
      <c r="CZ210">
        <f>AE210</f>
        <v>11.79</v>
      </c>
      <c r="DA210">
        <f>AI210</f>
        <v>1.4</v>
      </c>
      <c r="DB210">
        <f t="shared" si="60"/>
        <v>1237.95</v>
      </c>
      <c r="DC210">
        <f t="shared" si="61"/>
        <v>0</v>
      </c>
      <c r="DD210" t="s">
        <v>3</v>
      </c>
      <c r="DE210" t="s">
        <v>3</v>
      </c>
      <c r="DF210">
        <f>ROUND(ROUND(AE210*AI210,2)*CX210,2)</f>
        <v>260.02999999999997</v>
      </c>
      <c r="DG210">
        <f t="shared" si="57"/>
        <v>0</v>
      </c>
      <c r="DH210">
        <f t="shared" si="62"/>
        <v>0</v>
      </c>
      <c r="DI210">
        <f t="shared" si="63"/>
        <v>0</v>
      </c>
      <c r="DJ210">
        <f>DF210</f>
        <v>260.02999999999997</v>
      </c>
      <c r="DK210">
        <v>0</v>
      </c>
      <c r="DL210" t="s">
        <v>3</v>
      </c>
      <c r="DM210">
        <v>0</v>
      </c>
      <c r="DN210" t="s">
        <v>3</v>
      </c>
      <c r="DO210">
        <v>0</v>
      </c>
    </row>
    <row r="211" spans="1:119" x14ac:dyDescent="0.2">
      <c r="A211">
        <f>ROW(Source!A417)</f>
        <v>417</v>
      </c>
      <c r="B211">
        <v>61549534</v>
      </c>
      <c r="C211">
        <v>61551021</v>
      </c>
      <c r="D211">
        <v>60327418</v>
      </c>
      <c r="E211">
        <v>117</v>
      </c>
      <c r="F211">
        <v>1</v>
      </c>
      <c r="G211">
        <v>1</v>
      </c>
      <c r="H211">
        <v>1</v>
      </c>
      <c r="I211" t="s">
        <v>426</v>
      </c>
      <c r="J211" t="s">
        <v>3</v>
      </c>
      <c r="K211" t="s">
        <v>427</v>
      </c>
      <c r="L211">
        <v>1191</v>
      </c>
      <c r="N211">
        <v>1013</v>
      </c>
      <c r="O211" t="s">
        <v>413</v>
      </c>
      <c r="P211" t="s">
        <v>413</v>
      </c>
      <c r="Q211">
        <v>1</v>
      </c>
      <c r="W211">
        <v>0</v>
      </c>
      <c r="X211">
        <v>-715079457</v>
      </c>
      <c r="Y211">
        <f t="shared" si="59"/>
        <v>24.1</v>
      </c>
      <c r="AA211">
        <v>0</v>
      </c>
      <c r="AB211">
        <v>0</v>
      </c>
      <c r="AC211">
        <v>0</v>
      </c>
      <c r="AD211">
        <v>681.63</v>
      </c>
      <c r="AE211">
        <v>0</v>
      </c>
      <c r="AF211">
        <v>0</v>
      </c>
      <c r="AG211">
        <v>0</v>
      </c>
      <c r="AH211">
        <v>681.63</v>
      </c>
      <c r="AI211">
        <v>1</v>
      </c>
      <c r="AJ211">
        <v>1</v>
      </c>
      <c r="AK211">
        <v>1</v>
      </c>
      <c r="AL211">
        <v>1</v>
      </c>
      <c r="AM211">
        <v>-2</v>
      </c>
      <c r="AN211">
        <v>0</v>
      </c>
      <c r="AO211">
        <v>0</v>
      </c>
      <c r="AP211">
        <v>0</v>
      </c>
      <c r="AQ211">
        <v>1</v>
      </c>
      <c r="AR211">
        <v>0</v>
      </c>
      <c r="AS211" t="s">
        <v>3</v>
      </c>
      <c r="AT211">
        <v>24.1</v>
      </c>
      <c r="AU211" t="s">
        <v>3</v>
      </c>
      <c r="AV211">
        <v>1</v>
      </c>
      <c r="AW211">
        <v>2</v>
      </c>
      <c r="AX211">
        <v>61551024</v>
      </c>
      <c r="AY211">
        <v>1</v>
      </c>
      <c r="AZ211">
        <v>0</v>
      </c>
      <c r="BA211">
        <v>211</v>
      </c>
      <c r="BB211">
        <v>1</v>
      </c>
      <c r="BC211">
        <v>0</v>
      </c>
      <c r="BD211">
        <v>0</v>
      </c>
      <c r="BE211">
        <v>0</v>
      </c>
      <c r="BF211">
        <v>0</v>
      </c>
      <c r="BG211">
        <v>0</v>
      </c>
      <c r="BH211">
        <v>0</v>
      </c>
      <c r="BI211">
        <v>0</v>
      </c>
      <c r="BJ211">
        <v>0</v>
      </c>
      <c r="BK211">
        <v>0</v>
      </c>
      <c r="BL211">
        <v>0</v>
      </c>
      <c r="BM211">
        <v>16427.282999999999</v>
      </c>
      <c r="BN211">
        <v>24.1</v>
      </c>
      <c r="BO211">
        <v>0</v>
      </c>
      <c r="BP211">
        <v>1</v>
      </c>
      <c r="BQ211">
        <v>0</v>
      </c>
      <c r="BR211">
        <v>0</v>
      </c>
      <c r="BS211">
        <v>0</v>
      </c>
      <c r="BT211">
        <v>16427.282999999999</v>
      </c>
      <c r="BU211">
        <v>24.1</v>
      </c>
      <c r="BV211">
        <v>0</v>
      </c>
      <c r="BW211">
        <v>1</v>
      </c>
      <c r="CU211">
        <f>ROUND(AT211*Source!I417*AH211*AL211,2)</f>
        <v>164.27</v>
      </c>
      <c r="CV211">
        <f>ROUND(Y211*Source!I417,7)</f>
        <v>0.24099999999999999</v>
      </c>
      <c r="CW211">
        <v>0</v>
      </c>
      <c r="CX211">
        <f>ROUND(Y211*Source!I417,7)</f>
        <v>0.24099999999999999</v>
      </c>
      <c r="CY211">
        <f>AD211</f>
        <v>681.63</v>
      </c>
      <c r="CZ211">
        <f>AH211</f>
        <v>681.63</v>
      </c>
      <c r="DA211">
        <f>AL211</f>
        <v>1</v>
      </c>
      <c r="DB211">
        <f t="shared" si="60"/>
        <v>16427.28</v>
      </c>
      <c r="DC211">
        <f t="shared" si="61"/>
        <v>0</v>
      </c>
      <c r="DD211" t="s">
        <v>3</v>
      </c>
      <c r="DE211" t="s">
        <v>3</v>
      </c>
      <c r="DF211">
        <f>ROUND(ROUND(AE211,2)*CX211,2)</f>
        <v>0</v>
      </c>
      <c r="DG211">
        <f t="shared" si="57"/>
        <v>0</v>
      </c>
      <c r="DH211">
        <f t="shared" si="62"/>
        <v>0</v>
      </c>
      <c r="DI211">
        <f t="shared" si="63"/>
        <v>164.27</v>
      </c>
      <c r="DJ211">
        <f>DI211</f>
        <v>164.27</v>
      </c>
      <c r="DK211">
        <v>1</v>
      </c>
      <c r="DL211" t="s">
        <v>3</v>
      </c>
      <c r="DM211">
        <v>0</v>
      </c>
      <c r="DN211" t="s">
        <v>3</v>
      </c>
      <c r="DO211">
        <v>0</v>
      </c>
    </row>
    <row r="212" spans="1:119" x14ac:dyDescent="0.2">
      <c r="A212">
        <f>ROW(Source!A417)</f>
        <v>417</v>
      </c>
      <c r="B212">
        <v>61549534</v>
      </c>
      <c r="C212">
        <v>61551021</v>
      </c>
      <c r="D212">
        <v>60430710</v>
      </c>
      <c r="E212">
        <v>1</v>
      </c>
      <c r="F212">
        <v>1</v>
      </c>
      <c r="G212">
        <v>1</v>
      </c>
      <c r="H212">
        <v>3</v>
      </c>
      <c r="I212" t="s">
        <v>126</v>
      </c>
      <c r="J212" t="s">
        <v>129</v>
      </c>
      <c r="K212" t="s">
        <v>127</v>
      </c>
      <c r="L212">
        <v>1371</v>
      </c>
      <c r="N212">
        <v>1013</v>
      </c>
      <c r="O212" t="s">
        <v>128</v>
      </c>
      <c r="P212" t="s">
        <v>128</v>
      </c>
      <c r="Q212">
        <v>1</v>
      </c>
      <c r="W212">
        <v>0</v>
      </c>
      <c r="X212">
        <v>651079227</v>
      </c>
      <c r="Y212">
        <f t="shared" si="59"/>
        <v>100</v>
      </c>
      <c r="AA212">
        <v>439.61</v>
      </c>
      <c r="AB212">
        <v>0</v>
      </c>
      <c r="AC212">
        <v>0</v>
      </c>
      <c r="AD212">
        <v>0</v>
      </c>
      <c r="AE212">
        <v>230.16</v>
      </c>
      <c r="AF212">
        <v>0</v>
      </c>
      <c r="AG212">
        <v>0</v>
      </c>
      <c r="AH212">
        <v>0</v>
      </c>
      <c r="AI212">
        <v>1.91</v>
      </c>
      <c r="AJ212">
        <v>1</v>
      </c>
      <c r="AK212">
        <v>1</v>
      </c>
      <c r="AL212">
        <v>1</v>
      </c>
      <c r="AM212">
        <v>0</v>
      </c>
      <c r="AN212">
        <v>0</v>
      </c>
      <c r="AO212">
        <v>0</v>
      </c>
      <c r="AP212">
        <v>0</v>
      </c>
      <c r="AQ212">
        <v>0</v>
      </c>
      <c r="AR212">
        <v>0</v>
      </c>
      <c r="AS212" t="s">
        <v>3</v>
      </c>
      <c r="AT212">
        <v>100</v>
      </c>
      <c r="AU212" t="s">
        <v>3</v>
      </c>
      <c r="AV212">
        <v>0</v>
      </c>
      <c r="AW212">
        <v>1</v>
      </c>
      <c r="AX212">
        <v>-1</v>
      </c>
      <c r="AY212">
        <v>0</v>
      </c>
      <c r="AZ212">
        <v>0</v>
      </c>
      <c r="BA212" t="s">
        <v>3</v>
      </c>
      <c r="BB212">
        <v>0</v>
      </c>
      <c r="BC212">
        <v>0</v>
      </c>
      <c r="BD212">
        <v>0</v>
      </c>
      <c r="BE212">
        <v>0</v>
      </c>
      <c r="BF212">
        <v>0</v>
      </c>
      <c r="BG212">
        <v>0</v>
      </c>
      <c r="BH212">
        <v>0</v>
      </c>
      <c r="BI212">
        <v>0</v>
      </c>
      <c r="BJ212">
        <v>0</v>
      </c>
      <c r="BK212">
        <v>0</v>
      </c>
      <c r="BL212">
        <v>0</v>
      </c>
      <c r="BM212">
        <v>0</v>
      </c>
      <c r="BN212">
        <v>0</v>
      </c>
      <c r="BO212">
        <v>0</v>
      </c>
      <c r="BP212">
        <v>0</v>
      </c>
      <c r="BQ212">
        <v>0</v>
      </c>
      <c r="BR212">
        <v>0</v>
      </c>
      <c r="BS212">
        <v>0</v>
      </c>
      <c r="BT212">
        <v>0</v>
      </c>
      <c r="BU212">
        <v>0</v>
      </c>
      <c r="BV212">
        <v>0</v>
      </c>
      <c r="BW212">
        <v>0</v>
      </c>
      <c r="CV212">
        <v>0</v>
      </c>
      <c r="CW212">
        <v>0</v>
      </c>
      <c r="CX212">
        <f>ROUND(Y212*Source!I417,7)</f>
        <v>1</v>
      </c>
      <c r="CY212">
        <f>AA212</f>
        <v>439.61</v>
      </c>
      <c r="CZ212">
        <f>AE212</f>
        <v>230.16</v>
      </c>
      <c r="DA212">
        <f>AI212</f>
        <v>1.91</v>
      </c>
      <c r="DB212">
        <f t="shared" si="60"/>
        <v>23016</v>
      </c>
      <c r="DC212">
        <f t="shared" si="61"/>
        <v>0</v>
      </c>
      <c r="DD212" t="s">
        <v>3</v>
      </c>
      <c r="DE212" t="s">
        <v>3</v>
      </c>
      <c r="DF212">
        <f>ROUND(ROUND(AE212*AI212,2)*CX212,2)</f>
        <v>439.61</v>
      </c>
      <c r="DG212">
        <f t="shared" si="57"/>
        <v>0</v>
      </c>
      <c r="DH212">
        <f t="shared" si="62"/>
        <v>0</v>
      </c>
      <c r="DI212">
        <f t="shared" si="63"/>
        <v>0</v>
      </c>
      <c r="DJ212">
        <f>DF212</f>
        <v>439.61</v>
      </c>
      <c r="DK212">
        <v>0</v>
      </c>
      <c r="DL212" t="s">
        <v>3</v>
      </c>
      <c r="DM212">
        <v>0</v>
      </c>
      <c r="DN212" t="s">
        <v>3</v>
      </c>
      <c r="DO212">
        <v>0</v>
      </c>
    </row>
    <row r="213" spans="1:119" x14ac:dyDescent="0.2">
      <c r="A213">
        <f>ROW(Source!A419)</f>
        <v>419</v>
      </c>
      <c r="B213">
        <v>61549534</v>
      </c>
      <c r="C213">
        <v>61551027</v>
      </c>
      <c r="D213">
        <v>60327418</v>
      </c>
      <c r="E213">
        <v>117</v>
      </c>
      <c r="F213">
        <v>1</v>
      </c>
      <c r="G213">
        <v>1</v>
      </c>
      <c r="H213">
        <v>1</v>
      </c>
      <c r="I213" t="s">
        <v>426</v>
      </c>
      <c r="J213" t="s">
        <v>3</v>
      </c>
      <c r="K213" t="s">
        <v>427</v>
      </c>
      <c r="L213">
        <v>1191</v>
      </c>
      <c r="N213">
        <v>1013</v>
      </c>
      <c r="O213" t="s">
        <v>413</v>
      </c>
      <c r="P213" t="s">
        <v>413</v>
      </c>
      <c r="Q213">
        <v>1</v>
      </c>
      <c r="W213">
        <v>0</v>
      </c>
      <c r="X213">
        <v>-715079457</v>
      </c>
      <c r="Y213">
        <f t="shared" si="59"/>
        <v>24.1</v>
      </c>
      <c r="AA213">
        <v>0</v>
      </c>
      <c r="AB213">
        <v>0</v>
      </c>
      <c r="AC213">
        <v>0</v>
      </c>
      <c r="AD213">
        <v>681.63</v>
      </c>
      <c r="AE213">
        <v>0</v>
      </c>
      <c r="AF213">
        <v>0</v>
      </c>
      <c r="AG213">
        <v>0</v>
      </c>
      <c r="AH213">
        <v>681.63</v>
      </c>
      <c r="AI213">
        <v>1</v>
      </c>
      <c r="AJ213">
        <v>1</v>
      </c>
      <c r="AK213">
        <v>1</v>
      </c>
      <c r="AL213">
        <v>1</v>
      </c>
      <c r="AM213">
        <v>-2</v>
      </c>
      <c r="AN213">
        <v>0</v>
      </c>
      <c r="AO213">
        <v>0</v>
      </c>
      <c r="AP213">
        <v>0</v>
      </c>
      <c r="AQ213">
        <v>1</v>
      </c>
      <c r="AR213">
        <v>0</v>
      </c>
      <c r="AS213" t="s">
        <v>3</v>
      </c>
      <c r="AT213">
        <v>24.1</v>
      </c>
      <c r="AU213" t="s">
        <v>3</v>
      </c>
      <c r="AV213">
        <v>1</v>
      </c>
      <c r="AW213">
        <v>2</v>
      </c>
      <c r="AX213">
        <v>61551030</v>
      </c>
      <c r="AY213">
        <v>1</v>
      </c>
      <c r="AZ213">
        <v>0</v>
      </c>
      <c r="BA213">
        <v>213</v>
      </c>
      <c r="BB213">
        <v>1</v>
      </c>
      <c r="BC213">
        <v>0</v>
      </c>
      <c r="BD213">
        <v>0</v>
      </c>
      <c r="BE213">
        <v>0</v>
      </c>
      <c r="BF213">
        <v>0</v>
      </c>
      <c r="BG213">
        <v>0</v>
      </c>
      <c r="BH213">
        <v>0</v>
      </c>
      <c r="BI213">
        <v>0</v>
      </c>
      <c r="BJ213">
        <v>0</v>
      </c>
      <c r="BK213">
        <v>0</v>
      </c>
      <c r="BL213">
        <v>0</v>
      </c>
      <c r="BM213">
        <v>16427.282999999999</v>
      </c>
      <c r="BN213">
        <v>24.1</v>
      </c>
      <c r="BO213">
        <v>0</v>
      </c>
      <c r="BP213">
        <v>1</v>
      </c>
      <c r="BQ213">
        <v>0</v>
      </c>
      <c r="BR213">
        <v>0</v>
      </c>
      <c r="BS213">
        <v>0</v>
      </c>
      <c r="BT213">
        <v>16427.282999999999</v>
      </c>
      <c r="BU213">
        <v>24.1</v>
      </c>
      <c r="BV213">
        <v>0</v>
      </c>
      <c r="BW213">
        <v>1</v>
      </c>
      <c r="CU213">
        <f>ROUND(AT213*Source!I419*AH213*AL213,2)</f>
        <v>164.27</v>
      </c>
      <c r="CV213">
        <f>ROUND(Y213*Source!I419,7)</f>
        <v>0.24099999999999999</v>
      </c>
      <c r="CW213">
        <v>0</v>
      </c>
      <c r="CX213">
        <f>ROUND(Y213*Source!I419,7)</f>
        <v>0.24099999999999999</v>
      </c>
      <c r="CY213">
        <f>AD213</f>
        <v>681.63</v>
      </c>
      <c r="CZ213">
        <f>AH213</f>
        <v>681.63</v>
      </c>
      <c r="DA213">
        <f>AL213</f>
        <v>1</v>
      </c>
      <c r="DB213">
        <f t="shared" si="60"/>
        <v>16427.28</v>
      </c>
      <c r="DC213">
        <f t="shared" si="61"/>
        <v>0</v>
      </c>
      <c r="DD213" t="s">
        <v>3</v>
      </c>
      <c r="DE213" t="s">
        <v>3</v>
      </c>
      <c r="DF213">
        <f>ROUND(ROUND(AE213,2)*CX213,2)</f>
        <v>0</v>
      </c>
      <c r="DG213">
        <f t="shared" si="57"/>
        <v>0</v>
      </c>
      <c r="DH213">
        <f t="shared" si="62"/>
        <v>0</v>
      </c>
      <c r="DI213">
        <f t="shared" si="63"/>
        <v>164.27</v>
      </c>
      <c r="DJ213">
        <f>DI213</f>
        <v>164.27</v>
      </c>
      <c r="DK213">
        <v>1</v>
      </c>
      <c r="DL213" t="s">
        <v>3</v>
      </c>
      <c r="DM213">
        <v>0</v>
      </c>
      <c r="DN213" t="s">
        <v>3</v>
      </c>
      <c r="DO213">
        <v>0</v>
      </c>
    </row>
    <row r="214" spans="1:119" x14ac:dyDescent="0.2">
      <c r="A214">
        <f>ROW(Source!A419)</f>
        <v>419</v>
      </c>
      <c r="B214">
        <v>61549534</v>
      </c>
      <c r="C214">
        <v>61551027</v>
      </c>
      <c r="D214">
        <v>60430710</v>
      </c>
      <c r="E214">
        <v>1</v>
      </c>
      <c r="F214">
        <v>1</v>
      </c>
      <c r="G214">
        <v>1</v>
      </c>
      <c r="H214">
        <v>3</v>
      </c>
      <c r="I214" t="s">
        <v>126</v>
      </c>
      <c r="J214" t="s">
        <v>129</v>
      </c>
      <c r="K214" t="s">
        <v>127</v>
      </c>
      <c r="L214">
        <v>1371</v>
      </c>
      <c r="N214">
        <v>1013</v>
      </c>
      <c r="O214" t="s">
        <v>128</v>
      </c>
      <c r="P214" t="s">
        <v>128</v>
      </c>
      <c r="Q214">
        <v>1</v>
      </c>
      <c r="W214">
        <v>0</v>
      </c>
      <c r="X214">
        <v>651079227</v>
      </c>
      <c r="Y214">
        <f t="shared" si="59"/>
        <v>100</v>
      </c>
      <c r="AA214">
        <v>439.61</v>
      </c>
      <c r="AB214">
        <v>0</v>
      </c>
      <c r="AC214">
        <v>0</v>
      </c>
      <c r="AD214">
        <v>0</v>
      </c>
      <c r="AE214">
        <v>230.16</v>
      </c>
      <c r="AF214">
        <v>0</v>
      </c>
      <c r="AG214">
        <v>0</v>
      </c>
      <c r="AH214">
        <v>0</v>
      </c>
      <c r="AI214">
        <v>1.91</v>
      </c>
      <c r="AJ214">
        <v>1</v>
      </c>
      <c r="AK214">
        <v>1</v>
      </c>
      <c r="AL214">
        <v>1</v>
      </c>
      <c r="AM214">
        <v>0</v>
      </c>
      <c r="AN214">
        <v>0</v>
      </c>
      <c r="AO214">
        <v>0</v>
      </c>
      <c r="AP214">
        <v>0</v>
      </c>
      <c r="AQ214">
        <v>0</v>
      </c>
      <c r="AR214">
        <v>0</v>
      </c>
      <c r="AS214" t="s">
        <v>3</v>
      </c>
      <c r="AT214">
        <v>100</v>
      </c>
      <c r="AU214" t="s">
        <v>3</v>
      </c>
      <c r="AV214">
        <v>0</v>
      </c>
      <c r="AW214">
        <v>1</v>
      </c>
      <c r="AX214">
        <v>-1</v>
      </c>
      <c r="AY214">
        <v>0</v>
      </c>
      <c r="AZ214">
        <v>0</v>
      </c>
      <c r="BA214" t="s">
        <v>3</v>
      </c>
      <c r="BB214">
        <v>0</v>
      </c>
      <c r="BC214">
        <v>0</v>
      </c>
      <c r="BD214">
        <v>0</v>
      </c>
      <c r="BE214">
        <v>0</v>
      </c>
      <c r="BF214">
        <v>0</v>
      </c>
      <c r="BG214">
        <v>0</v>
      </c>
      <c r="BH214">
        <v>0</v>
      </c>
      <c r="BI214">
        <v>0</v>
      </c>
      <c r="BJ214">
        <v>0</v>
      </c>
      <c r="BK214">
        <v>0</v>
      </c>
      <c r="BL214">
        <v>0</v>
      </c>
      <c r="BM214">
        <v>0</v>
      </c>
      <c r="BN214">
        <v>0</v>
      </c>
      <c r="BO214">
        <v>0</v>
      </c>
      <c r="BP214">
        <v>0</v>
      </c>
      <c r="BQ214">
        <v>0</v>
      </c>
      <c r="BR214">
        <v>0</v>
      </c>
      <c r="BS214">
        <v>0</v>
      </c>
      <c r="BT214">
        <v>0</v>
      </c>
      <c r="BU214">
        <v>0</v>
      </c>
      <c r="BV214">
        <v>0</v>
      </c>
      <c r="BW214">
        <v>0</v>
      </c>
      <c r="CV214">
        <v>0</v>
      </c>
      <c r="CW214">
        <v>0</v>
      </c>
      <c r="CX214">
        <f>ROUND(Y214*Source!I419,7)</f>
        <v>1</v>
      </c>
      <c r="CY214">
        <f>AA214</f>
        <v>439.61</v>
      </c>
      <c r="CZ214">
        <f>AE214</f>
        <v>230.16</v>
      </c>
      <c r="DA214">
        <f>AI214</f>
        <v>1.91</v>
      </c>
      <c r="DB214">
        <f t="shared" si="60"/>
        <v>23016</v>
      </c>
      <c r="DC214">
        <f t="shared" si="61"/>
        <v>0</v>
      </c>
      <c r="DD214" t="s">
        <v>3</v>
      </c>
      <c r="DE214" t="s">
        <v>3</v>
      </c>
      <c r="DF214">
        <f>ROUND(ROUND(AE214*AI214,2)*CX214,2)</f>
        <v>439.61</v>
      </c>
      <c r="DG214">
        <f t="shared" si="57"/>
        <v>0</v>
      </c>
      <c r="DH214">
        <f t="shared" si="62"/>
        <v>0</v>
      </c>
      <c r="DI214">
        <f t="shared" si="63"/>
        <v>0</v>
      </c>
      <c r="DJ214">
        <f>DF214</f>
        <v>439.61</v>
      </c>
      <c r="DK214">
        <v>0</v>
      </c>
      <c r="DL214" t="s">
        <v>3</v>
      </c>
      <c r="DM214">
        <v>0</v>
      </c>
      <c r="DN214" t="s">
        <v>3</v>
      </c>
      <c r="DO214">
        <v>0</v>
      </c>
    </row>
    <row r="215" spans="1:119" x14ac:dyDescent="0.2">
      <c r="A215">
        <f>ROW(Source!A421)</f>
        <v>421</v>
      </c>
      <c r="B215">
        <v>61549534</v>
      </c>
      <c r="C215">
        <v>61551033</v>
      </c>
      <c r="D215">
        <v>60327426</v>
      </c>
      <c r="E215">
        <v>117</v>
      </c>
      <c r="F215">
        <v>1</v>
      </c>
      <c r="G215">
        <v>1</v>
      </c>
      <c r="H215">
        <v>1</v>
      </c>
      <c r="I215" t="s">
        <v>447</v>
      </c>
      <c r="J215" t="s">
        <v>3</v>
      </c>
      <c r="K215" t="s">
        <v>448</v>
      </c>
      <c r="L215">
        <v>1191</v>
      </c>
      <c r="N215">
        <v>1013</v>
      </c>
      <c r="O215" t="s">
        <v>413</v>
      </c>
      <c r="P215" t="s">
        <v>413</v>
      </c>
      <c r="Q215">
        <v>1</v>
      </c>
      <c r="W215">
        <v>0</v>
      </c>
      <c r="X215">
        <v>44848675</v>
      </c>
      <c r="Y215">
        <f t="shared" si="59"/>
        <v>12.24</v>
      </c>
      <c r="AA215">
        <v>0</v>
      </c>
      <c r="AB215">
        <v>0</v>
      </c>
      <c r="AC215">
        <v>0</v>
      </c>
      <c r="AD215">
        <v>705.88</v>
      </c>
      <c r="AE215">
        <v>0</v>
      </c>
      <c r="AF215">
        <v>0</v>
      </c>
      <c r="AG215">
        <v>0</v>
      </c>
      <c r="AH215">
        <v>705.88</v>
      </c>
      <c r="AI215">
        <v>1</v>
      </c>
      <c r="AJ215">
        <v>1</v>
      </c>
      <c r="AK215">
        <v>1</v>
      </c>
      <c r="AL215">
        <v>1</v>
      </c>
      <c r="AM215">
        <v>-2</v>
      </c>
      <c r="AN215">
        <v>0</v>
      </c>
      <c r="AO215">
        <v>0</v>
      </c>
      <c r="AP215">
        <v>0</v>
      </c>
      <c r="AQ215">
        <v>1</v>
      </c>
      <c r="AR215">
        <v>0</v>
      </c>
      <c r="AS215" t="s">
        <v>3</v>
      </c>
      <c r="AT215">
        <v>12.24</v>
      </c>
      <c r="AU215" t="s">
        <v>3</v>
      </c>
      <c r="AV215">
        <v>1</v>
      </c>
      <c r="AW215">
        <v>2</v>
      </c>
      <c r="AX215">
        <v>61551045</v>
      </c>
      <c r="AY215">
        <v>1</v>
      </c>
      <c r="AZ215">
        <v>0</v>
      </c>
      <c r="BA215">
        <v>215</v>
      </c>
      <c r="BB215">
        <v>1</v>
      </c>
      <c r="BC215">
        <v>0</v>
      </c>
      <c r="BD215">
        <v>0</v>
      </c>
      <c r="BE215">
        <v>0</v>
      </c>
      <c r="BF215">
        <v>0</v>
      </c>
      <c r="BG215">
        <v>0</v>
      </c>
      <c r="BH215">
        <v>0</v>
      </c>
      <c r="BI215">
        <v>0</v>
      </c>
      <c r="BJ215">
        <v>0</v>
      </c>
      <c r="BK215">
        <v>0</v>
      </c>
      <c r="BL215">
        <v>0</v>
      </c>
      <c r="BM215">
        <v>8639.9712</v>
      </c>
      <c r="BN215">
        <v>12.24</v>
      </c>
      <c r="BO215">
        <v>0</v>
      </c>
      <c r="BP215">
        <v>1</v>
      </c>
      <c r="BQ215">
        <v>0</v>
      </c>
      <c r="BR215">
        <v>0</v>
      </c>
      <c r="BS215">
        <v>0</v>
      </c>
      <c r="BT215">
        <v>8639.9712</v>
      </c>
      <c r="BU215">
        <v>12.24</v>
      </c>
      <c r="BV215">
        <v>0</v>
      </c>
      <c r="BW215">
        <v>1</v>
      </c>
      <c r="CU215">
        <f>ROUND(AT215*Source!I421*AH215*AL215,2)</f>
        <v>1382.4</v>
      </c>
      <c r="CV215">
        <f>ROUND(Y215*Source!I421,7)</f>
        <v>1.9583999999999999</v>
      </c>
      <c r="CW215">
        <v>0</v>
      </c>
      <c r="CX215">
        <f>ROUND(Y215*Source!I421,7)</f>
        <v>1.9583999999999999</v>
      </c>
      <c r="CY215">
        <f>AD215</f>
        <v>705.88</v>
      </c>
      <c r="CZ215">
        <f>AH215</f>
        <v>705.88</v>
      </c>
      <c r="DA215">
        <f>AL215</f>
        <v>1</v>
      </c>
      <c r="DB215">
        <f t="shared" si="60"/>
        <v>8639.9699999999993</v>
      </c>
      <c r="DC215">
        <f t="shared" si="61"/>
        <v>0</v>
      </c>
      <c r="DD215" t="s">
        <v>3</v>
      </c>
      <c r="DE215" t="s">
        <v>3</v>
      </c>
      <c r="DF215">
        <f t="shared" ref="DF215:DF220" si="69">ROUND(ROUND(AE215,2)*CX215,2)</f>
        <v>0</v>
      </c>
      <c r="DG215">
        <f t="shared" si="57"/>
        <v>0</v>
      </c>
      <c r="DH215">
        <f t="shared" si="62"/>
        <v>0</v>
      </c>
      <c r="DI215">
        <f t="shared" si="63"/>
        <v>1382.4</v>
      </c>
      <c r="DJ215">
        <f>DI215</f>
        <v>1382.4</v>
      </c>
      <c r="DK215">
        <v>1</v>
      </c>
      <c r="DL215" t="s">
        <v>3</v>
      </c>
      <c r="DM215">
        <v>0</v>
      </c>
      <c r="DN215" t="s">
        <v>3</v>
      </c>
      <c r="DO215">
        <v>0</v>
      </c>
    </row>
    <row r="216" spans="1:119" x14ac:dyDescent="0.2">
      <c r="A216">
        <f>ROW(Source!A421)</f>
        <v>421</v>
      </c>
      <c r="B216">
        <v>61549534</v>
      </c>
      <c r="C216">
        <v>61551033</v>
      </c>
      <c r="D216">
        <v>60327602</v>
      </c>
      <c r="E216">
        <v>117</v>
      </c>
      <c r="F216">
        <v>1</v>
      </c>
      <c r="G216">
        <v>1</v>
      </c>
      <c r="H216">
        <v>1</v>
      </c>
      <c r="I216" t="s">
        <v>430</v>
      </c>
      <c r="J216" t="s">
        <v>3</v>
      </c>
      <c r="K216" t="s">
        <v>431</v>
      </c>
      <c r="L216">
        <v>1191</v>
      </c>
      <c r="N216">
        <v>1013</v>
      </c>
      <c r="O216" t="s">
        <v>413</v>
      </c>
      <c r="P216" t="s">
        <v>413</v>
      </c>
      <c r="Q216">
        <v>1</v>
      </c>
      <c r="W216">
        <v>0</v>
      </c>
      <c r="X216">
        <v>-1417349443</v>
      </c>
      <c r="Y216">
        <f t="shared" si="59"/>
        <v>0.2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1</v>
      </c>
      <c r="AJ216">
        <v>1</v>
      </c>
      <c r="AK216">
        <v>1</v>
      </c>
      <c r="AL216">
        <v>1</v>
      </c>
      <c r="AM216">
        <v>-2</v>
      </c>
      <c r="AN216">
        <v>0</v>
      </c>
      <c r="AO216">
        <v>0</v>
      </c>
      <c r="AP216">
        <v>0</v>
      </c>
      <c r="AQ216">
        <v>1</v>
      </c>
      <c r="AR216">
        <v>0</v>
      </c>
      <c r="AS216" t="s">
        <v>3</v>
      </c>
      <c r="AT216">
        <v>0.2</v>
      </c>
      <c r="AU216" t="s">
        <v>3</v>
      </c>
      <c r="AV216">
        <v>2</v>
      </c>
      <c r="AW216">
        <v>2</v>
      </c>
      <c r="AX216">
        <v>61551046</v>
      </c>
      <c r="AY216">
        <v>1</v>
      </c>
      <c r="AZ216">
        <v>0</v>
      </c>
      <c r="BA216">
        <v>216</v>
      </c>
      <c r="BB216">
        <v>1</v>
      </c>
      <c r="BC216">
        <v>0</v>
      </c>
      <c r="BD216">
        <v>0</v>
      </c>
      <c r="BE216">
        <v>0</v>
      </c>
      <c r="BF216">
        <v>0</v>
      </c>
      <c r="BG216">
        <v>0</v>
      </c>
      <c r="BH216">
        <v>0</v>
      </c>
      <c r="BI216">
        <v>0</v>
      </c>
      <c r="BJ216">
        <v>0</v>
      </c>
      <c r="BK216">
        <v>0</v>
      </c>
      <c r="BL216">
        <v>0</v>
      </c>
      <c r="BM216">
        <v>0</v>
      </c>
      <c r="BN216">
        <v>0</v>
      </c>
      <c r="BO216">
        <v>0</v>
      </c>
      <c r="BP216">
        <v>0</v>
      </c>
      <c r="BQ216">
        <v>0</v>
      </c>
      <c r="BR216">
        <v>0</v>
      </c>
      <c r="BS216">
        <v>0</v>
      </c>
      <c r="BT216">
        <v>0</v>
      </c>
      <c r="BU216">
        <v>0</v>
      </c>
      <c r="BV216">
        <v>0</v>
      </c>
      <c r="BW216">
        <v>0</v>
      </c>
      <c r="CV216">
        <v>0</v>
      </c>
      <c r="CW216">
        <v>0</v>
      </c>
      <c r="CX216">
        <f>ROUND(Y216*Source!I421,7)</f>
        <v>3.2000000000000001E-2</v>
      </c>
      <c r="CY216">
        <f>AD216</f>
        <v>0</v>
      </c>
      <c r="CZ216">
        <f>AH216</f>
        <v>0</v>
      </c>
      <c r="DA216">
        <f>AL216</f>
        <v>1</v>
      </c>
      <c r="DB216">
        <f t="shared" si="60"/>
        <v>0</v>
      </c>
      <c r="DC216">
        <f t="shared" si="61"/>
        <v>0</v>
      </c>
      <c r="DD216" t="s">
        <v>3</v>
      </c>
      <c r="DE216" t="s">
        <v>3</v>
      </c>
      <c r="DF216">
        <f t="shared" si="69"/>
        <v>0</v>
      </c>
      <c r="DG216">
        <f t="shared" si="57"/>
        <v>0</v>
      </c>
      <c r="DH216">
        <f t="shared" si="62"/>
        <v>0</v>
      </c>
      <c r="DI216">
        <f t="shared" si="63"/>
        <v>0</v>
      </c>
      <c r="DJ216">
        <f>DI216</f>
        <v>0</v>
      </c>
      <c r="DK216">
        <v>0</v>
      </c>
      <c r="DL216" t="s">
        <v>3</v>
      </c>
      <c r="DM216">
        <v>0</v>
      </c>
      <c r="DN216" t="s">
        <v>3</v>
      </c>
      <c r="DO216">
        <v>0</v>
      </c>
    </row>
    <row r="217" spans="1:119" x14ac:dyDescent="0.2">
      <c r="A217">
        <f>ROW(Source!A421)</f>
        <v>421</v>
      </c>
      <c r="B217">
        <v>61549534</v>
      </c>
      <c r="C217">
        <v>61551033</v>
      </c>
      <c r="D217">
        <v>60334091</v>
      </c>
      <c r="E217">
        <v>1</v>
      </c>
      <c r="F217">
        <v>1</v>
      </c>
      <c r="G217">
        <v>1</v>
      </c>
      <c r="H217">
        <v>2</v>
      </c>
      <c r="I217" t="s">
        <v>449</v>
      </c>
      <c r="J217" t="s">
        <v>450</v>
      </c>
      <c r="K217" t="s">
        <v>451</v>
      </c>
      <c r="L217">
        <v>1368</v>
      </c>
      <c r="N217">
        <v>1011</v>
      </c>
      <c r="O217" t="s">
        <v>417</v>
      </c>
      <c r="P217" t="s">
        <v>417</v>
      </c>
      <c r="Q217">
        <v>1</v>
      </c>
      <c r="W217">
        <v>0</v>
      </c>
      <c r="X217">
        <v>639918019</v>
      </c>
      <c r="Y217">
        <f t="shared" si="59"/>
        <v>0.1</v>
      </c>
      <c r="AA217">
        <v>0</v>
      </c>
      <c r="AB217">
        <v>1629.55</v>
      </c>
      <c r="AC217">
        <v>969.91</v>
      </c>
      <c r="AD217">
        <v>0</v>
      </c>
      <c r="AE217">
        <v>0</v>
      </c>
      <c r="AF217">
        <v>1629.55</v>
      </c>
      <c r="AG217">
        <v>969.91</v>
      </c>
      <c r="AH217">
        <v>0</v>
      </c>
      <c r="AI217">
        <v>1</v>
      </c>
      <c r="AJ217">
        <v>1</v>
      </c>
      <c r="AK217">
        <v>1</v>
      </c>
      <c r="AL217">
        <v>1</v>
      </c>
      <c r="AM217">
        <v>-2</v>
      </c>
      <c r="AN217">
        <v>0</v>
      </c>
      <c r="AO217">
        <v>0</v>
      </c>
      <c r="AP217">
        <v>0</v>
      </c>
      <c r="AQ217">
        <v>1</v>
      </c>
      <c r="AR217">
        <v>0</v>
      </c>
      <c r="AS217" t="s">
        <v>3</v>
      </c>
      <c r="AT217">
        <v>0.1</v>
      </c>
      <c r="AU217" t="s">
        <v>3</v>
      </c>
      <c r="AV217">
        <v>1</v>
      </c>
      <c r="AW217">
        <v>2</v>
      </c>
      <c r="AX217">
        <v>61551047</v>
      </c>
      <c r="AY217">
        <v>1</v>
      </c>
      <c r="AZ217">
        <v>0</v>
      </c>
      <c r="BA217">
        <v>217</v>
      </c>
      <c r="BB217">
        <v>1</v>
      </c>
      <c r="BC217">
        <v>0</v>
      </c>
      <c r="BD217">
        <v>0</v>
      </c>
      <c r="BE217">
        <v>0</v>
      </c>
      <c r="BF217">
        <v>0</v>
      </c>
      <c r="BG217">
        <v>0</v>
      </c>
      <c r="BH217">
        <v>0</v>
      </c>
      <c r="BI217">
        <v>0</v>
      </c>
      <c r="BJ217">
        <v>0</v>
      </c>
      <c r="BK217">
        <v>162.95500000000001</v>
      </c>
      <c r="BL217">
        <v>96.991</v>
      </c>
      <c r="BM217">
        <v>0</v>
      </c>
      <c r="BN217">
        <v>0</v>
      </c>
      <c r="BO217">
        <v>0.1</v>
      </c>
      <c r="BP217">
        <v>1</v>
      </c>
      <c r="BQ217">
        <v>0</v>
      </c>
      <c r="BR217">
        <v>162.95500000000001</v>
      </c>
      <c r="BS217">
        <v>96.991</v>
      </c>
      <c r="BT217">
        <v>0</v>
      </c>
      <c r="BU217">
        <v>0</v>
      </c>
      <c r="BV217">
        <v>0.1</v>
      </c>
      <c r="BW217">
        <v>1</v>
      </c>
      <c r="CV217">
        <v>0</v>
      </c>
      <c r="CW217">
        <f>ROUND(Y217*Source!I421*DO217,7)</f>
        <v>1.6E-2</v>
      </c>
      <c r="CX217">
        <f>ROUND(Y217*Source!I421,7)</f>
        <v>1.6E-2</v>
      </c>
      <c r="CY217">
        <f>AB217</f>
        <v>1629.55</v>
      </c>
      <c r="CZ217">
        <f>AF217</f>
        <v>1629.55</v>
      </c>
      <c r="DA217">
        <f>AJ217</f>
        <v>1</v>
      </c>
      <c r="DB217">
        <f t="shared" si="60"/>
        <v>162.96</v>
      </c>
      <c r="DC217">
        <f t="shared" si="61"/>
        <v>96.99</v>
      </c>
      <c r="DD217" t="s">
        <v>3</v>
      </c>
      <c r="DE217" t="s">
        <v>3</v>
      </c>
      <c r="DF217">
        <f t="shared" si="69"/>
        <v>0</v>
      </c>
      <c r="DG217">
        <f t="shared" si="57"/>
        <v>26.07</v>
      </c>
      <c r="DH217">
        <f t="shared" si="62"/>
        <v>15.52</v>
      </c>
      <c r="DI217">
        <f t="shared" si="63"/>
        <v>0</v>
      </c>
      <c r="DJ217">
        <f>DG217+DH217</f>
        <v>41.59</v>
      </c>
      <c r="DK217">
        <v>1</v>
      </c>
      <c r="DL217" t="s">
        <v>452</v>
      </c>
      <c r="DM217">
        <v>6</v>
      </c>
      <c r="DN217" t="s">
        <v>413</v>
      </c>
      <c r="DO217">
        <v>1</v>
      </c>
    </row>
    <row r="218" spans="1:119" x14ac:dyDescent="0.2">
      <c r="A218">
        <f>ROW(Source!A421)</f>
        <v>421</v>
      </c>
      <c r="B218">
        <v>61549534</v>
      </c>
      <c r="C218">
        <v>61551033</v>
      </c>
      <c r="D218">
        <v>60334986</v>
      </c>
      <c r="E218">
        <v>1</v>
      </c>
      <c r="F218">
        <v>1</v>
      </c>
      <c r="G218">
        <v>1</v>
      </c>
      <c r="H218">
        <v>2</v>
      </c>
      <c r="I218" t="s">
        <v>453</v>
      </c>
      <c r="J218" t="s">
        <v>454</v>
      </c>
      <c r="K218" t="s">
        <v>455</v>
      </c>
      <c r="L218">
        <v>1368</v>
      </c>
      <c r="N218">
        <v>1011</v>
      </c>
      <c r="O218" t="s">
        <v>417</v>
      </c>
      <c r="P218" t="s">
        <v>417</v>
      </c>
      <c r="Q218">
        <v>1</v>
      </c>
      <c r="W218">
        <v>0</v>
      </c>
      <c r="X218">
        <v>-849950259</v>
      </c>
      <c r="Y218">
        <f t="shared" si="59"/>
        <v>0.1</v>
      </c>
      <c r="AA218">
        <v>0</v>
      </c>
      <c r="AB218">
        <v>643.29</v>
      </c>
      <c r="AC218">
        <v>722.05</v>
      </c>
      <c r="AD218">
        <v>0</v>
      </c>
      <c r="AE218">
        <v>0</v>
      </c>
      <c r="AF218">
        <v>643.29</v>
      </c>
      <c r="AG218">
        <v>722.05</v>
      </c>
      <c r="AH218">
        <v>0</v>
      </c>
      <c r="AI218">
        <v>1</v>
      </c>
      <c r="AJ218">
        <v>1</v>
      </c>
      <c r="AK218">
        <v>1</v>
      </c>
      <c r="AL218">
        <v>1</v>
      </c>
      <c r="AM218">
        <v>-2</v>
      </c>
      <c r="AN218">
        <v>0</v>
      </c>
      <c r="AO218">
        <v>0</v>
      </c>
      <c r="AP218">
        <v>0</v>
      </c>
      <c r="AQ218">
        <v>1</v>
      </c>
      <c r="AR218">
        <v>0</v>
      </c>
      <c r="AS218" t="s">
        <v>3</v>
      </c>
      <c r="AT218">
        <v>0.1</v>
      </c>
      <c r="AU218" t="s">
        <v>3</v>
      </c>
      <c r="AV218">
        <v>1</v>
      </c>
      <c r="AW218">
        <v>2</v>
      </c>
      <c r="AX218">
        <v>61551048</v>
      </c>
      <c r="AY218">
        <v>1</v>
      </c>
      <c r="AZ218">
        <v>0</v>
      </c>
      <c r="BA218">
        <v>218</v>
      </c>
      <c r="BB218">
        <v>1</v>
      </c>
      <c r="BC218">
        <v>0</v>
      </c>
      <c r="BD218">
        <v>0</v>
      </c>
      <c r="BE218">
        <v>0</v>
      </c>
      <c r="BF218">
        <v>0</v>
      </c>
      <c r="BG218">
        <v>0</v>
      </c>
      <c r="BH218">
        <v>0</v>
      </c>
      <c r="BI218">
        <v>0</v>
      </c>
      <c r="BJ218">
        <v>0</v>
      </c>
      <c r="BK218">
        <v>64.328999999999994</v>
      </c>
      <c r="BL218">
        <v>72.204999999999998</v>
      </c>
      <c r="BM218">
        <v>0</v>
      </c>
      <c r="BN218">
        <v>0</v>
      </c>
      <c r="BO218">
        <v>0.1</v>
      </c>
      <c r="BP218">
        <v>1</v>
      </c>
      <c r="BQ218">
        <v>0</v>
      </c>
      <c r="BR218">
        <v>64.328999999999994</v>
      </c>
      <c r="BS218">
        <v>72.204999999999998</v>
      </c>
      <c r="BT218">
        <v>0</v>
      </c>
      <c r="BU218">
        <v>0</v>
      </c>
      <c r="BV218">
        <v>0.1</v>
      </c>
      <c r="BW218">
        <v>1</v>
      </c>
      <c r="CV218">
        <v>0</v>
      </c>
      <c r="CW218">
        <f>ROUND(Y218*Source!I421*DO218,7)</f>
        <v>1.6E-2</v>
      </c>
      <c r="CX218">
        <f>ROUND(Y218*Source!I421,7)</f>
        <v>1.6E-2</v>
      </c>
      <c r="CY218">
        <f>AB218</f>
        <v>643.29</v>
      </c>
      <c r="CZ218">
        <f>AF218</f>
        <v>643.29</v>
      </c>
      <c r="DA218">
        <f>AJ218</f>
        <v>1</v>
      </c>
      <c r="DB218">
        <f t="shared" si="60"/>
        <v>64.33</v>
      </c>
      <c r="DC218">
        <f t="shared" si="61"/>
        <v>72.209999999999994</v>
      </c>
      <c r="DD218" t="s">
        <v>3</v>
      </c>
      <c r="DE218" t="s">
        <v>3</v>
      </c>
      <c r="DF218">
        <f t="shared" si="69"/>
        <v>0</v>
      </c>
      <c r="DG218">
        <f t="shared" si="57"/>
        <v>10.29</v>
      </c>
      <c r="DH218">
        <f t="shared" si="62"/>
        <v>11.55</v>
      </c>
      <c r="DI218">
        <f t="shared" si="63"/>
        <v>0</v>
      </c>
      <c r="DJ218">
        <f>DG218+DH218</f>
        <v>21.84</v>
      </c>
      <c r="DK218">
        <v>1</v>
      </c>
      <c r="DL218" t="s">
        <v>456</v>
      </c>
      <c r="DM218">
        <v>4</v>
      </c>
      <c r="DN218" t="s">
        <v>413</v>
      </c>
      <c r="DO218">
        <v>1</v>
      </c>
    </row>
    <row r="219" spans="1:119" x14ac:dyDescent="0.2">
      <c r="A219">
        <f>ROW(Source!A421)</f>
        <v>421</v>
      </c>
      <c r="B219">
        <v>61549534</v>
      </c>
      <c r="C219">
        <v>61551033</v>
      </c>
      <c r="D219">
        <v>60335182</v>
      </c>
      <c r="E219">
        <v>1</v>
      </c>
      <c r="F219">
        <v>1</v>
      </c>
      <c r="G219">
        <v>1</v>
      </c>
      <c r="H219">
        <v>2</v>
      </c>
      <c r="I219" t="s">
        <v>457</v>
      </c>
      <c r="J219" t="s">
        <v>458</v>
      </c>
      <c r="K219" t="s">
        <v>459</v>
      </c>
      <c r="L219">
        <v>1368</v>
      </c>
      <c r="N219">
        <v>1011</v>
      </c>
      <c r="O219" t="s">
        <v>417</v>
      </c>
      <c r="P219" t="s">
        <v>417</v>
      </c>
      <c r="Q219">
        <v>1</v>
      </c>
      <c r="W219">
        <v>0</v>
      </c>
      <c r="X219">
        <v>303316554</v>
      </c>
      <c r="Y219">
        <f t="shared" si="59"/>
        <v>2.16</v>
      </c>
      <c r="AA219">
        <v>0</v>
      </c>
      <c r="AB219">
        <v>32.26</v>
      </c>
      <c r="AC219">
        <v>0</v>
      </c>
      <c r="AD219">
        <v>0</v>
      </c>
      <c r="AE219">
        <v>0</v>
      </c>
      <c r="AF219">
        <v>32.26</v>
      </c>
      <c r="AG219">
        <v>0</v>
      </c>
      <c r="AH219">
        <v>0</v>
      </c>
      <c r="AI219">
        <v>1</v>
      </c>
      <c r="AJ219">
        <v>1</v>
      </c>
      <c r="AK219">
        <v>1</v>
      </c>
      <c r="AL219">
        <v>1</v>
      </c>
      <c r="AM219">
        <v>-2</v>
      </c>
      <c r="AN219">
        <v>0</v>
      </c>
      <c r="AO219">
        <v>0</v>
      </c>
      <c r="AP219">
        <v>0</v>
      </c>
      <c r="AQ219">
        <v>1</v>
      </c>
      <c r="AR219">
        <v>0</v>
      </c>
      <c r="AS219" t="s">
        <v>3</v>
      </c>
      <c r="AT219">
        <v>2.16</v>
      </c>
      <c r="AU219" t="s">
        <v>3</v>
      </c>
      <c r="AV219">
        <v>1</v>
      </c>
      <c r="AW219">
        <v>2</v>
      </c>
      <c r="AX219">
        <v>61551049</v>
      </c>
      <c r="AY219">
        <v>1</v>
      </c>
      <c r="AZ219">
        <v>0</v>
      </c>
      <c r="BA219">
        <v>219</v>
      </c>
      <c r="BB219">
        <v>1</v>
      </c>
      <c r="BC219">
        <v>0</v>
      </c>
      <c r="BD219">
        <v>0</v>
      </c>
      <c r="BE219">
        <v>0</v>
      </c>
      <c r="BF219">
        <v>0</v>
      </c>
      <c r="BG219">
        <v>0</v>
      </c>
      <c r="BH219">
        <v>0</v>
      </c>
      <c r="BI219">
        <v>0</v>
      </c>
      <c r="BJ219">
        <v>0</v>
      </c>
      <c r="BK219">
        <v>69.681600000000003</v>
      </c>
      <c r="BL219">
        <v>0</v>
      </c>
      <c r="BM219">
        <v>0</v>
      </c>
      <c r="BN219">
        <v>0</v>
      </c>
      <c r="BO219">
        <v>0</v>
      </c>
      <c r="BP219">
        <v>1</v>
      </c>
      <c r="BQ219">
        <v>0</v>
      </c>
      <c r="BR219">
        <v>69.681600000000003</v>
      </c>
      <c r="BS219">
        <v>0</v>
      </c>
      <c r="BT219">
        <v>0</v>
      </c>
      <c r="BU219">
        <v>0</v>
      </c>
      <c r="BV219">
        <v>0</v>
      </c>
      <c r="BW219">
        <v>1</v>
      </c>
      <c r="CV219">
        <v>0</v>
      </c>
      <c r="CW219">
        <f>ROUND(Y219*Source!I421*DO219,7)</f>
        <v>0</v>
      </c>
      <c r="CX219">
        <f>ROUND(Y219*Source!I421,7)</f>
        <v>0.34560000000000002</v>
      </c>
      <c r="CY219">
        <f>AB219</f>
        <v>32.26</v>
      </c>
      <c r="CZ219">
        <f>AF219</f>
        <v>32.26</v>
      </c>
      <c r="DA219">
        <f>AJ219</f>
        <v>1</v>
      </c>
      <c r="DB219">
        <f t="shared" si="60"/>
        <v>69.680000000000007</v>
      </c>
      <c r="DC219">
        <f t="shared" si="61"/>
        <v>0</v>
      </c>
      <c r="DD219" t="s">
        <v>3</v>
      </c>
      <c r="DE219" t="s">
        <v>3</v>
      </c>
      <c r="DF219">
        <f t="shared" si="69"/>
        <v>0</v>
      </c>
      <c r="DG219">
        <f t="shared" si="57"/>
        <v>11.15</v>
      </c>
      <c r="DH219">
        <f t="shared" si="62"/>
        <v>0</v>
      </c>
      <c r="DI219">
        <f t="shared" si="63"/>
        <v>0</v>
      </c>
      <c r="DJ219">
        <f>DG219+DH219</f>
        <v>11.15</v>
      </c>
      <c r="DK219">
        <v>1</v>
      </c>
      <c r="DL219" t="s">
        <v>3</v>
      </c>
      <c r="DM219">
        <v>0</v>
      </c>
      <c r="DN219" t="s">
        <v>3</v>
      </c>
      <c r="DO219">
        <v>0</v>
      </c>
    </row>
    <row r="220" spans="1:119" x14ac:dyDescent="0.2">
      <c r="A220">
        <f>ROW(Source!A421)</f>
        <v>421</v>
      </c>
      <c r="B220">
        <v>61549534</v>
      </c>
      <c r="C220">
        <v>61551033</v>
      </c>
      <c r="D220">
        <v>60401754</v>
      </c>
      <c r="E220">
        <v>1</v>
      </c>
      <c r="F220">
        <v>1</v>
      </c>
      <c r="G220">
        <v>1</v>
      </c>
      <c r="H220">
        <v>3</v>
      </c>
      <c r="I220" t="s">
        <v>436</v>
      </c>
      <c r="J220" t="s">
        <v>437</v>
      </c>
      <c r="K220" t="s">
        <v>438</v>
      </c>
      <c r="L220">
        <v>1383</v>
      </c>
      <c r="N220">
        <v>1013</v>
      </c>
      <c r="O220" t="s">
        <v>439</v>
      </c>
      <c r="P220" t="s">
        <v>439</v>
      </c>
      <c r="Q220">
        <v>1</v>
      </c>
      <c r="W220">
        <v>0</v>
      </c>
      <c r="X220">
        <v>1840299850</v>
      </c>
      <c r="Y220">
        <f t="shared" si="59"/>
        <v>0.44159999999999999</v>
      </c>
      <c r="AA220">
        <v>6.78</v>
      </c>
      <c r="AB220">
        <v>0</v>
      </c>
      <c r="AC220">
        <v>0</v>
      </c>
      <c r="AD220">
        <v>0</v>
      </c>
      <c r="AE220">
        <v>6.78</v>
      </c>
      <c r="AF220">
        <v>0</v>
      </c>
      <c r="AG220">
        <v>0</v>
      </c>
      <c r="AH220">
        <v>0</v>
      </c>
      <c r="AI220">
        <v>1</v>
      </c>
      <c r="AJ220">
        <v>1</v>
      </c>
      <c r="AK220">
        <v>1</v>
      </c>
      <c r="AL220">
        <v>1</v>
      </c>
      <c r="AM220">
        <v>-2</v>
      </c>
      <c r="AN220">
        <v>0</v>
      </c>
      <c r="AO220">
        <v>0</v>
      </c>
      <c r="AP220">
        <v>0</v>
      </c>
      <c r="AQ220">
        <v>1</v>
      </c>
      <c r="AR220">
        <v>0</v>
      </c>
      <c r="AS220" t="s">
        <v>3</v>
      </c>
      <c r="AT220">
        <v>0.44159999999999999</v>
      </c>
      <c r="AU220" t="s">
        <v>3</v>
      </c>
      <c r="AV220">
        <v>0</v>
      </c>
      <c r="AW220">
        <v>2</v>
      </c>
      <c r="AX220">
        <v>61551050</v>
      </c>
      <c r="AY220">
        <v>1</v>
      </c>
      <c r="AZ220">
        <v>0</v>
      </c>
      <c r="BA220">
        <v>220</v>
      </c>
      <c r="BB220">
        <v>1</v>
      </c>
      <c r="BC220">
        <v>0</v>
      </c>
      <c r="BD220">
        <v>0</v>
      </c>
      <c r="BE220">
        <v>0</v>
      </c>
      <c r="BF220">
        <v>0</v>
      </c>
      <c r="BG220">
        <v>0</v>
      </c>
      <c r="BH220">
        <v>0</v>
      </c>
      <c r="BI220">
        <v>0</v>
      </c>
      <c r="BJ220">
        <v>2.9940480000000003</v>
      </c>
      <c r="BK220">
        <v>0</v>
      </c>
      <c r="BL220">
        <v>0</v>
      </c>
      <c r="BM220">
        <v>0</v>
      </c>
      <c r="BN220">
        <v>0</v>
      </c>
      <c r="BO220">
        <v>0</v>
      </c>
      <c r="BP220">
        <v>1</v>
      </c>
      <c r="BQ220">
        <v>2.9940480000000003</v>
      </c>
      <c r="BR220">
        <v>0</v>
      </c>
      <c r="BS220">
        <v>0</v>
      </c>
      <c r="BT220">
        <v>0</v>
      </c>
      <c r="BU220">
        <v>0</v>
      </c>
      <c r="BV220">
        <v>0</v>
      </c>
      <c r="BW220">
        <v>1</v>
      </c>
      <c r="CV220">
        <v>0</v>
      </c>
      <c r="CW220">
        <v>0</v>
      </c>
      <c r="CX220">
        <f>ROUND(Y220*Source!I421,7)</f>
        <v>7.0655999999999997E-2</v>
      </c>
      <c r="CY220">
        <f t="shared" ref="CY220:CY225" si="70">AA220</f>
        <v>6.78</v>
      </c>
      <c r="CZ220">
        <f t="shared" ref="CZ220:CZ225" si="71">AE220</f>
        <v>6.78</v>
      </c>
      <c r="DA220">
        <f t="shared" ref="DA220:DA225" si="72">AI220</f>
        <v>1</v>
      </c>
      <c r="DB220">
        <f t="shared" si="60"/>
        <v>2.99</v>
      </c>
      <c r="DC220">
        <f t="shared" si="61"/>
        <v>0</v>
      </c>
      <c r="DD220" t="s">
        <v>3</v>
      </c>
      <c r="DE220" t="s">
        <v>3</v>
      </c>
      <c r="DF220">
        <f t="shared" si="69"/>
        <v>0.48</v>
      </c>
      <c r="DG220">
        <f t="shared" ref="DG220:DG239" si="73">ROUND(ROUND(AF220,2)*CX220,2)</f>
        <v>0</v>
      </c>
      <c r="DH220">
        <f t="shared" si="62"/>
        <v>0</v>
      </c>
      <c r="DI220">
        <f t="shared" si="63"/>
        <v>0</v>
      </c>
      <c r="DJ220">
        <f t="shared" ref="DJ220:DJ225" si="74">DF220</f>
        <v>0.48</v>
      </c>
      <c r="DK220">
        <v>1</v>
      </c>
      <c r="DL220" t="s">
        <v>3</v>
      </c>
      <c r="DM220">
        <v>0</v>
      </c>
      <c r="DN220" t="s">
        <v>3</v>
      </c>
      <c r="DO220">
        <v>0</v>
      </c>
    </row>
    <row r="221" spans="1:119" x14ac:dyDescent="0.2">
      <c r="A221">
        <f>ROW(Source!A421)</f>
        <v>421</v>
      </c>
      <c r="B221">
        <v>61549534</v>
      </c>
      <c r="C221">
        <v>61551033</v>
      </c>
      <c r="D221">
        <v>60401913</v>
      </c>
      <c r="E221">
        <v>1</v>
      </c>
      <c r="F221">
        <v>1</v>
      </c>
      <c r="G221">
        <v>1</v>
      </c>
      <c r="H221">
        <v>3</v>
      </c>
      <c r="I221" t="s">
        <v>460</v>
      </c>
      <c r="J221" t="s">
        <v>461</v>
      </c>
      <c r="K221" t="s">
        <v>462</v>
      </c>
      <c r="L221">
        <v>1301</v>
      </c>
      <c r="N221">
        <v>1003</v>
      </c>
      <c r="O221" t="s">
        <v>163</v>
      </c>
      <c r="P221" t="s">
        <v>163</v>
      </c>
      <c r="Q221">
        <v>1</v>
      </c>
      <c r="W221">
        <v>0</v>
      </c>
      <c r="X221">
        <v>-1499427467</v>
      </c>
      <c r="Y221">
        <f t="shared" si="59"/>
        <v>13.33</v>
      </c>
      <c r="AA221">
        <v>5.17</v>
      </c>
      <c r="AB221">
        <v>0</v>
      </c>
      <c r="AC221">
        <v>0</v>
      </c>
      <c r="AD221">
        <v>0</v>
      </c>
      <c r="AE221">
        <v>5.87</v>
      </c>
      <c r="AF221">
        <v>0</v>
      </c>
      <c r="AG221">
        <v>0</v>
      </c>
      <c r="AH221">
        <v>0</v>
      </c>
      <c r="AI221">
        <v>0.88</v>
      </c>
      <c r="AJ221">
        <v>1</v>
      </c>
      <c r="AK221">
        <v>1</v>
      </c>
      <c r="AL221">
        <v>1</v>
      </c>
      <c r="AM221">
        <v>2</v>
      </c>
      <c r="AN221">
        <v>0</v>
      </c>
      <c r="AO221">
        <v>0</v>
      </c>
      <c r="AP221">
        <v>0</v>
      </c>
      <c r="AQ221">
        <v>1</v>
      </c>
      <c r="AR221">
        <v>0</v>
      </c>
      <c r="AS221" t="s">
        <v>3</v>
      </c>
      <c r="AT221">
        <v>13.33</v>
      </c>
      <c r="AU221" t="s">
        <v>3</v>
      </c>
      <c r="AV221">
        <v>0</v>
      </c>
      <c r="AW221">
        <v>2</v>
      </c>
      <c r="AX221">
        <v>61551051</v>
      </c>
      <c r="AY221">
        <v>1</v>
      </c>
      <c r="AZ221">
        <v>0</v>
      </c>
      <c r="BA221">
        <v>221</v>
      </c>
      <c r="BB221">
        <v>1</v>
      </c>
      <c r="BC221">
        <v>0</v>
      </c>
      <c r="BD221">
        <v>0</v>
      </c>
      <c r="BE221">
        <v>0</v>
      </c>
      <c r="BF221">
        <v>0</v>
      </c>
      <c r="BG221">
        <v>0</v>
      </c>
      <c r="BH221">
        <v>0</v>
      </c>
      <c r="BI221">
        <v>0</v>
      </c>
      <c r="BJ221">
        <v>78.247100000000003</v>
      </c>
      <c r="BK221">
        <v>0</v>
      </c>
      <c r="BL221">
        <v>0</v>
      </c>
      <c r="BM221">
        <v>0</v>
      </c>
      <c r="BN221">
        <v>0</v>
      </c>
      <c r="BO221">
        <v>0</v>
      </c>
      <c r="BP221">
        <v>1</v>
      </c>
      <c r="BQ221">
        <v>78.247100000000003</v>
      </c>
      <c r="BR221">
        <v>0</v>
      </c>
      <c r="BS221">
        <v>0</v>
      </c>
      <c r="BT221">
        <v>0</v>
      </c>
      <c r="BU221">
        <v>0</v>
      </c>
      <c r="BV221">
        <v>0</v>
      </c>
      <c r="BW221">
        <v>1</v>
      </c>
      <c r="CV221">
        <v>0</v>
      </c>
      <c r="CW221">
        <v>0</v>
      </c>
      <c r="CX221">
        <f>ROUND(Y221*Source!I421,7)</f>
        <v>2.1328</v>
      </c>
      <c r="CY221">
        <f t="shared" si="70"/>
        <v>5.17</v>
      </c>
      <c r="CZ221">
        <f t="shared" si="71"/>
        <v>5.87</v>
      </c>
      <c r="DA221">
        <f t="shared" si="72"/>
        <v>0.88</v>
      </c>
      <c r="DB221">
        <f t="shared" si="60"/>
        <v>78.25</v>
      </c>
      <c r="DC221">
        <f t="shared" si="61"/>
        <v>0</v>
      </c>
      <c r="DD221" t="s">
        <v>3</v>
      </c>
      <c r="DE221" t="s">
        <v>3</v>
      </c>
      <c r="DF221">
        <f>ROUND(ROUND(AE221*AI221,2)*CX221,2)</f>
        <v>11.03</v>
      </c>
      <c r="DG221">
        <f t="shared" si="73"/>
        <v>0</v>
      </c>
      <c r="DH221">
        <f t="shared" si="62"/>
        <v>0</v>
      </c>
      <c r="DI221">
        <f t="shared" si="63"/>
        <v>0</v>
      </c>
      <c r="DJ221">
        <f t="shared" si="74"/>
        <v>11.03</v>
      </c>
      <c r="DK221">
        <v>0</v>
      </c>
      <c r="DL221" t="s">
        <v>3</v>
      </c>
      <c r="DM221">
        <v>0</v>
      </c>
      <c r="DN221" t="s">
        <v>3</v>
      </c>
      <c r="DO221">
        <v>0</v>
      </c>
    </row>
    <row r="222" spans="1:119" x14ac:dyDescent="0.2">
      <c r="A222">
        <f>ROW(Source!A421)</f>
        <v>421</v>
      </c>
      <c r="B222">
        <v>61549534</v>
      </c>
      <c r="C222">
        <v>61551033</v>
      </c>
      <c r="D222">
        <v>60401927</v>
      </c>
      <c r="E222">
        <v>1</v>
      </c>
      <c r="F222">
        <v>1</v>
      </c>
      <c r="G222">
        <v>1</v>
      </c>
      <c r="H222">
        <v>3</v>
      </c>
      <c r="I222" t="s">
        <v>463</v>
      </c>
      <c r="J222" t="s">
        <v>464</v>
      </c>
      <c r="K222" t="s">
        <v>465</v>
      </c>
      <c r="L222">
        <v>1302</v>
      </c>
      <c r="N222">
        <v>1003</v>
      </c>
      <c r="O222" t="s">
        <v>466</v>
      </c>
      <c r="P222" t="s">
        <v>466</v>
      </c>
      <c r="Q222">
        <v>10</v>
      </c>
      <c r="W222">
        <v>0</v>
      </c>
      <c r="X222">
        <v>530731316</v>
      </c>
      <c r="Y222">
        <f t="shared" si="59"/>
        <v>0.55000000000000004</v>
      </c>
      <c r="AA222">
        <v>57.7</v>
      </c>
      <c r="AB222">
        <v>0</v>
      </c>
      <c r="AC222">
        <v>0</v>
      </c>
      <c r="AD222">
        <v>0</v>
      </c>
      <c r="AE222">
        <v>37.71</v>
      </c>
      <c r="AF222">
        <v>0</v>
      </c>
      <c r="AG222">
        <v>0</v>
      </c>
      <c r="AH222">
        <v>0</v>
      </c>
      <c r="AI222">
        <v>1.53</v>
      </c>
      <c r="AJ222">
        <v>1</v>
      </c>
      <c r="AK222">
        <v>1</v>
      </c>
      <c r="AL222">
        <v>1</v>
      </c>
      <c r="AM222">
        <v>2</v>
      </c>
      <c r="AN222">
        <v>0</v>
      </c>
      <c r="AO222">
        <v>0</v>
      </c>
      <c r="AP222">
        <v>0</v>
      </c>
      <c r="AQ222">
        <v>1</v>
      </c>
      <c r="AR222">
        <v>0</v>
      </c>
      <c r="AS222" t="s">
        <v>3</v>
      </c>
      <c r="AT222">
        <v>0.55000000000000004</v>
      </c>
      <c r="AU222" t="s">
        <v>3</v>
      </c>
      <c r="AV222">
        <v>0</v>
      </c>
      <c r="AW222">
        <v>2</v>
      </c>
      <c r="AX222">
        <v>61551052</v>
      </c>
      <c r="AY222">
        <v>1</v>
      </c>
      <c r="AZ222">
        <v>0</v>
      </c>
      <c r="BA222">
        <v>222</v>
      </c>
      <c r="BB222">
        <v>1</v>
      </c>
      <c r="BC222">
        <v>0</v>
      </c>
      <c r="BD222">
        <v>0</v>
      </c>
      <c r="BE222">
        <v>0</v>
      </c>
      <c r="BF222">
        <v>0</v>
      </c>
      <c r="BG222">
        <v>0</v>
      </c>
      <c r="BH222">
        <v>0</v>
      </c>
      <c r="BI222">
        <v>0</v>
      </c>
      <c r="BJ222">
        <v>20.740500000000001</v>
      </c>
      <c r="BK222">
        <v>0</v>
      </c>
      <c r="BL222">
        <v>0</v>
      </c>
      <c r="BM222">
        <v>0</v>
      </c>
      <c r="BN222">
        <v>0</v>
      </c>
      <c r="BO222">
        <v>0</v>
      </c>
      <c r="BP222">
        <v>1</v>
      </c>
      <c r="BQ222">
        <v>20.740500000000001</v>
      </c>
      <c r="BR222">
        <v>0</v>
      </c>
      <c r="BS222">
        <v>0</v>
      </c>
      <c r="BT222">
        <v>0</v>
      </c>
      <c r="BU222">
        <v>0</v>
      </c>
      <c r="BV222">
        <v>0</v>
      </c>
      <c r="BW222">
        <v>1</v>
      </c>
      <c r="CV222">
        <v>0</v>
      </c>
      <c r="CW222">
        <v>0</v>
      </c>
      <c r="CX222">
        <f>ROUND(Y222*Source!I421,7)</f>
        <v>8.7999999999999995E-2</v>
      </c>
      <c r="CY222">
        <f t="shared" si="70"/>
        <v>57.7</v>
      </c>
      <c r="CZ222">
        <f t="shared" si="71"/>
        <v>37.71</v>
      </c>
      <c r="DA222">
        <f t="shared" si="72"/>
        <v>1.53</v>
      </c>
      <c r="DB222">
        <f t="shared" si="60"/>
        <v>20.74</v>
      </c>
      <c r="DC222">
        <f t="shared" si="61"/>
        <v>0</v>
      </c>
      <c r="DD222" t="s">
        <v>3</v>
      </c>
      <c r="DE222" t="s">
        <v>3</v>
      </c>
      <c r="DF222">
        <f>ROUND(ROUND(AE222*AI222,2)*CX222,2)</f>
        <v>5.08</v>
      </c>
      <c r="DG222">
        <f t="shared" si="73"/>
        <v>0</v>
      </c>
      <c r="DH222">
        <f t="shared" si="62"/>
        <v>0</v>
      </c>
      <c r="DI222">
        <f t="shared" si="63"/>
        <v>0</v>
      </c>
      <c r="DJ222">
        <f t="shared" si="74"/>
        <v>5.08</v>
      </c>
      <c r="DK222">
        <v>0</v>
      </c>
      <c r="DL222" t="s">
        <v>3</v>
      </c>
      <c r="DM222">
        <v>0</v>
      </c>
      <c r="DN222" t="s">
        <v>3</v>
      </c>
      <c r="DO222">
        <v>0</v>
      </c>
    </row>
    <row r="223" spans="1:119" x14ac:dyDescent="0.2">
      <c r="A223">
        <f>ROW(Source!A421)</f>
        <v>421</v>
      </c>
      <c r="B223">
        <v>61549534</v>
      </c>
      <c r="C223">
        <v>61551033</v>
      </c>
      <c r="D223">
        <v>60402495</v>
      </c>
      <c r="E223">
        <v>1</v>
      </c>
      <c r="F223">
        <v>1</v>
      </c>
      <c r="G223">
        <v>1</v>
      </c>
      <c r="H223">
        <v>3</v>
      </c>
      <c r="I223" t="s">
        <v>467</v>
      </c>
      <c r="J223" t="s">
        <v>468</v>
      </c>
      <c r="K223" t="s">
        <v>469</v>
      </c>
      <c r="L223">
        <v>1346</v>
      </c>
      <c r="N223">
        <v>1009</v>
      </c>
      <c r="O223" t="s">
        <v>470</v>
      </c>
      <c r="P223" t="s">
        <v>470</v>
      </c>
      <c r="Q223">
        <v>1</v>
      </c>
      <c r="W223">
        <v>0</v>
      </c>
      <c r="X223">
        <v>-163259778</v>
      </c>
      <c r="Y223">
        <f t="shared" si="59"/>
        <v>1.9</v>
      </c>
      <c r="AA223">
        <v>121.39</v>
      </c>
      <c r="AB223">
        <v>0</v>
      </c>
      <c r="AC223">
        <v>0</v>
      </c>
      <c r="AD223">
        <v>0</v>
      </c>
      <c r="AE223">
        <v>155.63</v>
      </c>
      <c r="AF223">
        <v>0</v>
      </c>
      <c r="AG223">
        <v>0</v>
      </c>
      <c r="AH223">
        <v>0</v>
      </c>
      <c r="AI223">
        <v>0.78</v>
      </c>
      <c r="AJ223">
        <v>1</v>
      </c>
      <c r="AK223">
        <v>1</v>
      </c>
      <c r="AL223">
        <v>1</v>
      </c>
      <c r="AM223">
        <v>2</v>
      </c>
      <c r="AN223">
        <v>0</v>
      </c>
      <c r="AO223">
        <v>0</v>
      </c>
      <c r="AP223">
        <v>0</v>
      </c>
      <c r="AQ223">
        <v>1</v>
      </c>
      <c r="AR223">
        <v>0</v>
      </c>
      <c r="AS223" t="s">
        <v>3</v>
      </c>
      <c r="AT223">
        <v>1.9</v>
      </c>
      <c r="AU223" t="s">
        <v>3</v>
      </c>
      <c r="AV223">
        <v>0</v>
      </c>
      <c r="AW223">
        <v>2</v>
      </c>
      <c r="AX223">
        <v>61551053</v>
      </c>
      <c r="AY223">
        <v>1</v>
      </c>
      <c r="AZ223">
        <v>0</v>
      </c>
      <c r="BA223">
        <v>223</v>
      </c>
      <c r="BB223">
        <v>1</v>
      </c>
      <c r="BC223">
        <v>0</v>
      </c>
      <c r="BD223">
        <v>0</v>
      </c>
      <c r="BE223">
        <v>0</v>
      </c>
      <c r="BF223">
        <v>0</v>
      </c>
      <c r="BG223">
        <v>0</v>
      </c>
      <c r="BH223">
        <v>0</v>
      </c>
      <c r="BI223">
        <v>0</v>
      </c>
      <c r="BJ223">
        <v>295.697</v>
      </c>
      <c r="BK223">
        <v>0</v>
      </c>
      <c r="BL223">
        <v>0</v>
      </c>
      <c r="BM223">
        <v>0</v>
      </c>
      <c r="BN223">
        <v>0</v>
      </c>
      <c r="BO223">
        <v>0</v>
      </c>
      <c r="BP223">
        <v>1</v>
      </c>
      <c r="BQ223">
        <v>295.697</v>
      </c>
      <c r="BR223">
        <v>0</v>
      </c>
      <c r="BS223">
        <v>0</v>
      </c>
      <c r="BT223">
        <v>0</v>
      </c>
      <c r="BU223">
        <v>0</v>
      </c>
      <c r="BV223">
        <v>0</v>
      </c>
      <c r="BW223">
        <v>1</v>
      </c>
      <c r="CV223">
        <v>0</v>
      </c>
      <c r="CW223">
        <v>0</v>
      </c>
      <c r="CX223">
        <f>ROUND(Y223*Source!I421,7)</f>
        <v>0.30399999999999999</v>
      </c>
      <c r="CY223">
        <f t="shared" si="70"/>
        <v>121.39</v>
      </c>
      <c r="CZ223">
        <f t="shared" si="71"/>
        <v>155.63</v>
      </c>
      <c r="DA223">
        <f t="shared" si="72"/>
        <v>0.78</v>
      </c>
      <c r="DB223">
        <f t="shared" si="60"/>
        <v>295.7</v>
      </c>
      <c r="DC223">
        <f t="shared" si="61"/>
        <v>0</v>
      </c>
      <c r="DD223" t="s">
        <v>3</v>
      </c>
      <c r="DE223" t="s">
        <v>3</v>
      </c>
      <c r="DF223">
        <f>ROUND(ROUND(AE223*AI223,2)*CX223,2)</f>
        <v>36.9</v>
      </c>
      <c r="DG223">
        <f t="shared" si="73"/>
        <v>0</v>
      </c>
      <c r="DH223">
        <f t="shared" si="62"/>
        <v>0</v>
      </c>
      <c r="DI223">
        <f t="shared" si="63"/>
        <v>0</v>
      </c>
      <c r="DJ223">
        <f t="shared" si="74"/>
        <v>36.9</v>
      </c>
      <c r="DK223">
        <v>0</v>
      </c>
      <c r="DL223" t="s">
        <v>3</v>
      </c>
      <c r="DM223">
        <v>0</v>
      </c>
      <c r="DN223" t="s">
        <v>3</v>
      </c>
      <c r="DO223">
        <v>0</v>
      </c>
    </row>
    <row r="224" spans="1:119" x14ac:dyDescent="0.2">
      <c r="A224">
        <f>ROW(Source!A421)</f>
        <v>421</v>
      </c>
      <c r="B224">
        <v>61549534</v>
      </c>
      <c r="C224">
        <v>61551033</v>
      </c>
      <c r="D224">
        <v>60420448</v>
      </c>
      <c r="E224">
        <v>1</v>
      </c>
      <c r="F224">
        <v>1</v>
      </c>
      <c r="G224">
        <v>1</v>
      </c>
      <c r="H224">
        <v>3</v>
      </c>
      <c r="I224" t="s">
        <v>471</v>
      </c>
      <c r="J224" t="s">
        <v>472</v>
      </c>
      <c r="K224" t="s">
        <v>473</v>
      </c>
      <c r="L224">
        <v>1346</v>
      </c>
      <c r="N224">
        <v>1009</v>
      </c>
      <c r="O224" t="s">
        <v>470</v>
      </c>
      <c r="P224" t="s">
        <v>470</v>
      </c>
      <c r="Q224">
        <v>1</v>
      </c>
      <c r="W224">
        <v>0</v>
      </c>
      <c r="X224">
        <v>291254868</v>
      </c>
      <c r="Y224">
        <f t="shared" si="59"/>
        <v>0.4</v>
      </c>
      <c r="AA224">
        <v>111.83</v>
      </c>
      <c r="AB224">
        <v>0</v>
      </c>
      <c r="AC224">
        <v>0</v>
      </c>
      <c r="AD224">
        <v>0</v>
      </c>
      <c r="AE224">
        <v>79.88</v>
      </c>
      <c r="AF224">
        <v>0</v>
      </c>
      <c r="AG224">
        <v>0</v>
      </c>
      <c r="AH224">
        <v>0</v>
      </c>
      <c r="AI224">
        <v>1.4</v>
      </c>
      <c r="AJ224">
        <v>1</v>
      </c>
      <c r="AK224">
        <v>1</v>
      </c>
      <c r="AL224">
        <v>1</v>
      </c>
      <c r="AM224">
        <v>2</v>
      </c>
      <c r="AN224">
        <v>0</v>
      </c>
      <c r="AO224">
        <v>0</v>
      </c>
      <c r="AP224">
        <v>0</v>
      </c>
      <c r="AQ224">
        <v>1</v>
      </c>
      <c r="AR224">
        <v>0</v>
      </c>
      <c r="AS224" t="s">
        <v>3</v>
      </c>
      <c r="AT224">
        <v>0.4</v>
      </c>
      <c r="AU224" t="s">
        <v>3</v>
      </c>
      <c r="AV224">
        <v>0</v>
      </c>
      <c r="AW224">
        <v>2</v>
      </c>
      <c r="AX224">
        <v>61551054</v>
      </c>
      <c r="AY224">
        <v>1</v>
      </c>
      <c r="AZ224">
        <v>0</v>
      </c>
      <c r="BA224">
        <v>224</v>
      </c>
      <c r="BB224">
        <v>1</v>
      </c>
      <c r="BC224">
        <v>0</v>
      </c>
      <c r="BD224">
        <v>0</v>
      </c>
      <c r="BE224">
        <v>0</v>
      </c>
      <c r="BF224">
        <v>0</v>
      </c>
      <c r="BG224">
        <v>0</v>
      </c>
      <c r="BH224">
        <v>0</v>
      </c>
      <c r="BI224">
        <v>0</v>
      </c>
      <c r="BJ224">
        <v>31.951999999999998</v>
      </c>
      <c r="BK224">
        <v>0</v>
      </c>
      <c r="BL224">
        <v>0</v>
      </c>
      <c r="BM224">
        <v>0</v>
      </c>
      <c r="BN224">
        <v>0</v>
      </c>
      <c r="BO224">
        <v>0</v>
      </c>
      <c r="BP224">
        <v>1</v>
      </c>
      <c r="BQ224">
        <v>31.951999999999998</v>
      </c>
      <c r="BR224">
        <v>0</v>
      </c>
      <c r="BS224">
        <v>0</v>
      </c>
      <c r="BT224">
        <v>0</v>
      </c>
      <c r="BU224">
        <v>0</v>
      </c>
      <c r="BV224">
        <v>0</v>
      </c>
      <c r="BW224">
        <v>1</v>
      </c>
      <c r="CV224">
        <v>0</v>
      </c>
      <c r="CW224">
        <v>0</v>
      </c>
      <c r="CX224">
        <f>ROUND(Y224*Source!I421,7)</f>
        <v>6.4000000000000001E-2</v>
      </c>
      <c r="CY224">
        <f t="shared" si="70"/>
        <v>111.83</v>
      </c>
      <c r="CZ224">
        <f t="shared" si="71"/>
        <v>79.88</v>
      </c>
      <c r="DA224">
        <f t="shared" si="72"/>
        <v>1.4</v>
      </c>
      <c r="DB224">
        <f t="shared" si="60"/>
        <v>31.95</v>
      </c>
      <c r="DC224">
        <f t="shared" si="61"/>
        <v>0</v>
      </c>
      <c r="DD224" t="s">
        <v>3</v>
      </c>
      <c r="DE224" t="s">
        <v>3</v>
      </c>
      <c r="DF224">
        <f>ROUND(ROUND(AE224*AI224,2)*CX224,2)</f>
        <v>7.16</v>
      </c>
      <c r="DG224">
        <f t="shared" si="73"/>
        <v>0</v>
      </c>
      <c r="DH224">
        <f t="shared" si="62"/>
        <v>0</v>
      </c>
      <c r="DI224">
        <f t="shared" si="63"/>
        <v>0</v>
      </c>
      <c r="DJ224">
        <f t="shared" si="74"/>
        <v>7.16</v>
      </c>
      <c r="DK224">
        <v>0</v>
      </c>
      <c r="DL224" t="s">
        <v>3</v>
      </c>
      <c r="DM224">
        <v>0</v>
      </c>
      <c r="DN224" t="s">
        <v>3</v>
      </c>
      <c r="DO224">
        <v>0</v>
      </c>
    </row>
    <row r="225" spans="1:119" x14ac:dyDescent="0.2">
      <c r="A225">
        <f>ROW(Source!A421)</f>
        <v>421</v>
      </c>
      <c r="B225">
        <v>61549534</v>
      </c>
      <c r="C225">
        <v>61551033</v>
      </c>
      <c r="D225">
        <v>60433685</v>
      </c>
      <c r="E225">
        <v>1</v>
      </c>
      <c r="F225">
        <v>1</v>
      </c>
      <c r="G225">
        <v>1</v>
      </c>
      <c r="H225">
        <v>3</v>
      </c>
      <c r="I225" t="s">
        <v>149</v>
      </c>
      <c r="J225" t="s">
        <v>152</v>
      </c>
      <c r="K225" t="s">
        <v>150</v>
      </c>
      <c r="L225">
        <v>1477</v>
      </c>
      <c r="N225">
        <v>1013</v>
      </c>
      <c r="O225" t="s">
        <v>151</v>
      </c>
      <c r="P225" t="s">
        <v>153</v>
      </c>
      <c r="Q225">
        <v>1</v>
      </c>
      <c r="W225">
        <v>0</v>
      </c>
      <c r="X225">
        <v>1901007357</v>
      </c>
      <c r="Y225">
        <f t="shared" si="59"/>
        <v>0.105</v>
      </c>
      <c r="AA225">
        <v>70449.91</v>
      </c>
      <c r="AB225">
        <v>0</v>
      </c>
      <c r="AC225">
        <v>0</v>
      </c>
      <c r="AD225">
        <v>0</v>
      </c>
      <c r="AE225">
        <v>70449.91</v>
      </c>
      <c r="AF225">
        <v>0</v>
      </c>
      <c r="AG225">
        <v>0</v>
      </c>
      <c r="AH225">
        <v>0</v>
      </c>
      <c r="AI225">
        <v>1.4</v>
      </c>
      <c r="AJ225">
        <v>1</v>
      </c>
      <c r="AK225">
        <v>1</v>
      </c>
      <c r="AL225">
        <v>1</v>
      </c>
      <c r="AM225">
        <v>0</v>
      </c>
      <c r="AN225">
        <v>0</v>
      </c>
      <c r="AO225">
        <v>0</v>
      </c>
      <c r="AP225">
        <v>0</v>
      </c>
      <c r="AQ225">
        <v>0</v>
      </c>
      <c r="AR225">
        <v>0</v>
      </c>
      <c r="AS225" t="s">
        <v>3</v>
      </c>
      <c r="AT225">
        <v>0.105</v>
      </c>
      <c r="AU225" t="s">
        <v>3</v>
      </c>
      <c r="AV225">
        <v>0</v>
      </c>
      <c r="AW225">
        <v>1</v>
      </c>
      <c r="AX225">
        <v>-1</v>
      </c>
      <c r="AY225">
        <v>0</v>
      </c>
      <c r="AZ225">
        <v>0</v>
      </c>
      <c r="BA225" t="s">
        <v>3</v>
      </c>
      <c r="BB225">
        <v>0</v>
      </c>
      <c r="BC225">
        <v>0</v>
      </c>
      <c r="BD225">
        <v>0</v>
      </c>
      <c r="BE225">
        <v>0</v>
      </c>
      <c r="BF225">
        <v>0</v>
      </c>
      <c r="BG225">
        <v>0</v>
      </c>
      <c r="BH225">
        <v>0</v>
      </c>
      <c r="BI225">
        <v>0</v>
      </c>
      <c r="BJ225">
        <v>0</v>
      </c>
      <c r="BK225">
        <v>0</v>
      </c>
      <c r="BL225">
        <v>0</v>
      </c>
      <c r="BM225">
        <v>0</v>
      </c>
      <c r="BN225">
        <v>0</v>
      </c>
      <c r="BO225">
        <v>0</v>
      </c>
      <c r="BP225">
        <v>0</v>
      </c>
      <c r="BQ225">
        <v>0</v>
      </c>
      <c r="BR225">
        <v>0</v>
      </c>
      <c r="BS225">
        <v>0</v>
      </c>
      <c r="BT225">
        <v>0</v>
      </c>
      <c r="BU225">
        <v>0</v>
      </c>
      <c r="BV225">
        <v>0</v>
      </c>
      <c r="BW225">
        <v>0</v>
      </c>
      <c r="CV225">
        <v>0</v>
      </c>
      <c r="CW225">
        <v>0</v>
      </c>
      <c r="CX225">
        <f>ROUND(Y225*Source!I421,7)</f>
        <v>1.6799999999999999E-2</v>
      </c>
      <c r="CY225">
        <f t="shared" si="70"/>
        <v>70449.91</v>
      </c>
      <c r="CZ225">
        <f t="shared" si="71"/>
        <v>70449.91</v>
      </c>
      <c r="DA225">
        <f t="shared" si="72"/>
        <v>1.4</v>
      </c>
      <c r="DB225">
        <f t="shared" si="60"/>
        <v>7397.24</v>
      </c>
      <c r="DC225">
        <f t="shared" si="61"/>
        <v>0</v>
      </c>
      <c r="DD225" t="s">
        <v>3</v>
      </c>
      <c r="DE225" t="s">
        <v>3</v>
      </c>
      <c r="DF225">
        <f>ROUND(ROUND(AE225*AI225,2)*CX225,2)</f>
        <v>1656.98</v>
      </c>
      <c r="DG225">
        <f t="shared" si="73"/>
        <v>0</v>
      </c>
      <c r="DH225">
        <f t="shared" si="62"/>
        <v>0</v>
      </c>
      <c r="DI225">
        <f t="shared" si="63"/>
        <v>0</v>
      </c>
      <c r="DJ225">
        <f t="shared" si="74"/>
        <v>1656.98</v>
      </c>
      <c r="DK225">
        <v>0</v>
      </c>
      <c r="DL225" t="s">
        <v>3</v>
      </c>
      <c r="DM225">
        <v>0</v>
      </c>
      <c r="DN225" t="s">
        <v>3</v>
      </c>
      <c r="DO225">
        <v>0</v>
      </c>
    </row>
    <row r="226" spans="1:119" x14ac:dyDescent="0.2">
      <c r="A226">
        <f>ROW(Source!A423)</f>
        <v>423</v>
      </c>
      <c r="B226">
        <v>61549534</v>
      </c>
      <c r="C226">
        <v>61551057</v>
      </c>
      <c r="D226">
        <v>60327560</v>
      </c>
      <c r="E226">
        <v>117</v>
      </c>
      <c r="F226">
        <v>1</v>
      </c>
      <c r="G226">
        <v>1</v>
      </c>
      <c r="H226">
        <v>1</v>
      </c>
      <c r="I226" t="s">
        <v>474</v>
      </c>
      <c r="J226" t="s">
        <v>3</v>
      </c>
      <c r="K226" t="s">
        <v>475</v>
      </c>
      <c r="L226">
        <v>1369</v>
      </c>
      <c r="N226">
        <v>1013</v>
      </c>
      <c r="O226" t="s">
        <v>476</v>
      </c>
      <c r="P226" t="s">
        <v>476</v>
      </c>
      <c r="Q226">
        <v>1</v>
      </c>
      <c r="W226">
        <v>0</v>
      </c>
      <c r="X226">
        <v>-236928766</v>
      </c>
      <c r="Y226">
        <f t="shared" si="59"/>
        <v>0.02</v>
      </c>
      <c r="AA226">
        <v>0</v>
      </c>
      <c r="AB226">
        <v>0</v>
      </c>
      <c r="AC226">
        <v>0</v>
      </c>
      <c r="AD226">
        <v>587.34</v>
      </c>
      <c r="AE226">
        <v>0</v>
      </c>
      <c r="AF226">
        <v>0</v>
      </c>
      <c r="AG226">
        <v>0</v>
      </c>
      <c r="AH226">
        <v>587.34</v>
      </c>
      <c r="AI226">
        <v>1</v>
      </c>
      <c r="AJ226">
        <v>1</v>
      </c>
      <c r="AK226">
        <v>1</v>
      </c>
      <c r="AL226">
        <v>1</v>
      </c>
      <c r="AM226">
        <v>-2</v>
      </c>
      <c r="AN226">
        <v>0</v>
      </c>
      <c r="AO226">
        <v>0</v>
      </c>
      <c r="AP226">
        <v>0</v>
      </c>
      <c r="AQ226">
        <v>1</v>
      </c>
      <c r="AR226">
        <v>0</v>
      </c>
      <c r="AS226" t="s">
        <v>3</v>
      </c>
      <c r="AT226">
        <v>0.02</v>
      </c>
      <c r="AU226" t="s">
        <v>3</v>
      </c>
      <c r="AV226">
        <v>1</v>
      </c>
      <c r="AW226">
        <v>2</v>
      </c>
      <c r="AX226">
        <v>61551066</v>
      </c>
      <c r="AY226">
        <v>1</v>
      </c>
      <c r="AZ226">
        <v>0</v>
      </c>
      <c r="BA226">
        <v>226</v>
      </c>
      <c r="BB226">
        <v>1</v>
      </c>
      <c r="BC226">
        <v>0</v>
      </c>
      <c r="BD226">
        <v>0</v>
      </c>
      <c r="BE226">
        <v>0</v>
      </c>
      <c r="BF226">
        <v>0</v>
      </c>
      <c r="BG226">
        <v>0</v>
      </c>
      <c r="BH226">
        <v>0</v>
      </c>
      <c r="BI226">
        <v>0</v>
      </c>
      <c r="BJ226">
        <v>0</v>
      </c>
      <c r="BK226">
        <v>0</v>
      </c>
      <c r="BL226">
        <v>0</v>
      </c>
      <c r="BM226">
        <v>11.7468</v>
      </c>
      <c r="BN226">
        <v>0.02</v>
      </c>
      <c r="BO226">
        <v>0</v>
      </c>
      <c r="BP226">
        <v>1</v>
      </c>
      <c r="BQ226">
        <v>0</v>
      </c>
      <c r="BR226">
        <v>0</v>
      </c>
      <c r="BS226">
        <v>0</v>
      </c>
      <c r="BT226">
        <v>11.7468</v>
      </c>
      <c r="BU226">
        <v>0.02</v>
      </c>
      <c r="BV226">
        <v>0</v>
      </c>
      <c r="BW226">
        <v>1</v>
      </c>
      <c r="CU226">
        <f>ROUND(AT226*Source!I423*AH226*AL226,2)</f>
        <v>0.7</v>
      </c>
      <c r="CV226">
        <f>ROUND(Y226*Source!I423,7)</f>
        <v>1.1999999999999999E-3</v>
      </c>
      <c r="CW226">
        <v>0</v>
      </c>
      <c r="CX226">
        <f>ROUND(Y226*Source!I423,7)</f>
        <v>1.1999999999999999E-3</v>
      </c>
      <c r="CY226">
        <f>AD226</f>
        <v>587.34</v>
      </c>
      <c r="CZ226">
        <f>AH226</f>
        <v>587.34</v>
      </c>
      <c r="DA226">
        <f>AL226</f>
        <v>1</v>
      </c>
      <c r="DB226">
        <f t="shared" si="60"/>
        <v>11.75</v>
      </c>
      <c r="DC226">
        <f t="shared" si="61"/>
        <v>0</v>
      </c>
      <c r="DD226" t="s">
        <v>3</v>
      </c>
      <c r="DE226" t="s">
        <v>3</v>
      </c>
      <c r="DF226">
        <f t="shared" ref="DF226:DF231" si="75">ROUND(ROUND(AE226,2)*CX226,2)</f>
        <v>0</v>
      </c>
      <c r="DG226">
        <f t="shared" si="73"/>
        <v>0</v>
      </c>
      <c r="DH226">
        <f t="shared" si="62"/>
        <v>0</v>
      </c>
      <c r="DI226">
        <f t="shared" si="63"/>
        <v>0.7</v>
      </c>
      <c r="DJ226">
        <f>DI226</f>
        <v>0.7</v>
      </c>
      <c r="DK226">
        <v>1</v>
      </c>
      <c r="DL226" t="s">
        <v>3</v>
      </c>
      <c r="DM226">
        <v>0</v>
      </c>
      <c r="DN226" t="s">
        <v>3</v>
      </c>
      <c r="DO226">
        <v>0</v>
      </c>
    </row>
    <row r="227" spans="1:119" x14ac:dyDescent="0.2">
      <c r="A227">
        <f>ROW(Source!A423)</f>
        <v>423</v>
      </c>
      <c r="B227">
        <v>61549534</v>
      </c>
      <c r="C227">
        <v>61551057</v>
      </c>
      <c r="D227">
        <v>60327562</v>
      </c>
      <c r="E227">
        <v>117</v>
      </c>
      <c r="F227">
        <v>1</v>
      </c>
      <c r="G227">
        <v>1</v>
      </c>
      <c r="H227">
        <v>1</v>
      </c>
      <c r="I227" t="s">
        <v>477</v>
      </c>
      <c r="J227" t="s">
        <v>3</v>
      </c>
      <c r="K227" t="s">
        <v>478</v>
      </c>
      <c r="L227">
        <v>1369</v>
      </c>
      <c r="N227">
        <v>1013</v>
      </c>
      <c r="O227" t="s">
        <v>476</v>
      </c>
      <c r="P227" t="s">
        <v>476</v>
      </c>
      <c r="Q227">
        <v>1</v>
      </c>
      <c r="W227">
        <v>0</v>
      </c>
      <c r="X227">
        <v>-587036825</v>
      </c>
      <c r="Y227">
        <f t="shared" si="59"/>
        <v>10.75</v>
      </c>
      <c r="AA227">
        <v>0</v>
      </c>
      <c r="AB227">
        <v>0</v>
      </c>
      <c r="AC227">
        <v>0</v>
      </c>
      <c r="AD227">
        <v>641.22</v>
      </c>
      <c r="AE227">
        <v>0</v>
      </c>
      <c r="AF227">
        <v>0</v>
      </c>
      <c r="AG227">
        <v>0</v>
      </c>
      <c r="AH227">
        <v>641.22</v>
      </c>
      <c r="AI227">
        <v>1</v>
      </c>
      <c r="AJ227">
        <v>1</v>
      </c>
      <c r="AK227">
        <v>1</v>
      </c>
      <c r="AL227">
        <v>1</v>
      </c>
      <c r="AM227">
        <v>-2</v>
      </c>
      <c r="AN227">
        <v>0</v>
      </c>
      <c r="AO227">
        <v>0</v>
      </c>
      <c r="AP227">
        <v>0</v>
      </c>
      <c r="AQ227">
        <v>1</v>
      </c>
      <c r="AR227">
        <v>0</v>
      </c>
      <c r="AS227" t="s">
        <v>3</v>
      </c>
      <c r="AT227">
        <v>10.75</v>
      </c>
      <c r="AU227" t="s">
        <v>3</v>
      </c>
      <c r="AV227">
        <v>1</v>
      </c>
      <c r="AW227">
        <v>2</v>
      </c>
      <c r="AX227">
        <v>61551067</v>
      </c>
      <c r="AY227">
        <v>1</v>
      </c>
      <c r="AZ227">
        <v>0</v>
      </c>
      <c r="BA227">
        <v>227</v>
      </c>
      <c r="BB227">
        <v>1</v>
      </c>
      <c r="BC227">
        <v>0</v>
      </c>
      <c r="BD227">
        <v>0</v>
      </c>
      <c r="BE227">
        <v>0</v>
      </c>
      <c r="BF227">
        <v>0</v>
      </c>
      <c r="BG227">
        <v>0</v>
      </c>
      <c r="BH227">
        <v>0</v>
      </c>
      <c r="BI227">
        <v>0</v>
      </c>
      <c r="BJ227">
        <v>0</v>
      </c>
      <c r="BK227">
        <v>0</v>
      </c>
      <c r="BL227">
        <v>0</v>
      </c>
      <c r="BM227">
        <v>6893.1150000000007</v>
      </c>
      <c r="BN227">
        <v>10.75</v>
      </c>
      <c r="BO227">
        <v>0</v>
      </c>
      <c r="BP227">
        <v>1</v>
      </c>
      <c r="BQ227">
        <v>0</v>
      </c>
      <c r="BR227">
        <v>0</v>
      </c>
      <c r="BS227">
        <v>0</v>
      </c>
      <c r="BT227">
        <v>6893.1150000000007</v>
      </c>
      <c r="BU227">
        <v>10.75</v>
      </c>
      <c r="BV227">
        <v>0</v>
      </c>
      <c r="BW227">
        <v>1</v>
      </c>
      <c r="CU227">
        <f>ROUND(AT227*Source!I423*AH227*AL227,2)</f>
        <v>413.59</v>
      </c>
      <c r="CV227">
        <f>ROUND(Y227*Source!I423,7)</f>
        <v>0.64500000000000002</v>
      </c>
      <c r="CW227">
        <v>0</v>
      </c>
      <c r="CX227">
        <f>ROUND(Y227*Source!I423,7)</f>
        <v>0.64500000000000002</v>
      </c>
      <c r="CY227">
        <f>AD227</f>
        <v>641.22</v>
      </c>
      <c r="CZ227">
        <f>AH227</f>
        <v>641.22</v>
      </c>
      <c r="DA227">
        <f>AL227</f>
        <v>1</v>
      </c>
      <c r="DB227">
        <f t="shared" si="60"/>
        <v>6893.12</v>
      </c>
      <c r="DC227">
        <f t="shared" si="61"/>
        <v>0</v>
      </c>
      <c r="DD227" t="s">
        <v>3</v>
      </c>
      <c r="DE227" t="s">
        <v>3</v>
      </c>
      <c r="DF227">
        <f t="shared" si="75"/>
        <v>0</v>
      </c>
      <c r="DG227">
        <f t="shared" si="73"/>
        <v>0</v>
      </c>
      <c r="DH227">
        <f t="shared" si="62"/>
        <v>0</v>
      </c>
      <c r="DI227">
        <f t="shared" si="63"/>
        <v>413.59</v>
      </c>
      <c r="DJ227">
        <f>DI227</f>
        <v>413.59</v>
      </c>
      <c r="DK227">
        <v>1</v>
      </c>
      <c r="DL227" t="s">
        <v>3</v>
      </c>
      <c r="DM227">
        <v>0</v>
      </c>
      <c r="DN227" t="s">
        <v>3</v>
      </c>
      <c r="DO227">
        <v>0</v>
      </c>
    </row>
    <row r="228" spans="1:119" x14ac:dyDescent="0.2">
      <c r="A228">
        <f>ROW(Source!A423)</f>
        <v>423</v>
      </c>
      <c r="B228">
        <v>61549534</v>
      </c>
      <c r="C228">
        <v>61551057</v>
      </c>
      <c r="D228">
        <v>60327566</v>
      </c>
      <c r="E228">
        <v>117</v>
      </c>
      <c r="F228">
        <v>1</v>
      </c>
      <c r="G228">
        <v>1</v>
      </c>
      <c r="H228">
        <v>1</v>
      </c>
      <c r="I228" t="s">
        <v>479</v>
      </c>
      <c r="J228" t="s">
        <v>3</v>
      </c>
      <c r="K228" t="s">
        <v>480</v>
      </c>
      <c r="L228">
        <v>1369</v>
      </c>
      <c r="N228">
        <v>1013</v>
      </c>
      <c r="O228" t="s">
        <v>476</v>
      </c>
      <c r="P228" t="s">
        <v>476</v>
      </c>
      <c r="Q228">
        <v>1</v>
      </c>
      <c r="W228">
        <v>0</v>
      </c>
      <c r="X228">
        <v>-512803540</v>
      </c>
      <c r="Y228">
        <f t="shared" si="59"/>
        <v>4.83</v>
      </c>
      <c r="AA228">
        <v>0</v>
      </c>
      <c r="AB228">
        <v>0</v>
      </c>
      <c r="AC228">
        <v>0</v>
      </c>
      <c r="AD228">
        <v>722.05</v>
      </c>
      <c r="AE228">
        <v>0</v>
      </c>
      <c r="AF228">
        <v>0</v>
      </c>
      <c r="AG228">
        <v>0</v>
      </c>
      <c r="AH228">
        <v>722.05</v>
      </c>
      <c r="AI228">
        <v>1</v>
      </c>
      <c r="AJ228">
        <v>1</v>
      </c>
      <c r="AK228">
        <v>1</v>
      </c>
      <c r="AL228">
        <v>1</v>
      </c>
      <c r="AM228">
        <v>-2</v>
      </c>
      <c r="AN228">
        <v>0</v>
      </c>
      <c r="AO228">
        <v>0</v>
      </c>
      <c r="AP228">
        <v>0</v>
      </c>
      <c r="AQ228">
        <v>1</v>
      </c>
      <c r="AR228">
        <v>0</v>
      </c>
      <c r="AS228" t="s">
        <v>3</v>
      </c>
      <c r="AT228">
        <v>4.83</v>
      </c>
      <c r="AU228" t="s">
        <v>3</v>
      </c>
      <c r="AV228">
        <v>1</v>
      </c>
      <c r="AW228">
        <v>2</v>
      </c>
      <c r="AX228">
        <v>61551068</v>
      </c>
      <c r="AY228">
        <v>1</v>
      </c>
      <c r="AZ228">
        <v>0</v>
      </c>
      <c r="BA228">
        <v>228</v>
      </c>
      <c r="BB228">
        <v>1</v>
      </c>
      <c r="BC228">
        <v>0</v>
      </c>
      <c r="BD228">
        <v>0</v>
      </c>
      <c r="BE228">
        <v>0</v>
      </c>
      <c r="BF228">
        <v>0</v>
      </c>
      <c r="BG228">
        <v>0</v>
      </c>
      <c r="BH228">
        <v>0</v>
      </c>
      <c r="BI228">
        <v>0</v>
      </c>
      <c r="BJ228">
        <v>0</v>
      </c>
      <c r="BK228">
        <v>0</v>
      </c>
      <c r="BL228">
        <v>0</v>
      </c>
      <c r="BM228">
        <v>3487.5014999999999</v>
      </c>
      <c r="BN228">
        <v>4.83</v>
      </c>
      <c r="BO228">
        <v>0</v>
      </c>
      <c r="BP228">
        <v>1</v>
      </c>
      <c r="BQ228">
        <v>0</v>
      </c>
      <c r="BR228">
        <v>0</v>
      </c>
      <c r="BS228">
        <v>0</v>
      </c>
      <c r="BT228">
        <v>3487.5014999999999</v>
      </c>
      <c r="BU228">
        <v>4.83</v>
      </c>
      <c r="BV228">
        <v>0</v>
      </c>
      <c r="BW228">
        <v>1</v>
      </c>
      <c r="CU228">
        <f>ROUND(AT228*Source!I423*AH228*AL228,2)</f>
        <v>209.25</v>
      </c>
      <c r="CV228">
        <f>ROUND(Y228*Source!I423,7)</f>
        <v>0.2898</v>
      </c>
      <c r="CW228">
        <v>0</v>
      </c>
      <c r="CX228">
        <f>ROUND(Y228*Source!I423,7)</f>
        <v>0.2898</v>
      </c>
      <c r="CY228">
        <f>AD228</f>
        <v>722.05</v>
      </c>
      <c r="CZ228">
        <f>AH228</f>
        <v>722.05</v>
      </c>
      <c r="DA228">
        <f>AL228</f>
        <v>1</v>
      </c>
      <c r="DB228">
        <f t="shared" si="60"/>
        <v>3487.5</v>
      </c>
      <c r="DC228">
        <f t="shared" si="61"/>
        <v>0</v>
      </c>
      <c r="DD228" t="s">
        <v>3</v>
      </c>
      <c r="DE228" t="s">
        <v>3</v>
      </c>
      <c r="DF228">
        <f t="shared" si="75"/>
        <v>0</v>
      </c>
      <c r="DG228">
        <f t="shared" si="73"/>
        <v>0</v>
      </c>
      <c r="DH228">
        <f t="shared" si="62"/>
        <v>0</v>
      </c>
      <c r="DI228">
        <f t="shared" si="63"/>
        <v>209.25</v>
      </c>
      <c r="DJ228">
        <f>DI228</f>
        <v>209.25</v>
      </c>
      <c r="DK228">
        <v>1</v>
      </c>
      <c r="DL228" t="s">
        <v>3</v>
      </c>
      <c r="DM228">
        <v>0</v>
      </c>
      <c r="DN228" t="s">
        <v>3</v>
      </c>
      <c r="DO228">
        <v>0</v>
      </c>
    </row>
    <row r="229" spans="1:119" x14ac:dyDescent="0.2">
      <c r="A229">
        <f>ROW(Source!A423)</f>
        <v>423</v>
      </c>
      <c r="B229">
        <v>61549534</v>
      </c>
      <c r="C229">
        <v>61551057</v>
      </c>
      <c r="D229">
        <v>60327602</v>
      </c>
      <c r="E229">
        <v>117</v>
      </c>
      <c r="F229">
        <v>1</v>
      </c>
      <c r="G229">
        <v>1</v>
      </c>
      <c r="H229">
        <v>1</v>
      </c>
      <c r="I229" t="s">
        <v>430</v>
      </c>
      <c r="J229" t="s">
        <v>3</v>
      </c>
      <c r="K229" t="s">
        <v>431</v>
      </c>
      <c r="L229">
        <v>1191</v>
      </c>
      <c r="N229">
        <v>1013</v>
      </c>
      <c r="O229" t="s">
        <v>413</v>
      </c>
      <c r="P229" t="s">
        <v>413</v>
      </c>
      <c r="Q229">
        <v>1</v>
      </c>
      <c r="W229">
        <v>0</v>
      </c>
      <c r="X229">
        <v>-1417349443</v>
      </c>
      <c r="Y229">
        <f t="shared" si="59"/>
        <v>0.01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1</v>
      </c>
      <c r="AJ229">
        <v>1</v>
      </c>
      <c r="AK229">
        <v>1</v>
      </c>
      <c r="AL229">
        <v>1</v>
      </c>
      <c r="AM229">
        <v>-2</v>
      </c>
      <c r="AN229">
        <v>0</v>
      </c>
      <c r="AO229">
        <v>0</v>
      </c>
      <c r="AP229">
        <v>0</v>
      </c>
      <c r="AQ229">
        <v>1</v>
      </c>
      <c r="AR229">
        <v>0</v>
      </c>
      <c r="AS229" t="s">
        <v>3</v>
      </c>
      <c r="AT229">
        <v>0.01</v>
      </c>
      <c r="AU229" t="s">
        <v>3</v>
      </c>
      <c r="AV229">
        <v>2</v>
      </c>
      <c r="AW229">
        <v>2</v>
      </c>
      <c r="AX229">
        <v>61551069</v>
      </c>
      <c r="AY229">
        <v>1</v>
      </c>
      <c r="AZ229">
        <v>0</v>
      </c>
      <c r="BA229">
        <v>229</v>
      </c>
      <c r="BB229">
        <v>1</v>
      </c>
      <c r="BC229">
        <v>0</v>
      </c>
      <c r="BD229">
        <v>0</v>
      </c>
      <c r="BE229">
        <v>0</v>
      </c>
      <c r="BF229">
        <v>0</v>
      </c>
      <c r="BG229">
        <v>0</v>
      </c>
      <c r="BH229">
        <v>0</v>
      </c>
      <c r="BI229">
        <v>0</v>
      </c>
      <c r="BJ229">
        <v>0</v>
      </c>
      <c r="BK229">
        <v>0</v>
      </c>
      <c r="BL229">
        <v>0</v>
      </c>
      <c r="BM229">
        <v>0</v>
      </c>
      <c r="BN229">
        <v>0</v>
      </c>
      <c r="BO229">
        <v>0</v>
      </c>
      <c r="BP229">
        <v>0</v>
      </c>
      <c r="BQ229">
        <v>0</v>
      </c>
      <c r="BR229">
        <v>0</v>
      </c>
      <c r="BS229">
        <v>0</v>
      </c>
      <c r="BT229">
        <v>0</v>
      </c>
      <c r="BU229">
        <v>0</v>
      </c>
      <c r="BV229">
        <v>0</v>
      </c>
      <c r="BW229">
        <v>0</v>
      </c>
      <c r="CV229">
        <v>0</v>
      </c>
      <c r="CW229">
        <v>0</v>
      </c>
      <c r="CX229">
        <f>ROUND(Y229*Source!I423,7)</f>
        <v>5.9999999999999995E-4</v>
      </c>
      <c r="CY229">
        <f>AD229</f>
        <v>0</v>
      </c>
      <c r="CZ229">
        <f>AH229</f>
        <v>0</v>
      </c>
      <c r="DA229">
        <f>AL229</f>
        <v>1</v>
      </c>
      <c r="DB229">
        <f t="shared" si="60"/>
        <v>0</v>
      </c>
      <c r="DC229">
        <f t="shared" si="61"/>
        <v>0</v>
      </c>
      <c r="DD229" t="s">
        <v>3</v>
      </c>
      <c r="DE229" t="s">
        <v>3</v>
      </c>
      <c r="DF229">
        <f t="shared" si="75"/>
        <v>0</v>
      </c>
      <c r="DG229">
        <f t="shared" si="73"/>
        <v>0</v>
      </c>
      <c r="DH229">
        <f t="shared" si="62"/>
        <v>0</v>
      </c>
      <c r="DI229">
        <f t="shared" si="63"/>
        <v>0</v>
      </c>
      <c r="DJ229">
        <f>DI229</f>
        <v>0</v>
      </c>
      <c r="DK229">
        <v>0</v>
      </c>
      <c r="DL229" t="s">
        <v>3</v>
      </c>
      <c r="DM229">
        <v>0</v>
      </c>
      <c r="DN229" t="s">
        <v>3</v>
      </c>
      <c r="DO229">
        <v>0</v>
      </c>
    </row>
    <row r="230" spans="1:119" x14ac:dyDescent="0.2">
      <c r="A230">
        <f>ROW(Source!A423)</f>
        <v>423</v>
      </c>
      <c r="B230">
        <v>61549534</v>
      </c>
      <c r="C230">
        <v>61551057</v>
      </c>
      <c r="D230">
        <v>60334986</v>
      </c>
      <c r="E230">
        <v>1</v>
      </c>
      <c r="F230">
        <v>1</v>
      </c>
      <c r="G230">
        <v>1</v>
      </c>
      <c r="H230">
        <v>2</v>
      </c>
      <c r="I230" t="s">
        <v>453</v>
      </c>
      <c r="J230" t="s">
        <v>454</v>
      </c>
      <c r="K230" t="s">
        <v>455</v>
      </c>
      <c r="L230">
        <v>1368</v>
      </c>
      <c r="N230">
        <v>1011</v>
      </c>
      <c r="O230" t="s">
        <v>417</v>
      </c>
      <c r="P230" t="s">
        <v>417</v>
      </c>
      <c r="Q230">
        <v>1</v>
      </c>
      <c r="W230">
        <v>0</v>
      </c>
      <c r="X230">
        <v>-849950259</v>
      </c>
      <c r="Y230">
        <f t="shared" si="59"/>
        <v>0.01</v>
      </c>
      <c r="AA230">
        <v>0</v>
      </c>
      <c r="AB230">
        <v>643.29</v>
      </c>
      <c r="AC230">
        <v>722.05</v>
      </c>
      <c r="AD230">
        <v>0</v>
      </c>
      <c r="AE230">
        <v>0</v>
      </c>
      <c r="AF230">
        <v>643.29</v>
      </c>
      <c r="AG230">
        <v>722.05</v>
      </c>
      <c r="AH230">
        <v>0</v>
      </c>
      <c r="AI230">
        <v>1</v>
      </c>
      <c r="AJ230">
        <v>1</v>
      </c>
      <c r="AK230">
        <v>1</v>
      </c>
      <c r="AL230">
        <v>1</v>
      </c>
      <c r="AM230">
        <v>-2</v>
      </c>
      <c r="AN230">
        <v>0</v>
      </c>
      <c r="AO230">
        <v>0</v>
      </c>
      <c r="AP230">
        <v>0</v>
      </c>
      <c r="AQ230">
        <v>1</v>
      </c>
      <c r="AR230">
        <v>0</v>
      </c>
      <c r="AS230" t="s">
        <v>3</v>
      </c>
      <c r="AT230">
        <v>0.01</v>
      </c>
      <c r="AU230" t="s">
        <v>3</v>
      </c>
      <c r="AV230">
        <v>1</v>
      </c>
      <c r="AW230">
        <v>2</v>
      </c>
      <c r="AX230">
        <v>61551070</v>
      </c>
      <c r="AY230">
        <v>1</v>
      </c>
      <c r="AZ230">
        <v>0</v>
      </c>
      <c r="BA230">
        <v>230</v>
      </c>
      <c r="BB230">
        <v>1</v>
      </c>
      <c r="BC230">
        <v>0</v>
      </c>
      <c r="BD230">
        <v>0</v>
      </c>
      <c r="BE230">
        <v>0</v>
      </c>
      <c r="BF230">
        <v>0</v>
      </c>
      <c r="BG230">
        <v>0</v>
      </c>
      <c r="BH230">
        <v>0</v>
      </c>
      <c r="BI230">
        <v>0</v>
      </c>
      <c r="BJ230">
        <v>0</v>
      </c>
      <c r="BK230">
        <v>6.4329000000000001</v>
      </c>
      <c r="BL230">
        <v>7.2204999999999995</v>
      </c>
      <c r="BM230">
        <v>0</v>
      </c>
      <c r="BN230">
        <v>0</v>
      </c>
      <c r="BO230">
        <v>0.01</v>
      </c>
      <c r="BP230">
        <v>1</v>
      </c>
      <c r="BQ230">
        <v>0</v>
      </c>
      <c r="BR230">
        <v>6.4329000000000001</v>
      </c>
      <c r="BS230">
        <v>7.2204999999999995</v>
      </c>
      <c r="BT230">
        <v>0</v>
      </c>
      <c r="BU230">
        <v>0</v>
      </c>
      <c r="BV230">
        <v>0.01</v>
      </c>
      <c r="BW230">
        <v>1</v>
      </c>
      <c r="CV230">
        <v>0</v>
      </c>
      <c r="CW230">
        <f>ROUND(Y230*Source!I423*DO230,7)</f>
        <v>5.9999999999999995E-4</v>
      </c>
      <c r="CX230">
        <f>ROUND(Y230*Source!I423,7)</f>
        <v>5.9999999999999995E-4</v>
      </c>
      <c r="CY230">
        <f>AB230</f>
        <v>643.29</v>
      </c>
      <c r="CZ230">
        <f>AF230</f>
        <v>643.29</v>
      </c>
      <c r="DA230">
        <f>AJ230</f>
        <v>1</v>
      </c>
      <c r="DB230">
        <f t="shared" si="60"/>
        <v>6.43</v>
      </c>
      <c r="DC230">
        <f t="shared" si="61"/>
        <v>7.22</v>
      </c>
      <c r="DD230" t="s">
        <v>3</v>
      </c>
      <c r="DE230" t="s">
        <v>3</v>
      </c>
      <c r="DF230">
        <f t="shared" si="75"/>
        <v>0</v>
      </c>
      <c r="DG230">
        <f t="shared" si="73"/>
        <v>0.39</v>
      </c>
      <c r="DH230">
        <f t="shared" si="62"/>
        <v>0.43</v>
      </c>
      <c r="DI230">
        <f t="shared" si="63"/>
        <v>0</v>
      </c>
      <c r="DJ230">
        <f>DG230+DH230</f>
        <v>0.82000000000000006</v>
      </c>
      <c r="DK230">
        <v>1</v>
      </c>
      <c r="DL230" t="s">
        <v>456</v>
      </c>
      <c r="DM230">
        <v>4</v>
      </c>
      <c r="DN230" t="s">
        <v>413</v>
      </c>
      <c r="DO230">
        <v>1</v>
      </c>
    </row>
    <row r="231" spans="1:119" x14ac:dyDescent="0.2">
      <c r="A231">
        <f>ROW(Source!A423)</f>
        <v>423</v>
      </c>
      <c r="B231">
        <v>61549534</v>
      </c>
      <c r="C231">
        <v>61551057</v>
      </c>
      <c r="D231">
        <v>60401754</v>
      </c>
      <c r="E231">
        <v>1</v>
      </c>
      <c r="F231">
        <v>1</v>
      </c>
      <c r="G231">
        <v>1</v>
      </c>
      <c r="H231">
        <v>3</v>
      </c>
      <c r="I231" t="s">
        <v>436</v>
      </c>
      <c r="J231" t="s">
        <v>437</v>
      </c>
      <c r="K231" t="s">
        <v>438</v>
      </c>
      <c r="L231">
        <v>1383</v>
      </c>
      <c r="N231">
        <v>1013</v>
      </c>
      <c r="O231" t="s">
        <v>439</v>
      </c>
      <c r="P231" t="s">
        <v>439</v>
      </c>
      <c r="Q231">
        <v>1</v>
      </c>
      <c r="W231">
        <v>0</v>
      </c>
      <c r="X231">
        <v>1840299850</v>
      </c>
      <c r="Y231">
        <f t="shared" si="59"/>
        <v>4.42</v>
      </c>
      <c r="AA231">
        <v>6.78</v>
      </c>
      <c r="AB231">
        <v>0</v>
      </c>
      <c r="AC231">
        <v>0</v>
      </c>
      <c r="AD231">
        <v>0</v>
      </c>
      <c r="AE231">
        <v>6.78</v>
      </c>
      <c r="AF231">
        <v>0</v>
      </c>
      <c r="AG231">
        <v>0</v>
      </c>
      <c r="AH231">
        <v>0</v>
      </c>
      <c r="AI231">
        <v>1</v>
      </c>
      <c r="AJ231">
        <v>1</v>
      </c>
      <c r="AK231">
        <v>1</v>
      </c>
      <c r="AL231">
        <v>1</v>
      </c>
      <c r="AM231">
        <v>-2</v>
      </c>
      <c r="AN231">
        <v>0</v>
      </c>
      <c r="AO231">
        <v>0</v>
      </c>
      <c r="AP231">
        <v>0</v>
      </c>
      <c r="AQ231">
        <v>1</v>
      </c>
      <c r="AR231">
        <v>0</v>
      </c>
      <c r="AS231" t="s">
        <v>3</v>
      </c>
      <c r="AT231">
        <v>4.42</v>
      </c>
      <c r="AU231" t="s">
        <v>3</v>
      </c>
      <c r="AV231">
        <v>0</v>
      </c>
      <c r="AW231">
        <v>2</v>
      </c>
      <c r="AX231">
        <v>61551071</v>
      </c>
      <c r="AY231">
        <v>1</v>
      </c>
      <c r="AZ231">
        <v>0</v>
      </c>
      <c r="BA231">
        <v>231</v>
      </c>
      <c r="BB231">
        <v>1</v>
      </c>
      <c r="BC231">
        <v>0</v>
      </c>
      <c r="BD231">
        <v>0</v>
      </c>
      <c r="BE231">
        <v>0</v>
      </c>
      <c r="BF231">
        <v>0</v>
      </c>
      <c r="BG231">
        <v>0</v>
      </c>
      <c r="BH231">
        <v>0</v>
      </c>
      <c r="BI231">
        <v>0</v>
      </c>
      <c r="BJ231">
        <v>29.967600000000001</v>
      </c>
      <c r="BK231">
        <v>0</v>
      </c>
      <c r="BL231">
        <v>0</v>
      </c>
      <c r="BM231">
        <v>0</v>
      </c>
      <c r="BN231">
        <v>0</v>
      </c>
      <c r="BO231">
        <v>0</v>
      </c>
      <c r="BP231">
        <v>1</v>
      </c>
      <c r="BQ231">
        <v>29.967600000000001</v>
      </c>
      <c r="BR231">
        <v>0</v>
      </c>
      <c r="BS231">
        <v>0</v>
      </c>
      <c r="BT231">
        <v>0</v>
      </c>
      <c r="BU231">
        <v>0</v>
      </c>
      <c r="BV231">
        <v>0</v>
      </c>
      <c r="BW231">
        <v>1</v>
      </c>
      <c r="CV231">
        <v>0</v>
      </c>
      <c r="CW231">
        <v>0</v>
      </c>
      <c r="CX231">
        <f>ROUND(Y231*Source!I423,7)</f>
        <v>0.26519999999999999</v>
      </c>
      <c r="CY231">
        <f>AA231</f>
        <v>6.78</v>
      </c>
      <c r="CZ231">
        <f>AE231</f>
        <v>6.78</v>
      </c>
      <c r="DA231">
        <f>AI231</f>
        <v>1</v>
      </c>
      <c r="DB231">
        <f t="shared" si="60"/>
        <v>29.97</v>
      </c>
      <c r="DC231">
        <f t="shared" si="61"/>
        <v>0</v>
      </c>
      <c r="DD231" t="s">
        <v>3</v>
      </c>
      <c r="DE231" t="s">
        <v>3</v>
      </c>
      <c r="DF231">
        <f t="shared" si="75"/>
        <v>1.8</v>
      </c>
      <c r="DG231">
        <f t="shared" si="73"/>
        <v>0</v>
      </c>
      <c r="DH231">
        <f t="shared" si="62"/>
        <v>0</v>
      </c>
      <c r="DI231">
        <f t="shared" si="63"/>
        <v>0</v>
      </c>
      <c r="DJ231">
        <f>DF231</f>
        <v>1.8</v>
      </c>
      <c r="DK231">
        <v>1</v>
      </c>
      <c r="DL231" t="s">
        <v>3</v>
      </c>
      <c r="DM231">
        <v>0</v>
      </c>
      <c r="DN231" t="s">
        <v>3</v>
      </c>
      <c r="DO231">
        <v>0</v>
      </c>
    </row>
    <row r="232" spans="1:119" x14ac:dyDescent="0.2">
      <c r="A232">
        <f>ROW(Source!A423)</f>
        <v>423</v>
      </c>
      <c r="B232">
        <v>61549534</v>
      </c>
      <c r="C232">
        <v>61551057</v>
      </c>
      <c r="D232">
        <v>60403357</v>
      </c>
      <c r="E232">
        <v>1</v>
      </c>
      <c r="F232">
        <v>1</v>
      </c>
      <c r="G232">
        <v>1</v>
      </c>
      <c r="H232">
        <v>3</v>
      </c>
      <c r="I232" t="s">
        <v>481</v>
      </c>
      <c r="J232" t="s">
        <v>482</v>
      </c>
      <c r="K232" t="s">
        <v>483</v>
      </c>
      <c r="L232">
        <v>1425</v>
      </c>
      <c r="N232">
        <v>1013</v>
      </c>
      <c r="O232" t="s">
        <v>119</v>
      </c>
      <c r="P232" t="s">
        <v>119</v>
      </c>
      <c r="Q232">
        <v>1</v>
      </c>
      <c r="W232">
        <v>0</v>
      </c>
      <c r="X232">
        <v>1434886024</v>
      </c>
      <c r="Y232">
        <f t="shared" si="59"/>
        <v>2.09</v>
      </c>
      <c r="AA232">
        <v>64.900000000000006</v>
      </c>
      <c r="AB232">
        <v>0</v>
      </c>
      <c r="AC232">
        <v>0</v>
      </c>
      <c r="AD232">
        <v>0</v>
      </c>
      <c r="AE232">
        <v>52.34</v>
      </c>
      <c r="AF232">
        <v>0</v>
      </c>
      <c r="AG232">
        <v>0</v>
      </c>
      <c r="AH232">
        <v>0</v>
      </c>
      <c r="AI232">
        <v>1.24</v>
      </c>
      <c r="AJ232">
        <v>1</v>
      </c>
      <c r="AK232">
        <v>1</v>
      </c>
      <c r="AL232">
        <v>1</v>
      </c>
      <c r="AM232">
        <v>2</v>
      </c>
      <c r="AN232">
        <v>0</v>
      </c>
      <c r="AO232">
        <v>0</v>
      </c>
      <c r="AP232">
        <v>0</v>
      </c>
      <c r="AQ232">
        <v>1</v>
      </c>
      <c r="AR232">
        <v>0</v>
      </c>
      <c r="AS232" t="s">
        <v>3</v>
      </c>
      <c r="AT232">
        <v>2.09</v>
      </c>
      <c r="AU232" t="s">
        <v>3</v>
      </c>
      <c r="AV232">
        <v>0</v>
      </c>
      <c r="AW232">
        <v>2</v>
      </c>
      <c r="AX232">
        <v>61551072</v>
      </c>
      <c r="AY232">
        <v>1</v>
      </c>
      <c r="AZ232">
        <v>0</v>
      </c>
      <c r="BA232">
        <v>232</v>
      </c>
      <c r="BB232">
        <v>1</v>
      </c>
      <c r="BC232">
        <v>0</v>
      </c>
      <c r="BD232">
        <v>0</v>
      </c>
      <c r="BE232">
        <v>0</v>
      </c>
      <c r="BF232">
        <v>0</v>
      </c>
      <c r="BG232">
        <v>0</v>
      </c>
      <c r="BH232">
        <v>0</v>
      </c>
      <c r="BI232">
        <v>0</v>
      </c>
      <c r="BJ232">
        <v>109.39060000000001</v>
      </c>
      <c r="BK232">
        <v>0</v>
      </c>
      <c r="BL232">
        <v>0</v>
      </c>
      <c r="BM232">
        <v>0</v>
      </c>
      <c r="BN232">
        <v>0</v>
      </c>
      <c r="BO232">
        <v>0</v>
      </c>
      <c r="BP232">
        <v>1</v>
      </c>
      <c r="BQ232">
        <v>109.39060000000001</v>
      </c>
      <c r="BR232">
        <v>0</v>
      </c>
      <c r="BS232">
        <v>0</v>
      </c>
      <c r="BT232">
        <v>0</v>
      </c>
      <c r="BU232">
        <v>0</v>
      </c>
      <c r="BV232">
        <v>0</v>
      </c>
      <c r="BW232">
        <v>1</v>
      </c>
      <c r="CV232">
        <v>0</v>
      </c>
      <c r="CW232">
        <v>0</v>
      </c>
      <c r="CX232">
        <f>ROUND(Y232*Source!I423,7)</f>
        <v>0.12540000000000001</v>
      </c>
      <c r="CY232">
        <f>AA232</f>
        <v>64.900000000000006</v>
      </c>
      <c r="CZ232">
        <f>AE232</f>
        <v>52.34</v>
      </c>
      <c r="DA232">
        <f>AI232</f>
        <v>1.24</v>
      </c>
      <c r="DB232">
        <f t="shared" si="60"/>
        <v>109.39</v>
      </c>
      <c r="DC232">
        <f t="shared" si="61"/>
        <v>0</v>
      </c>
      <c r="DD232" t="s">
        <v>3</v>
      </c>
      <c r="DE232" t="s">
        <v>3</v>
      </c>
      <c r="DF232">
        <f>ROUND(ROUND(AE232*AI232,2)*CX232,2)</f>
        <v>8.14</v>
      </c>
      <c r="DG232">
        <f t="shared" si="73"/>
        <v>0</v>
      </c>
      <c r="DH232">
        <f t="shared" si="62"/>
        <v>0</v>
      </c>
      <c r="DI232">
        <f t="shared" si="63"/>
        <v>0</v>
      </c>
      <c r="DJ232">
        <f>DF232</f>
        <v>8.14</v>
      </c>
      <c r="DK232">
        <v>0</v>
      </c>
      <c r="DL232" t="s">
        <v>3</v>
      </c>
      <c r="DM232">
        <v>0</v>
      </c>
      <c r="DN232" t="s">
        <v>3</v>
      </c>
      <c r="DO232">
        <v>0</v>
      </c>
    </row>
    <row r="233" spans="1:119" x14ac:dyDescent="0.2">
      <c r="A233">
        <f>ROW(Source!A423)</f>
        <v>423</v>
      </c>
      <c r="B233">
        <v>61549534</v>
      </c>
      <c r="C233">
        <v>61551057</v>
      </c>
      <c r="D233">
        <v>60442997</v>
      </c>
      <c r="E233">
        <v>1</v>
      </c>
      <c r="F233">
        <v>1</v>
      </c>
      <c r="G233">
        <v>1</v>
      </c>
      <c r="H233">
        <v>3</v>
      </c>
      <c r="I233" t="s">
        <v>161</v>
      </c>
      <c r="J233" t="s">
        <v>164</v>
      </c>
      <c r="K233" t="s">
        <v>162</v>
      </c>
      <c r="L233">
        <v>1301</v>
      </c>
      <c r="N233">
        <v>1003</v>
      </c>
      <c r="O233" t="s">
        <v>163</v>
      </c>
      <c r="P233" t="s">
        <v>163</v>
      </c>
      <c r="Q233">
        <v>1</v>
      </c>
      <c r="W233">
        <v>0</v>
      </c>
      <c r="X233">
        <v>613818176</v>
      </c>
      <c r="Y233">
        <f t="shared" si="59"/>
        <v>105</v>
      </c>
      <c r="AA233">
        <v>11.79</v>
      </c>
      <c r="AB233">
        <v>0</v>
      </c>
      <c r="AC233">
        <v>0</v>
      </c>
      <c r="AD233">
        <v>0</v>
      </c>
      <c r="AE233">
        <v>11.79</v>
      </c>
      <c r="AF233">
        <v>0</v>
      </c>
      <c r="AG233">
        <v>0</v>
      </c>
      <c r="AH233">
        <v>0</v>
      </c>
      <c r="AI233">
        <v>1.4</v>
      </c>
      <c r="AJ233">
        <v>1</v>
      </c>
      <c r="AK233">
        <v>1</v>
      </c>
      <c r="AL233">
        <v>1</v>
      </c>
      <c r="AM233">
        <v>0</v>
      </c>
      <c r="AN233">
        <v>0</v>
      </c>
      <c r="AO233">
        <v>0</v>
      </c>
      <c r="AP233">
        <v>0</v>
      </c>
      <c r="AQ233">
        <v>0</v>
      </c>
      <c r="AR233">
        <v>0</v>
      </c>
      <c r="AS233" t="s">
        <v>3</v>
      </c>
      <c r="AT233">
        <v>105</v>
      </c>
      <c r="AU233" t="s">
        <v>3</v>
      </c>
      <c r="AV233">
        <v>0</v>
      </c>
      <c r="AW233">
        <v>1</v>
      </c>
      <c r="AX233">
        <v>-1</v>
      </c>
      <c r="AY233">
        <v>0</v>
      </c>
      <c r="AZ233">
        <v>0</v>
      </c>
      <c r="BA233" t="s">
        <v>3</v>
      </c>
      <c r="BB233">
        <v>0</v>
      </c>
      <c r="BC233">
        <v>0</v>
      </c>
      <c r="BD233">
        <v>0</v>
      </c>
      <c r="BE233">
        <v>0</v>
      </c>
      <c r="BF233">
        <v>0</v>
      </c>
      <c r="BG233">
        <v>0</v>
      </c>
      <c r="BH233">
        <v>0</v>
      </c>
      <c r="BI233">
        <v>0</v>
      </c>
      <c r="BJ233">
        <v>0</v>
      </c>
      <c r="BK233">
        <v>0</v>
      </c>
      <c r="BL233">
        <v>0</v>
      </c>
      <c r="BM233">
        <v>0</v>
      </c>
      <c r="BN233">
        <v>0</v>
      </c>
      <c r="BO233">
        <v>0</v>
      </c>
      <c r="BP233">
        <v>0</v>
      </c>
      <c r="BQ233">
        <v>0</v>
      </c>
      <c r="BR233">
        <v>0</v>
      </c>
      <c r="BS233">
        <v>0</v>
      </c>
      <c r="BT233">
        <v>0</v>
      </c>
      <c r="BU233">
        <v>0</v>
      </c>
      <c r="BV233">
        <v>0</v>
      </c>
      <c r="BW233">
        <v>0</v>
      </c>
      <c r="CV233">
        <v>0</v>
      </c>
      <c r="CW233">
        <v>0</v>
      </c>
      <c r="CX233">
        <f>ROUND(Y233*Source!I423,7)</f>
        <v>6.3</v>
      </c>
      <c r="CY233">
        <f>AA233</f>
        <v>11.79</v>
      </c>
      <c r="CZ233">
        <f>AE233</f>
        <v>11.79</v>
      </c>
      <c r="DA233">
        <f>AI233</f>
        <v>1.4</v>
      </c>
      <c r="DB233">
        <f t="shared" si="60"/>
        <v>1237.95</v>
      </c>
      <c r="DC233">
        <f t="shared" si="61"/>
        <v>0</v>
      </c>
      <c r="DD233" t="s">
        <v>3</v>
      </c>
      <c r="DE233" t="s">
        <v>3</v>
      </c>
      <c r="DF233">
        <f>ROUND(ROUND(AE233*AI233,2)*CX233,2)</f>
        <v>104.01</v>
      </c>
      <c r="DG233">
        <f t="shared" si="73"/>
        <v>0</v>
      </c>
      <c r="DH233">
        <f t="shared" si="62"/>
        <v>0</v>
      </c>
      <c r="DI233">
        <f t="shared" si="63"/>
        <v>0</v>
      </c>
      <c r="DJ233">
        <f>DF233</f>
        <v>104.01</v>
      </c>
      <c r="DK233">
        <v>0</v>
      </c>
      <c r="DL233" t="s">
        <v>3</v>
      </c>
      <c r="DM233">
        <v>0</v>
      </c>
      <c r="DN233" t="s">
        <v>3</v>
      </c>
      <c r="DO233">
        <v>0</v>
      </c>
    </row>
    <row r="234" spans="1:119" x14ac:dyDescent="0.2">
      <c r="A234">
        <f>ROW(Source!A460)</f>
        <v>460</v>
      </c>
      <c r="B234">
        <v>61549534</v>
      </c>
      <c r="C234">
        <v>61551075</v>
      </c>
      <c r="D234">
        <v>60327418</v>
      </c>
      <c r="E234">
        <v>117</v>
      </c>
      <c r="F234">
        <v>1</v>
      </c>
      <c r="G234">
        <v>1</v>
      </c>
      <c r="H234">
        <v>1</v>
      </c>
      <c r="I234" t="s">
        <v>426</v>
      </c>
      <c r="J234" t="s">
        <v>3</v>
      </c>
      <c r="K234" t="s">
        <v>427</v>
      </c>
      <c r="L234">
        <v>1191</v>
      </c>
      <c r="N234">
        <v>1013</v>
      </c>
      <c r="O234" t="s">
        <v>413</v>
      </c>
      <c r="P234" t="s">
        <v>413</v>
      </c>
      <c r="Q234">
        <v>1</v>
      </c>
      <c r="W234">
        <v>0</v>
      </c>
      <c r="X234">
        <v>-715079457</v>
      </c>
      <c r="Y234">
        <f t="shared" si="59"/>
        <v>24.1</v>
      </c>
      <c r="AA234">
        <v>0</v>
      </c>
      <c r="AB234">
        <v>0</v>
      </c>
      <c r="AC234">
        <v>0</v>
      </c>
      <c r="AD234">
        <v>681.63</v>
      </c>
      <c r="AE234">
        <v>0</v>
      </c>
      <c r="AF234">
        <v>0</v>
      </c>
      <c r="AG234">
        <v>0</v>
      </c>
      <c r="AH234">
        <v>681.63</v>
      </c>
      <c r="AI234">
        <v>1</v>
      </c>
      <c r="AJ234">
        <v>1</v>
      </c>
      <c r="AK234">
        <v>1</v>
      </c>
      <c r="AL234">
        <v>1</v>
      </c>
      <c r="AM234">
        <v>-2</v>
      </c>
      <c r="AN234">
        <v>0</v>
      </c>
      <c r="AO234">
        <v>0</v>
      </c>
      <c r="AP234">
        <v>0</v>
      </c>
      <c r="AQ234">
        <v>1</v>
      </c>
      <c r="AR234">
        <v>0</v>
      </c>
      <c r="AS234" t="s">
        <v>3</v>
      </c>
      <c r="AT234">
        <v>24.1</v>
      </c>
      <c r="AU234" t="s">
        <v>3</v>
      </c>
      <c r="AV234">
        <v>1</v>
      </c>
      <c r="AW234">
        <v>2</v>
      </c>
      <c r="AX234">
        <v>61551078</v>
      </c>
      <c r="AY234">
        <v>1</v>
      </c>
      <c r="AZ234">
        <v>0</v>
      </c>
      <c r="BA234">
        <v>234</v>
      </c>
      <c r="BB234">
        <v>1</v>
      </c>
      <c r="BC234">
        <v>0</v>
      </c>
      <c r="BD234">
        <v>0</v>
      </c>
      <c r="BE234">
        <v>0</v>
      </c>
      <c r="BF234">
        <v>0</v>
      </c>
      <c r="BG234">
        <v>0</v>
      </c>
      <c r="BH234">
        <v>0</v>
      </c>
      <c r="BI234">
        <v>0</v>
      </c>
      <c r="BJ234">
        <v>0</v>
      </c>
      <c r="BK234">
        <v>0</v>
      </c>
      <c r="BL234">
        <v>0</v>
      </c>
      <c r="BM234">
        <v>16427.282999999999</v>
      </c>
      <c r="BN234">
        <v>24.1</v>
      </c>
      <c r="BO234">
        <v>0</v>
      </c>
      <c r="BP234">
        <v>1</v>
      </c>
      <c r="BQ234">
        <v>0</v>
      </c>
      <c r="BR234">
        <v>0</v>
      </c>
      <c r="BS234">
        <v>0</v>
      </c>
      <c r="BT234">
        <v>16427.282999999999</v>
      </c>
      <c r="BU234">
        <v>24.1</v>
      </c>
      <c r="BV234">
        <v>0</v>
      </c>
      <c r="BW234">
        <v>1</v>
      </c>
      <c r="CU234">
        <f>ROUND(AT234*Source!I460*AH234*AL234,2)</f>
        <v>328.55</v>
      </c>
      <c r="CV234">
        <f>ROUND(Y234*Source!I460,7)</f>
        <v>0.48199999999999998</v>
      </c>
      <c r="CW234">
        <v>0</v>
      </c>
      <c r="CX234">
        <f>ROUND(Y234*Source!I460,7)</f>
        <v>0.48199999999999998</v>
      </c>
      <c r="CY234">
        <f>AD234</f>
        <v>681.63</v>
      </c>
      <c r="CZ234">
        <f>AH234</f>
        <v>681.63</v>
      </c>
      <c r="DA234">
        <f>AL234</f>
        <v>1</v>
      </c>
      <c r="DB234">
        <f t="shared" si="60"/>
        <v>16427.28</v>
      </c>
      <c r="DC234">
        <f t="shared" si="61"/>
        <v>0</v>
      </c>
      <c r="DD234" t="s">
        <v>3</v>
      </c>
      <c r="DE234" t="s">
        <v>3</v>
      </c>
      <c r="DF234">
        <f>ROUND(ROUND(AE234,2)*CX234,2)</f>
        <v>0</v>
      </c>
      <c r="DG234">
        <f t="shared" si="73"/>
        <v>0</v>
      </c>
      <c r="DH234">
        <f t="shared" si="62"/>
        <v>0</v>
      </c>
      <c r="DI234">
        <f t="shared" si="63"/>
        <v>328.55</v>
      </c>
      <c r="DJ234">
        <f>DI234</f>
        <v>328.55</v>
      </c>
      <c r="DK234">
        <v>1</v>
      </c>
      <c r="DL234" t="s">
        <v>3</v>
      </c>
      <c r="DM234">
        <v>0</v>
      </c>
      <c r="DN234" t="s">
        <v>3</v>
      </c>
      <c r="DO234">
        <v>0</v>
      </c>
    </row>
    <row r="235" spans="1:119" x14ac:dyDescent="0.2">
      <c r="A235">
        <f>ROW(Source!A460)</f>
        <v>460</v>
      </c>
      <c r="B235">
        <v>61549534</v>
      </c>
      <c r="C235">
        <v>61551075</v>
      </c>
      <c r="D235">
        <v>60430710</v>
      </c>
      <c r="E235">
        <v>1</v>
      </c>
      <c r="F235">
        <v>1</v>
      </c>
      <c r="G235">
        <v>1</v>
      </c>
      <c r="H235">
        <v>3</v>
      </c>
      <c r="I235" t="s">
        <v>126</v>
      </c>
      <c r="J235" t="s">
        <v>129</v>
      </c>
      <c r="K235" t="s">
        <v>127</v>
      </c>
      <c r="L235">
        <v>1371</v>
      </c>
      <c r="N235">
        <v>1013</v>
      </c>
      <c r="O235" t="s">
        <v>128</v>
      </c>
      <c r="P235" t="s">
        <v>128</v>
      </c>
      <c r="Q235">
        <v>1</v>
      </c>
      <c r="W235">
        <v>0</v>
      </c>
      <c r="X235">
        <v>651079227</v>
      </c>
      <c r="Y235">
        <f t="shared" si="59"/>
        <v>100</v>
      </c>
      <c r="AA235">
        <v>439.61</v>
      </c>
      <c r="AB235">
        <v>0</v>
      </c>
      <c r="AC235">
        <v>0</v>
      </c>
      <c r="AD235">
        <v>0</v>
      </c>
      <c r="AE235">
        <v>230.16</v>
      </c>
      <c r="AF235">
        <v>0</v>
      </c>
      <c r="AG235">
        <v>0</v>
      </c>
      <c r="AH235">
        <v>0</v>
      </c>
      <c r="AI235">
        <v>1.91</v>
      </c>
      <c r="AJ235">
        <v>1</v>
      </c>
      <c r="AK235">
        <v>1</v>
      </c>
      <c r="AL235">
        <v>1</v>
      </c>
      <c r="AM235">
        <v>0</v>
      </c>
      <c r="AN235">
        <v>0</v>
      </c>
      <c r="AO235">
        <v>0</v>
      </c>
      <c r="AP235">
        <v>0</v>
      </c>
      <c r="AQ235">
        <v>0</v>
      </c>
      <c r="AR235">
        <v>0</v>
      </c>
      <c r="AS235" t="s">
        <v>3</v>
      </c>
      <c r="AT235">
        <v>100</v>
      </c>
      <c r="AU235" t="s">
        <v>3</v>
      </c>
      <c r="AV235">
        <v>0</v>
      </c>
      <c r="AW235">
        <v>1</v>
      </c>
      <c r="AX235">
        <v>-1</v>
      </c>
      <c r="AY235">
        <v>0</v>
      </c>
      <c r="AZ235">
        <v>0</v>
      </c>
      <c r="BA235" t="s">
        <v>3</v>
      </c>
      <c r="BB235">
        <v>0</v>
      </c>
      <c r="BC235">
        <v>0</v>
      </c>
      <c r="BD235">
        <v>0</v>
      </c>
      <c r="BE235">
        <v>0</v>
      </c>
      <c r="BF235">
        <v>0</v>
      </c>
      <c r="BG235">
        <v>0</v>
      </c>
      <c r="BH235">
        <v>0</v>
      </c>
      <c r="BI235">
        <v>0</v>
      </c>
      <c r="BJ235">
        <v>0</v>
      </c>
      <c r="BK235">
        <v>0</v>
      </c>
      <c r="BL235">
        <v>0</v>
      </c>
      <c r="BM235">
        <v>0</v>
      </c>
      <c r="BN235">
        <v>0</v>
      </c>
      <c r="BO235">
        <v>0</v>
      </c>
      <c r="BP235">
        <v>0</v>
      </c>
      <c r="BQ235">
        <v>0</v>
      </c>
      <c r="BR235">
        <v>0</v>
      </c>
      <c r="BS235">
        <v>0</v>
      </c>
      <c r="BT235">
        <v>0</v>
      </c>
      <c r="BU235">
        <v>0</v>
      </c>
      <c r="BV235">
        <v>0</v>
      </c>
      <c r="BW235">
        <v>0</v>
      </c>
      <c r="CV235">
        <v>0</v>
      </c>
      <c r="CW235">
        <v>0</v>
      </c>
      <c r="CX235">
        <f>ROUND(Y235*Source!I460,7)</f>
        <v>2</v>
      </c>
      <c r="CY235">
        <f>AA235</f>
        <v>439.61</v>
      </c>
      <c r="CZ235">
        <f>AE235</f>
        <v>230.16</v>
      </c>
      <c r="DA235">
        <f>AI235</f>
        <v>1.91</v>
      </c>
      <c r="DB235">
        <f t="shared" si="60"/>
        <v>23016</v>
      </c>
      <c r="DC235">
        <f t="shared" si="61"/>
        <v>0</v>
      </c>
      <c r="DD235" t="s">
        <v>3</v>
      </c>
      <c r="DE235" t="s">
        <v>3</v>
      </c>
      <c r="DF235">
        <f>ROUND(ROUND(AE235*AI235,2)*CX235,2)</f>
        <v>879.22</v>
      </c>
      <c r="DG235">
        <f t="shared" si="73"/>
        <v>0</v>
      </c>
      <c r="DH235">
        <f t="shared" si="62"/>
        <v>0</v>
      </c>
      <c r="DI235">
        <f t="shared" si="63"/>
        <v>0</v>
      </c>
      <c r="DJ235">
        <f>DF235</f>
        <v>879.22</v>
      </c>
      <c r="DK235">
        <v>0</v>
      </c>
      <c r="DL235" t="s">
        <v>3</v>
      </c>
      <c r="DM235">
        <v>0</v>
      </c>
      <c r="DN235" t="s">
        <v>3</v>
      </c>
      <c r="DO235">
        <v>0</v>
      </c>
    </row>
    <row r="236" spans="1:119" x14ac:dyDescent="0.2">
      <c r="A236">
        <f>ROW(Source!A462)</f>
        <v>462</v>
      </c>
      <c r="B236">
        <v>61549534</v>
      </c>
      <c r="C236">
        <v>61551081</v>
      </c>
      <c r="D236">
        <v>60327418</v>
      </c>
      <c r="E236">
        <v>117</v>
      </c>
      <c r="F236">
        <v>1</v>
      </c>
      <c r="G236">
        <v>1</v>
      </c>
      <c r="H236">
        <v>1</v>
      </c>
      <c r="I236" t="s">
        <v>426</v>
      </c>
      <c r="J236" t="s">
        <v>3</v>
      </c>
      <c r="K236" t="s">
        <v>427</v>
      </c>
      <c r="L236">
        <v>1191</v>
      </c>
      <c r="N236">
        <v>1013</v>
      </c>
      <c r="O236" t="s">
        <v>413</v>
      </c>
      <c r="P236" t="s">
        <v>413</v>
      </c>
      <c r="Q236">
        <v>1</v>
      </c>
      <c r="W236">
        <v>0</v>
      </c>
      <c r="X236">
        <v>-715079457</v>
      </c>
      <c r="Y236">
        <f t="shared" si="59"/>
        <v>24.1</v>
      </c>
      <c r="AA236">
        <v>0</v>
      </c>
      <c r="AB236">
        <v>0</v>
      </c>
      <c r="AC236">
        <v>0</v>
      </c>
      <c r="AD236">
        <v>681.63</v>
      </c>
      <c r="AE236">
        <v>0</v>
      </c>
      <c r="AF236">
        <v>0</v>
      </c>
      <c r="AG236">
        <v>0</v>
      </c>
      <c r="AH236">
        <v>681.63</v>
      </c>
      <c r="AI236">
        <v>1</v>
      </c>
      <c r="AJ236">
        <v>1</v>
      </c>
      <c r="AK236">
        <v>1</v>
      </c>
      <c r="AL236">
        <v>1</v>
      </c>
      <c r="AM236">
        <v>-2</v>
      </c>
      <c r="AN236">
        <v>0</v>
      </c>
      <c r="AO236">
        <v>0</v>
      </c>
      <c r="AP236">
        <v>0</v>
      </c>
      <c r="AQ236">
        <v>1</v>
      </c>
      <c r="AR236">
        <v>0</v>
      </c>
      <c r="AS236" t="s">
        <v>3</v>
      </c>
      <c r="AT236">
        <v>24.1</v>
      </c>
      <c r="AU236" t="s">
        <v>3</v>
      </c>
      <c r="AV236">
        <v>1</v>
      </c>
      <c r="AW236">
        <v>2</v>
      </c>
      <c r="AX236">
        <v>61551084</v>
      </c>
      <c r="AY236">
        <v>1</v>
      </c>
      <c r="AZ236">
        <v>0</v>
      </c>
      <c r="BA236">
        <v>236</v>
      </c>
      <c r="BB236">
        <v>1</v>
      </c>
      <c r="BC236">
        <v>0</v>
      </c>
      <c r="BD236">
        <v>0</v>
      </c>
      <c r="BE236">
        <v>0</v>
      </c>
      <c r="BF236">
        <v>0</v>
      </c>
      <c r="BG236">
        <v>0</v>
      </c>
      <c r="BH236">
        <v>0</v>
      </c>
      <c r="BI236">
        <v>0</v>
      </c>
      <c r="BJ236">
        <v>0</v>
      </c>
      <c r="BK236">
        <v>0</v>
      </c>
      <c r="BL236">
        <v>0</v>
      </c>
      <c r="BM236">
        <v>16427.282999999999</v>
      </c>
      <c r="BN236">
        <v>24.1</v>
      </c>
      <c r="BO236">
        <v>0</v>
      </c>
      <c r="BP236">
        <v>1</v>
      </c>
      <c r="BQ236">
        <v>0</v>
      </c>
      <c r="BR236">
        <v>0</v>
      </c>
      <c r="BS236">
        <v>0</v>
      </c>
      <c r="BT236">
        <v>16427.282999999999</v>
      </c>
      <c r="BU236">
        <v>24.1</v>
      </c>
      <c r="BV236">
        <v>0</v>
      </c>
      <c r="BW236">
        <v>1</v>
      </c>
      <c r="CU236">
        <f>ROUND(AT236*Source!I462*AH236*AL236,2)</f>
        <v>328.55</v>
      </c>
      <c r="CV236">
        <f>ROUND(Y236*Source!I462,7)</f>
        <v>0.48199999999999998</v>
      </c>
      <c r="CW236">
        <v>0</v>
      </c>
      <c r="CX236">
        <f>ROUND(Y236*Source!I462,7)</f>
        <v>0.48199999999999998</v>
      </c>
      <c r="CY236">
        <f>AD236</f>
        <v>681.63</v>
      </c>
      <c r="CZ236">
        <f>AH236</f>
        <v>681.63</v>
      </c>
      <c r="DA236">
        <f>AL236</f>
        <v>1</v>
      </c>
      <c r="DB236">
        <f t="shared" si="60"/>
        <v>16427.28</v>
      </c>
      <c r="DC236">
        <f t="shared" si="61"/>
        <v>0</v>
      </c>
      <c r="DD236" t="s">
        <v>3</v>
      </c>
      <c r="DE236" t="s">
        <v>3</v>
      </c>
      <c r="DF236">
        <f>ROUND(ROUND(AE236,2)*CX236,2)</f>
        <v>0</v>
      </c>
      <c r="DG236">
        <f t="shared" si="73"/>
        <v>0</v>
      </c>
      <c r="DH236">
        <f t="shared" si="62"/>
        <v>0</v>
      </c>
      <c r="DI236">
        <f t="shared" si="63"/>
        <v>328.55</v>
      </c>
      <c r="DJ236">
        <f>DI236</f>
        <v>328.55</v>
      </c>
      <c r="DK236">
        <v>1</v>
      </c>
      <c r="DL236" t="s">
        <v>3</v>
      </c>
      <c r="DM236">
        <v>0</v>
      </c>
      <c r="DN236" t="s">
        <v>3</v>
      </c>
      <c r="DO236">
        <v>0</v>
      </c>
    </row>
    <row r="237" spans="1:119" x14ac:dyDescent="0.2">
      <c r="A237">
        <f>ROW(Source!A462)</f>
        <v>462</v>
      </c>
      <c r="B237">
        <v>61549534</v>
      </c>
      <c r="C237">
        <v>61551081</v>
      </c>
      <c r="D237">
        <v>60430710</v>
      </c>
      <c r="E237">
        <v>1</v>
      </c>
      <c r="F237">
        <v>1</v>
      </c>
      <c r="G237">
        <v>1</v>
      </c>
      <c r="H237">
        <v>3</v>
      </c>
      <c r="I237" t="s">
        <v>126</v>
      </c>
      <c r="J237" t="s">
        <v>129</v>
      </c>
      <c r="K237" t="s">
        <v>127</v>
      </c>
      <c r="L237">
        <v>1371</v>
      </c>
      <c r="N237">
        <v>1013</v>
      </c>
      <c r="O237" t="s">
        <v>128</v>
      </c>
      <c r="P237" t="s">
        <v>128</v>
      </c>
      <c r="Q237">
        <v>1</v>
      </c>
      <c r="W237">
        <v>0</v>
      </c>
      <c r="X237">
        <v>651079227</v>
      </c>
      <c r="Y237">
        <f t="shared" si="59"/>
        <v>100</v>
      </c>
      <c r="AA237">
        <v>439.61</v>
      </c>
      <c r="AB237">
        <v>0</v>
      </c>
      <c r="AC237">
        <v>0</v>
      </c>
      <c r="AD237">
        <v>0</v>
      </c>
      <c r="AE237">
        <v>230.16</v>
      </c>
      <c r="AF237">
        <v>0</v>
      </c>
      <c r="AG237">
        <v>0</v>
      </c>
      <c r="AH237">
        <v>0</v>
      </c>
      <c r="AI237">
        <v>1.91</v>
      </c>
      <c r="AJ237">
        <v>1</v>
      </c>
      <c r="AK237">
        <v>1</v>
      </c>
      <c r="AL237">
        <v>1</v>
      </c>
      <c r="AM237">
        <v>0</v>
      </c>
      <c r="AN237">
        <v>0</v>
      </c>
      <c r="AO237">
        <v>0</v>
      </c>
      <c r="AP237">
        <v>0</v>
      </c>
      <c r="AQ237">
        <v>0</v>
      </c>
      <c r="AR237">
        <v>0</v>
      </c>
      <c r="AS237" t="s">
        <v>3</v>
      </c>
      <c r="AT237">
        <v>100</v>
      </c>
      <c r="AU237" t="s">
        <v>3</v>
      </c>
      <c r="AV237">
        <v>0</v>
      </c>
      <c r="AW237">
        <v>1</v>
      </c>
      <c r="AX237">
        <v>-1</v>
      </c>
      <c r="AY237">
        <v>0</v>
      </c>
      <c r="AZ237">
        <v>0</v>
      </c>
      <c r="BA237" t="s">
        <v>3</v>
      </c>
      <c r="BB237">
        <v>0</v>
      </c>
      <c r="BC237">
        <v>0</v>
      </c>
      <c r="BD237">
        <v>0</v>
      </c>
      <c r="BE237">
        <v>0</v>
      </c>
      <c r="BF237">
        <v>0</v>
      </c>
      <c r="BG237">
        <v>0</v>
      </c>
      <c r="BH237">
        <v>0</v>
      </c>
      <c r="BI237">
        <v>0</v>
      </c>
      <c r="BJ237">
        <v>0</v>
      </c>
      <c r="BK237">
        <v>0</v>
      </c>
      <c r="BL237">
        <v>0</v>
      </c>
      <c r="BM237">
        <v>0</v>
      </c>
      <c r="BN237">
        <v>0</v>
      </c>
      <c r="BO237">
        <v>0</v>
      </c>
      <c r="BP237">
        <v>0</v>
      </c>
      <c r="BQ237">
        <v>0</v>
      </c>
      <c r="BR237">
        <v>0</v>
      </c>
      <c r="BS237">
        <v>0</v>
      </c>
      <c r="BT237">
        <v>0</v>
      </c>
      <c r="BU237">
        <v>0</v>
      </c>
      <c r="BV237">
        <v>0</v>
      </c>
      <c r="BW237">
        <v>0</v>
      </c>
      <c r="CV237">
        <v>0</v>
      </c>
      <c r="CW237">
        <v>0</v>
      </c>
      <c r="CX237">
        <f>ROUND(Y237*Source!I462,7)</f>
        <v>2</v>
      </c>
      <c r="CY237">
        <f>AA237</f>
        <v>439.61</v>
      </c>
      <c r="CZ237">
        <f>AE237</f>
        <v>230.16</v>
      </c>
      <c r="DA237">
        <f>AI237</f>
        <v>1.91</v>
      </c>
      <c r="DB237">
        <f t="shared" si="60"/>
        <v>23016</v>
      </c>
      <c r="DC237">
        <f t="shared" si="61"/>
        <v>0</v>
      </c>
      <c r="DD237" t="s">
        <v>3</v>
      </c>
      <c r="DE237" t="s">
        <v>3</v>
      </c>
      <c r="DF237">
        <f>ROUND(ROUND(AE237*AI237,2)*CX237,2)</f>
        <v>879.22</v>
      </c>
      <c r="DG237">
        <f t="shared" si="73"/>
        <v>0</v>
      </c>
      <c r="DH237">
        <f t="shared" si="62"/>
        <v>0</v>
      </c>
      <c r="DI237">
        <f t="shared" si="63"/>
        <v>0</v>
      </c>
      <c r="DJ237">
        <f>DF237</f>
        <v>879.22</v>
      </c>
      <c r="DK237">
        <v>0</v>
      </c>
      <c r="DL237" t="s">
        <v>3</v>
      </c>
      <c r="DM237">
        <v>0</v>
      </c>
      <c r="DN237" t="s">
        <v>3</v>
      </c>
      <c r="DO237">
        <v>0</v>
      </c>
    </row>
    <row r="238" spans="1:119" x14ac:dyDescent="0.2">
      <c r="A238">
        <f>ROW(Source!A464)</f>
        <v>464</v>
      </c>
      <c r="B238">
        <v>61549534</v>
      </c>
      <c r="C238">
        <v>61551087</v>
      </c>
      <c r="D238">
        <v>60327430</v>
      </c>
      <c r="E238">
        <v>117</v>
      </c>
      <c r="F238">
        <v>1</v>
      </c>
      <c r="G238">
        <v>1</v>
      </c>
      <c r="H238">
        <v>1</v>
      </c>
      <c r="I238" t="s">
        <v>428</v>
      </c>
      <c r="J238" t="s">
        <v>3</v>
      </c>
      <c r="K238" t="s">
        <v>429</v>
      </c>
      <c r="L238">
        <v>1191</v>
      </c>
      <c r="N238">
        <v>1013</v>
      </c>
      <c r="O238" t="s">
        <v>413</v>
      </c>
      <c r="P238" t="s">
        <v>413</v>
      </c>
      <c r="Q238">
        <v>1</v>
      </c>
      <c r="W238">
        <v>0</v>
      </c>
      <c r="X238">
        <v>-1088579471</v>
      </c>
      <c r="Y238">
        <f t="shared" si="59"/>
        <v>20.329999999999998</v>
      </c>
      <c r="AA238">
        <v>0</v>
      </c>
      <c r="AB238">
        <v>0</v>
      </c>
      <c r="AC238">
        <v>0</v>
      </c>
      <c r="AD238">
        <v>713.96</v>
      </c>
      <c r="AE238">
        <v>0</v>
      </c>
      <c r="AF238">
        <v>0</v>
      </c>
      <c r="AG238">
        <v>0</v>
      </c>
      <c r="AH238">
        <v>713.96</v>
      </c>
      <c r="AI238">
        <v>1</v>
      </c>
      <c r="AJ238">
        <v>1</v>
      </c>
      <c r="AK238">
        <v>1</v>
      </c>
      <c r="AL238">
        <v>1</v>
      </c>
      <c r="AM238">
        <v>-2</v>
      </c>
      <c r="AN238">
        <v>0</v>
      </c>
      <c r="AO238">
        <v>0</v>
      </c>
      <c r="AP238">
        <v>0</v>
      </c>
      <c r="AQ238">
        <v>1</v>
      </c>
      <c r="AR238">
        <v>0</v>
      </c>
      <c r="AS238" t="s">
        <v>3</v>
      </c>
      <c r="AT238">
        <v>20.329999999999998</v>
      </c>
      <c r="AU238" t="s">
        <v>3</v>
      </c>
      <c r="AV238">
        <v>1</v>
      </c>
      <c r="AW238">
        <v>2</v>
      </c>
      <c r="AX238">
        <v>61551095</v>
      </c>
      <c r="AY238">
        <v>1</v>
      </c>
      <c r="AZ238">
        <v>0</v>
      </c>
      <c r="BA238">
        <v>238</v>
      </c>
      <c r="BB238">
        <v>1</v>
      </c>
      <c r="BC238">
        <v>0</v>
      </c>
      <c r="BD238">
        <v>0</v>
      </c>
      <c r="BE238">
        <v>0</v>
      </c>
      <c r="BF238">
        <v>0</v>
      </c>
      <c r="BG238">
        <v>0</v>
      </c>
      <c r="BH238">
        <v>0</v>
      </c>
      <c r="BI238">
        <v>0</v>
      </c>
      <c r="BJ238">
        <v>0</v>
      </c>
      <c r="BK238">
        <v>0</v>
      </c>
      <c r="BL238">
        <v>0</v>
      </c>
      <c r="BM238">
        <v>14514.8068</v>
      </c>
      <c r="BN238">
        <v>20.329999999999998</v>
      </c>
      <c r="BO238">
        <v>0</v>
      </c>
      <c r="BP238">
        <v>1</v>
      </c>
      <c r="BQ238">
        <v>0</v>
      </c>
      <c r="BR238">
        <v>0</v>
      </c>
      <c r="BS238">
        <v>0</v>
      </c>
      <c r="BT238">
        <v>14514.8068</v>
      </c>
      <c r="BU238">
        <v>20.329999999999998</v>
      </c>
      <c r="BV238">
        <v>0</v>
      </c>
      <c r="BW238">
        <v>1</v>
      </c>
      <c r="CU238">
        <f>ROUND(AT238*Source!I464*AH238*AL238,2)</f>
        <v>290.3</v>
      </c>
      <c r="CV238">
        <f>ROUND(Y238*Source!I464,7)</f>
        <v>0.40660000000000002</v>
      </c>
      <c r="CW238">
        <v>0</v>
      </c>
      <c r="CX238">
        <f>ROUND(Y238*Source!I464,7)</f>
        <v>0.40660000000000002</v>
      </c>
      <c r="CY238">
        <f>AD238</f>
        <v>713.96</v>
      </c>
      <c r="CZ238">
        <f>AH238</f>
        <v>713.96</v>
      </c>
      <c r="DA238">
        <f>AL238</f>
        <v>1</v>
      </c>
      <c r="DB238">
        <f t="shared" si="60"/>
        <v>14514.81</v>
      </c>
      <c r="DC238">
        <f t="shared" si="61"/>
        <v>0</v>
      </c>
      <c r="DD238" t="s">
        <v>3</v>
      </c>
      <c r="DE238" t="s">
        <v>3</v>
      </c>
      <c r="DF238">
        <f>ROUND(ROUND(AE238,2)*CX238,2)</f>
        <v>0</v>
      </c>
      <c r="DG238">
        <f t="shared" si="73"/>
        <v>0</v>
      </c>
      <c r="DH238">
        <f t="shared" si="62"/>
        <v>0</v>
      </c>
      <c r="DI238">
        <f t="shared" si="63"/>
        <v>290.3</v>
      </c>
      <c r="DJ238">
        <f>DI238</f>
        <v>290.3</v>
      </c>
      <c r="DK238">
        <v>1</v>
      </c>
      <c r="DL238" t="s">
        <v>3</v>
      </c>
      <c r="DM238">
        <v>0</v>
      </c>
      <c r="DN238" t="s">
        <v>3</v>
      </c>
      <c r="DO238">
        <v>0</v>
      </c>
    </row>
    <row r="239" spans="1:119" x14ac:dyDescent="0.2">
      <c r="A239">
        <f>ROW(Source!A464)</f>
        <v>464</v>
      </c>
      <c r="B239">
        <v>61549534</v>
      </c>
      <c r="C239">
        <v>61551087</v>
      </c>
      <c r="D239">
        <v>60327602</v>
      </c>
      <c r="E239">
        <v>117</v>
      </c>
      <c r="F239">
        <v>1</v>
      </c>
      <c r="G239">
        <v>1</v>
      </c>
      <c r="H239">
        <v>1</v>
      </c>
      <c r="I239" t="s">
        <v>430</v>
      </c>
      <c r="J239" t="s">
        <v>3</v>
      </c>
      <c r="K239" t="s">
        <v>431</v>
      </c>
      <c r="L239">
        <v>1191</v>
      </c>
      <c r="N239">
        <v>1013</v>
      </c>
      <c r="O239" t="s">
        <v>413</v>
      </c>
      <c r="P239" t="s">
        <v>413</v>
      </c>
      <c r="Q239">
        <v>1</v>
      </c>
      <c r="W239">
        <v>0</v>
      </c>
      <c r="X239">
        <v>-1417349443</v>
      </c>
      <c r="Y239">
        <f t="shared" si="59"/>
        <v>0.01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1</v>
      </c>
      <c r="AJ239">
        <v>1</v>
      </c>
      <c r="AK239">
        <v>1</v>
      </c>
      <c r="AL239">
        <v>1</v>
      </c>
      <c r="AM239">
        <v>-2</v>
      </c>
      <c r="AN239">
        <v>0</v>
      </c>
      <c r="AO239">
        <v>0</v>
      </c>
      <c r="AP239">
        <v>0</v>
      </c>
      <c r="AQ239">
        <v>1</v>
      </c>
      <c r="AR239">
        <v>0</v>
      </c>
      <c r="AS239" t="s">
        <v>3</v>
      </c>
      <c r="AT239">
        <v>0.01</v>
      </c>
      <c r="AU239" t="s">
        <v>3</v>
      </c>
      <c r="AV239">
        <v>2</v>
      </c>
      <c r="AW239">
        <v>2</v>
      </c>
      <c r="AX239">
        <v>61551096</v>
      </c>
      <c r="AY239">
        <v>1</v>
      </c>
      <c r="AZ239">
        <v>0</v>
      </c>
      <c r="BA239">
        <v>239</v>
      </c>
      <c r="BB239">
        <v>1</v>
      </c>
      <c r="BC239">
        <v>0</v>
      </c>
      <c r="BD239">
        <v>0</v>
      </c>
      <c r="BE239">
        <v>0</v>
      </c>
      <c r="BF239">
        <v>0</v>
      </c>
      <c r="BG239">
        <v>0</v>
      </c>
      <c r="BH239">
        <v>0</v>
      </c>
      <c r="BI239">
        <v>0</v>
      </c>
      <c r="BJ239">
        <v>0</v>
      </c>
      <c r="BK239">
        <v>0</v>
      </c>
      <c r="BL239">
        <v>0</v>
      </c>
      <c r="BM239">
        <v>0</v>
      </c>
      <c r="BN239">
        <v>0</v>
      </c>
      <c r="BO239">
        <v>0</v>
      </c>
      <c r="BP239">
        <v>0</v>
      </c>
      <c r="BQ239">
        <v>0</v>
      </c>
      <c r="BR239">
        <v>0</v>
      </c>
      <c r="BS239">
        <v>0</v>
      </c>
      <c r="BT239">
        <v>0</v>
      </c>
      <c r="BU239">
        <v>0</v>
      </c>
      <c r="BV239">
        <v>0</v>
      </c>
      <c r="BW239">
        <v>0</v>
      </c>
      <c r="CV239">
        <v>0</v>
      </c>
      <c r="CW239">
        <v>0</v>
      </c>
      <c r="CX239">
        <f>ROUND(Y239*Source!I464,7)</f>
        <v>2.0000000000000001E-4</v>
      </c>
      <c r="CY239">
        <f>AD239</f>
        <v>0</v>
      </c>
      <c r="CZ239">
        <f>AH239</f>
        <v>0</v>
      </c>
      <c r="DA239">
        <f>AL239</f>
        <v>1</v>
      </c>
      <c r="DB239">
        <f t="shared" si="60"/>
        <v>0</v>
      </c>
      <c r="DC239">
        <f t="shared" si="61"/>
        <v>0</v>
      </c>
      <c r="DD239" t="s">
        <v>3</v>
      </c>
      <c r="DE239" t="s">
        <v>3</v>
      </c>
      <c r="DF239">
        <f>ROUND(ROUND(AE239,2)*CX239,2)</f>
        <v>0</v>
      </c>
      <c r="DG239">
        <f t="shared" si="73"/>
        <v>0</v>
      </c>
      <c r="DH239">
        <f t="shared" si="62"/>
        <v>0</v>
      </c>
      <c r="DI239">
        <f t="shared" si="63"/>
        <v>0</v>
      </c>
      <c r="DJ239">
        <f>DI239</f>
        <v>0</v>
      </c>
      <c r="DK239">
        <v>0</v>
      </c>
      <c r="DL239" t="s">
        <v>3</v>
      </c>
      <c r="DM239">
        <v>0</v>
      </c>
      <c r="DN239" t="s">
        <v>3</v>
      </c>
      <c r="DO239">
        <v>0</v>
      </c>
    </row>
    <row r="240" spans="1:119" x14ac:dyDescent="0.2">
      <c r="A240">
        <f>ROW(Source!A464)</f>
        <v>464</v>
      </c>
      <c r="B240">
        <v>61549534</v>
      </c>
      <c r="C240">
        <v>61551087</v>
      </c>
      <c r="D240">
        <v>60334278</v>
      </c>
      <c r="E240">
        <v>1</v>
      </c>
      <c r="F240">
        <v>1</v>
      </c>
      <c r="G240">
        <v>1</v>
      </c>
      <c r="H240">
        <v>2</v>
      </c>
      <c r="I240" t="s">
        <v>432</v>
      </c>
      <c r="J240" t="s">
        <v>433</v>
      </c>
      <c r="K240" t="s">
        <v>434</v>
      </c>
      <c r="L240">
        <v>1368</v>
      </c>
      <c r="N240">
        <v>1011</v>
      </c>
      <c r="O240" t="s">
        <v>417</v>
      </c>
      <c r="P240" t="s">
        <v>417</v>
      </c>
      <c r="Q240">
        <v>1</v>
      </c>
      <c r="W240">
        <v>0</v>
      </c>
      <c r="X240">
        <v>945201097</v>
      </c>
      <c r="Y240">
        <f t="shared" si="59"/>
        <v>0.01</v>
      </c>
      <c r="AA240">
        <v>0</v>
      </c>
      <c r="AB240">
        <v>57.47</v>
      </c>
      <c r="AC240">
        <v>641.22</v>
      </c>
      <c r="AD240">
        <v>0</v>
      </c>
      <c r="AE240">
        <v>0</v>
      </c>
      <c r="AF240">
        <v>37.32</v>
      </c>
      <c r="AG240">
        <v>641.22</v>
      </c>
      <c r="AH240">
        <v>0</v>
      </c>
      <c r="AI240">
        <v>1</v>
      </c>
      <c r="AJ240">
        <v>1.54</v>
      </c>
      <c r="AK240">
        <v>1</v>
      </c>
      <c r="AL240">
        <v>1</v>
      </c>
      <c r="AM240">
        <v>2</v>
      </c>
      <c r="AN240">
        <v>0</v>
      </c>
      <c r="AO240">
        <v>0</v>
      </c>
      <c r="AP240">
        <v>0</v>
      </c>
      <c r="AQ240">
        <v>1</v>
      </c>
      <c r="AR240">
        <v>0</v>
      </c>
      <c r="AS240" t="s">
        <v>3</v>
      </c>
      <c r="AT240">
        <v>0.01</v>
      </c>
      <c r="AU240" t="s">
        <v>3</v>
      </c>
      <c r="AV240">
        <v>1</v>
      </c>
      <c r="AW240">
        <v>2</v>
      </c>
      <c r="AX240">
        <v>61551097</v>
      </c>
      <c r="AY240">
        <v>1</v>
      </c>
      <c r="AZ240">
        <v>0</v>
      </c>
      <c r="BA240">
        <v>240</v>
      </c>
      <c r="BB240">
        <v>1</v>
      </c>
      <c r="BC240">
        <v>0</v>
      </c>
      <c r="BD240">
        <v>0</v>
      </c>
      <c r="BE240">
        <v>0</v>
      </c>
      <c r="BF240">
        <v>0</v>
      </c>
      <c r="BG240">
        <v>0</v>
      </c>
      <c r="BH240">
        <v>0</v>
      </c>
      <c r="BI240">
        <v>0</v>
      </c>
      <c r="BJ240">
        <v>0</v>
      </c>
      <c r="BK240">
        <v>0.37320000000000003</v>
      </c>
      <c r="BL240">
        <v>6.4122000000000003</v>
      </c>
      <c r="BM240">
        <v>0</v>
      </c>
      <c r="BN240">
        <v>0</v>
      </c>
      <c r="BO240">
        <v>0.01</v>
      </c>
      <c r="BP240">
        <v>1</v>
      </c>
      <c r="BQ240">
        <v>0</v>
      </c>
      <c r="BR240">
        <v>0.37320000000000003</v>
      </c>
      <c r="BS240">
        <v>6.4122000000000003</v>
      </c>
      <c r="BT240">
        <v>0</v>
      </c>
      <c r="BU240">
        <v>0</v>
      </c>
      <c r="BV240">
        <v>0.01</v>
      </c>
      <c r="BW240">
        <v>1</v>
      </c>
      <c r="CV240">
        <v>0</v>
      </c>
      <c r="CW240">
        <f>ROUND(Y240*Source!I464*DO240,7)</f>
        <v>2.0000000000000001E-4</v>
      </c>
      <c r="CX240">
        <f>ROUND(Y240*Source!I464,7)</f>
        <v>2.0000000000000001E-4</v>
      </c>
      <c r="CY240">
        <f>AB240</f>
        <v>57.47</v>
      </c>
      <c r="CZ240">
        <f>AF240</f>
        <v>37.32</v>
      </c>
      <c r="DA240">
        <f>AJ240</f>
        <v>1.54</v>
      </c>
      <c r="DB240">
        <f t="shared" si="60"/>
        <v>0.37</v>
      </c>
      <c r="DC240">
        <f t="shared" si="61"/>
        <v>6.41</v>
      </c>
      <c r="DD240" t="s">
        <v>3</v>
      </c>
      <c r="DE240" t="s">
        <v>3</v>
      </c>
      <c r="DF240">
        <f>ROUND(ROUND(AE240,2)*CX240,2)</f>
        <v>0</v>
      </c>
      <c r="DG240">
        <f>ROUND(ROUND(AF240*AJ240,2)*CX240,2)</f>
        <v>0.01</v>
      </c>
      <c r="DH240">
        <f t="shared" si="62"/>
        <v>0.13</v>
      </c>
      <c r="DI240">
        <f t="shared" si="63"/>
        <v>0</v>
      </c>
      <c r="DJ240">
        <f>DG240+DH240</f>
        <v>0.14000000000000001</v>
      </c>
      <c r="DK240">
        <v>0</v>
      </c>
      <c r="DL240" t="s">
        <v>435</v>
      </c>
      <c r="DM240">
        <v>3</v>
      </c>
      <c r="DN240" t="s">
        <v>413</v>
      </c>
      <c r="DO240">
        <v>1</v>
      </c>
    </row>
    <row r="241" spans="1:119" x14ac:dyDescent="0.2">
      <c r="A241">
        <f>ROW(Source!A464)</f>
        <v>464</v>
      </c>
      <c r="B241">
        <v>61549534</v>
      </c>
      <c r="C241">
        <v>61551087</v>
      </c>
      <c r="D241">
        <v>60401754</v>
      </c>
      <c r="E241">
        <v>1</v>
      </c>
      <c r="F241">
        <v>1</v>
      </c>
      <c r="G241">
        <v>1</v>
      </c>
      <c r="H241">
        <v>3</v>
      </c>
      <c r="I241" t="s">
        <v>436</v>
      </c>
      <c r="J241" t="s">
        <v>437</v>
      </c>
      <c r="K241" t="s">
        <v>438</v>
      </c>
      <c r="L241">
        <v>1383</v>
      </c>
      <c r="N241">
        <v>1013</v>
      </c>
      <c r="O241" t="s">
        <v>439</v>
      </c>
      <c r="P241" t="s">
        <v>439</v>
      </c>
      <c r="Q241">
        <v>1</v>
      </c>
      <c r="W241">
        <v>0</v>
      </c>
      <c r="X241">
        <v>1840299850</v>
      </c>
      <c r="Y241">
        <f t="shared" si="59"/>
        <v>8.2403999999999993</v>
      </c>
      <c r="AA241">
        <v>6.78</v>
      </c>
      <c r="AB241">
        <v>0</v>
      </c>
      <c r="AC241">
        <v>0</v>
      </c>
      <c r="AD241">
        <v>0</v>
      </c>
      <c r="AE241">
        <v>6.78</v>
      </c>
      <c r="AF241">
        <v>0</v>
      </c>
      <c r="AG241">
        <v>0</v>
      </c>
      <c r="AH241">
        <v>0</v>
      </c>
      <c r="AI241">
        <v>1</v>
      </c>
      <c r="AJ241">
        <v>1</v>
      </c>
      <c r="AK241">
        <v>1</v>
      </c>
      <c r="AL241">
        <v>1</v>
      </c>
      <c r="AM241">
        <v>-2</v>
      </c>
      <c r="AN241">
        <v>0</v>
      </c>
      <c r="AO241">
        <v>0</v>
      </c>
      <c r="AP241">
        <v>0</v>
      </c>
      <c r="AQ241">
        <v>1</v>
      </c>
      <c r="AR241">
        <v>0</v>
      </c>
      <c r="AS241" t="s">
        <v>3</v>
      </c>
      <c r="AT241">
        <v>8.2403999999999993</v>
      </c>
      <c r="AU241" t="s">
        <v>3</v>
      </c>
      <c r="AV241">
        <v>0</v>
      </c>
      <c r="AW241">
        <v>2</v>
      </c>
      <c r="AX241">
        <v>61551098</v>
      </c>
      <c r="AY241">
        <v>1</v>
      </c>
      <c r="AZ241">
        <v>0</v>
      </c>
      <c r="BA241">
        <v>241</v>
      </c>
      <c r="BB241">
        <v>1</v>
      </c>
      <c r="BC241">
        <v>0</v>
      </c>
      <c r="BD241">
        <v>0</v>
      </c>
      <c r="BE241">
        <v>0</v>
      </c>
      <c r="BF241">
        <v>0</v>
      </c>
      <c r="BG241">
        <v>0</v>
      </c>
      <c r="BH241">
        <v>0</v>
      </c>
      <c r="BI241">
        <v>0</v>
      </c>
      <c r="BJ241">
        <v>55.869911999999999</v>
      </c>
      <c r="BK241">
        <v>0</v>
      </c>
      <c r="BL241">
        <v>0</v>
      </c>
      <c r="BM241">
        <v>0</v>
      </c>
      <c r="BN241">
        <v>0</v>
      </c>
      <c r="BO241">
        <v>0</v>
      </c>
      <c r="BP241">
        <v>1</v>
      </c>
      <c r="BQ241">
        <v>55.869911999999999</v>
      </c>
      <c r="BR241">
        <v>0</v>
      </c>
      <c r="BS241">
        <v>0</v>
      </c>
      <c r="BT241">
        <v>0</v>
      </c>
      <c r="BU241">
        <v>0</v>
      </c>
      <c r="BV241">
        <v>0</v>
      </c>
      <c r="BW241">
        <v>1</v>
      </c>
      <c r="CV241">
        <v>0</v>
      </c>
      <c r="CW241">
        <v>0</v>
      </c>
      <c r="CX241">
        <f>ROUND(Y241*Source!I464,7)</f>
        <v>0.16480800000000001</v>
      </c>
      <c r="CY241">
        <f>AA241</f>
        <v>6.78</v>
      </c>
      <c r="CZ241">
        <f>AE241</f>
        <v>6.78</v>
      </c>
      <c r="DA241">
        <f>AI241</f>
        <v>1</v>
      </c>
      <c r="DB241">
        <f t="shared" si="60"/>
        <v>55.87</v>
      </c>
      <c r="DC241">
        <f t="shared" si="61"/>
        <v>0</v>
      </c>
      <c r="DD241" t="s">
        <v>3</v>
      </c>
      <c r="DE241" t="s">
        <v>3</v>
      </c>
      <c r="DF241">
        <f>ROUND(ROUND(AE241,2)*CX241,2)</f>
        <v>1.1200000000000001</v>
      </c>
      <c r="DG241">
        <f t="shared" ref="DG241:DG284" si="76">ROUND(ROUND(AF241,2)*CX241,2)</f>
        <v>0</v>
      </c>
      <c r="DH241">
        <f t="shared" si="62"/>
        <v>0</v>
      </c>
      <c r="DI241">
        <f t="shared" si="63"/>
        <v>0</v>
      </c>
      <c r="DJ241">
        <f>DF241</f>
        <v>1.1200000000000001</v>
      </c>
      <c r="DK241">
        <v>1</v>
      </c>
      <c r="DL241" t="s">
        <v>3</v>
      </c>
      <c r="DM241">
        <v>0</v>
      </c>
      <c r="DN241" t="s">
        <v>3</v>
      </c>
      <c r="DO241">
        <v>0</v>
      </c>
    </row>
    <row r="242" spans="1:119" x14ac:dyDescent="0.2">
      <c r="A242">
        <f>ROW(Source!A464)</f>
        <v>464</v>
      </c>
      <c r="B242">
        <v>61549534</v>
      </c>
      <c r="C242">
        <v>61551087</v>
      </c>
      <c r="D242">
        <v>60403324</v>
      </c>
      <c r="E242">
        <v>1</v>
      </c>
      <c r="F242">
        <v>1</v>
      </c>
      <c r="G242">
        <v>1</v>
      </c>
      <c r="H242">
        <v>3</v>
      </c>
      <c r="I242" t="s">
        <v>440</v>
      </c>
      <c r="J242" t="s">
        <v>441</v>
      </c>
      <c r="K242" t="s">
        <v>442</v>
      </c>
      <c r="L242">
        <v>1407</v>
      </c>
      <c r="N242">
        <v>1013</v>
      </c>
      <c r="O242" t="s">
        <v>443</v>
      </c>
      <c r="P242" t="s">
        <v>443</v>
      </c>
      <c r="Q242">
        <v>1</v>
      </c>
      <c r="W242">
        <v>0</v>
      </c>
      <c r="X242">
        <v>-239864327</v>
      </c>
      <c r="Y242">
        <f t="shared" si="59"/>
        <v>0.4</v>
      </c>
      <c r="AA242">
        <v>336.81</v>
      </c>
      <c r="AB242">
        <v>0</v>
      </c>
      <c r="AC242">
        <v>0</v>
      </c>
      <c r="AD242">
        <v>0</v>
      </c>
      <c r="AE242">
        <v>261.08999999999997</v>
      </c>
      <c r="AF242">
        <v>0</v>
      </c>
      <c r="AG242">
        <v>0</v>
      </c>
      <c r="AH242">
        <v>0</v>
      </c>
      <c r="AI242">
        <v>1.29</v>
      </c>
      <c r="AJ242">
        <v>1</v>
      </c>
      <c r="AK242">
        <v>1</v>
      </c>
      <c r="AL242">
        <v>1</v>
      </c>
      <c r="AM242">
        <v>2</v>
      </c>
      <c r="AN242">
        <v>0</v>
      </c>
      <c r="AO242">
        <v>0</v>
      </c>
      <c r="AP242">
        <v>0</v>
      </c>
      <c r="AQ242">
        <v>1</v>
      </c>
      <c r="AR242">
        <v>0</v>
      </c>
      <c r="AS242" t="s">
        <v>3</v>
      </c>
      <c r="AT242">
        <v>0.4</v>
      </c>
      <c r="AU242" t="s">
        <v>3</v>
      </c>
      <c r="AV242">
        <v>0</v>
      </c>
      <c r="AW242">
        <v>2</v>
      </c>
      <c r="AX242">
        <v>61551099</v>
      </c>
      <c r="AY242">
        <v>1</v>
      </c>
      <c r="AZ242">
        <v>0</v>
      </c>
      <c r="BA242">
        <v>242</v>
      </c>
      <c r="BB242">
        <v>1</v>
      </c>
      <c r="BC242">
        <v>0</v>
      </c>
      <c r="BD242">
        <v>0</v>
      </c>
      <c r="BE242">
        <v>0</v>
      </c>
      <c r="BF242">
        <v>0</v>
      </c>
      <c r="BG242">
        <v>0</v>
      </c>
      <c r="BH242">
        <v>0</v>
      </c>
      <c r="BI242">
        <v>0</v>
      </c>
      <c r="BJ242">
        <v>104.43599999999999</v>
      </c>
      <c r="BK242">
        <v>0</v>
      </c>
      <c r="BL242">
        <v>0</v>
      </c>
      <c r="BM242">
        <v>0</v>
      </c>
      <c r="BN242">
        <v>0</v>
      </c>
      <c r="BO242">
        <v>0</v>
      </c>
      <c r="BP242">
        <v>1</v>
      </c>
      <c r="BQ242">
        <v>104.43599999999999</v>
      </c>
      <c r="BR242">
        <v>0</v>
      </c>
      <c r="BS242">
        <v>0</v>
      </c>
      <c r="BT242">
        <v>0</v>
      </c>
      <c r="BU242">
        <v>0</v>
      </c>
      <c r="BV242">
        <v>0</v>
      </c>
      <c r="BW242">
        <v>1</v>
      </c>
      <c r="CV242">
        <v>0</v>
      </c>
      <c r="CW242">
        <v>0</v>
      </c>
      <c r="CX242">
        <f>ROUND(Y242*Source!I464,7)</f>
        <v>8.0000000000000002E-3</v>
      </c>
      <c r="CY242">
        <f>AA242</f>
        <v>336.81</v>
      </c>
      <c r="CZ242">
        <f>AE242</f>
        <v>261.08999999999997</v>
      </c>
      <c r="DA242">
        <f>AI242</f>
        <v>1.29</v>
      </c>
      <c r="DB242">
        <f t="shared" si="60"/>
        <v>104.44</v>
      </c>
      <c r="DC242">
        <f t="shared" si="61"/>
        <v>0</v>
      </c>
      <c r="DD242" t="s">
        <v>3</v>
      </c>
      <c r="DE242" t="s">
        <v>3</v>
      </c>
      <c r="DF242">
        <f>ROUND(ROUND(AE242*AI242,2)*CX242,2)</f>
        <v>2.69</v>
      </c>
      <c r="DG242">
        <f t="shared" si="76"/>
        <v>0</v>
      </c>
      <c r="DH242">
        <f t="shared" si="62"/>
        <v>0</v>
      </c>
      <c r="DI242">
        <f t="shared" si="63"/>
        <v>0</v>
      </c>
      <c r="DJ242">
        <f>DF242</f>
        <v>2.69</v>
      </c>
      <c r="DK242">
        <v>0</v>
      </c>
      <c r="DL242" t="s">
        <v>3</v>
      </c>
      <c r="DM242">
        <v>0</v>
      </c>
      <c r="DN242" t="s">
        <v>3</v>
      </c>
      <c r="DO242">
        <v>0</v>
      </c>
    </row>
    <row r="243" spans="1:119" x14ac:dyDescent="0.2">
      <c r="A243">
        <f>ROW(Source!A464)</f>
        <v>464</v>
      </c>
      <c r="B243">
        <v>61549534</v>
      </c>
      <c r="C243">
        <v>61551087</v>
      </c>
      <c r="D243">
        <v>60403601</v>
      </c>
      <c r="E243">
        <v>1</v>
      </c>
      <c r="F243">
        <v>1</v>
      </c>
      <c r="G243">
        <v>1</v>
      </c>
      <c r="H243">
        <v>3</v>
      </c>
      <c r="I243" t="s">
        <v>444</v>
      </c>
      <c r="J243" t="s">
        <v>445</v>
      </c>
      <c r="K243" t="s">
        <v>446</v>
      </c>
      <c r="L243">
        <v>1348</v>
      </c>
      <c r="N243">
        <v>1009</v>
      </c>
      <c r="O243" t="s">
        <v>28</v>
      </c>
      <c r="P243" t="s">
        <v>28</v>
      </c>
      <c r="Q243">
        <v>1000</v>
      </c>
      <c r="W243">
        <v>0</v>
      </c>
      <c r="X243">
        <v>-312996078</v>
      </c>
      <c r="Y243">
        <f t="shared" si="59"/>
        <v>1.4E-3</v>
      </c>
      <c r="AA243">
        <v>127956.34</v>
      </c>
      <c r="AB243">
        <v>0</v>
      </c>
      <c r="AC243">
        <v>0</v>
      </c>
      <c r="AD243">
        <v>0</v>
      </c>
      <c r="AE243">
        <v>99190.96</v>
      </c>
      <c r="AF243">
        <v>0</v>
      </c>
      <c r="AG243">
        <v>0</v>
      </c>
      <c r="AH243">
        <v>0</v>
      </c>
      <c r="AI243">
        <v>1.29</v>
      </c>
      <c r="AJ243">
        <v>1</v>
      </c>
      <c r="AK243">
        <v>1</v>
      </c>
      <c r="AL243">
        <v>1</v>
      </c>
      <c r="AM243">
        <v>2</v>
      </c>
      <c r="AN243">
        <v>0</v>
      </c>
      <c r="AO243">
        <v>0</v>
      </c>
      <c r="AP243">
        <v>0</v>
      </c>
      <c r="AQ243">
        <v>1</v>
      </c>
      <c r="AR243">
        <v>0</v>
      </c>
      <c r="AS243" t="s">
        <v>3</v>
      </c>
      <c r="AT243">
        <v>1.4E-3</v>
      </c>
      <c r="AU243" t="s">
        <v>3</v>
      </c>
      <c r="AV243">
        <v>0</v>
      </c>
      <c r="AW243">
        <v>2</v>
      </c>
      <c r="AX243">
        <v>61551100</v>
      </c>
      <c r="AY243">
        <v>1</v>
      </c>
      <c r="AZ243">
        <v>0</v>
      </c>
      <c r="BA243">
        <v>243</v>
      </c>
      <c r="BB243">
        <v>1</v>
      </c>
      <c r="BC243">
        <v>0</v>
      </c>
      <c r="BD243">
        <v>0</v>
      </c>
      <c r="BE243">
        <v>0</v>
      </c>
      <c r="BF243">
        <v>0</v>
      </c>
      <c r="BG243">
        <v>0</v>
      </c>
      <c r="BH243">
        <v>0</v>
      </c>
      <c r="BI243">
        <v>0</v>
      </c>
      <c r="BJ243">
        <v>138.867344</v>
      </c>
      <c r="BK243">
        <v>0</v>
      </c>
      <c r="BL243">
        <v>0</v>
      </c>
      <c r="BM243">
        <v>0</v>
      </c>
      <c r="BN243">
        <v>0</v>
      </c>
      <c r="BO243">
        <v>0</v>
      </c>
      <c r="BP243">
        <v>1</v>
      </c>
      <c r="BQ243">
        <v>138.867344</v>
      </c>
      <c r="BR243">
        <v>0</v>
      </c>
      <c r="BS243">
        <v>0</v>
      </c>
      <c r="BT243">
        <v>0</v>
      </c>
      <c r="BU243">
        <v>0</v>
      </c>
      <c r="BV243">
        <v>0</v>
      </c>
      <c r="BW243">
        <v>1</v>
      </c>
      <c r="CV243">
        <v>0</v>
      </c>
      <c r="CW243">
        <v>0</v>
      </c>
      <c r="CX243">
        <f>ROUND(Y243*Source!I464,7)</f>
        <v>2.8E-5</v>
      </c>
      <c r="CY243">
        <f>AA243</f>
        <v>127956.34</v>
      </c>
      <c r="CZ243">
        <f>AE243</f>
        <v>99190.96</v>
      </c>
      <c r="DA243">
        <f>AI243</f>
        <v>1.29</v>
      </c>
      <c r="DB243">
        <f t="shared" si="60"/>
        <v>138.87</v>
      </c>
      <c r="DC243">
        <f t="shared" si="61"/>
        <v>0</v>
      </c>
      <c r="DD243" t="s">
        <v>3</v>
      </c>
      <c r="DE243" t="s">
        <v>3</v>
      </c>
      <c r="DF243">
        <f>ROUND(ROUND(AE243*AI243,2)*CX243,2)</f>
        <v>3.58</v>
      </c>
      <c r="DG243">
        <f t="shared" si="76"/>
        <v>0</v>
      </c>
      <c r="DH243">
        <f t="shared" si="62"/>
        <v>0</v>
      </c>
      <c r="DI243">
        <f t="shared" si="63"/>
        <v>0</v>
      </c>
      <c r="DJ243">
        <f>DF243</f>
        <v>3.58</v>
      </c>
      <c r="DK243">
        <v>0</v>
      </c>
      <c r="DL243" t="s">
        <v>3</v>
      </c>
      <c r="DM243">
        <v>0</v>
      </c>
      <c r="DN243" t="s">
        <v>3</v>
      </c>
      <c r="DO243">
        <v>0</v>
      </c>
    </row>
    <row r="244" spans="1:119" x14ac:dyDescent="0.2">
      <c r="A244">
        <f>ROW(Source!A464)</f>
        <v>464</v>
      </c>
      <c r="B244">
        <v>61549534</v>
      </c>
      <c r="C244">
        <v>61551087</v>
      </c>
      <c r="D244">
        <v>60428717</v>
      </c>
      <c r="E244">
        <v>1</v>
      </c>
      <c r="F244">
        <v>1</v>
      </c>
      <c r="G244">
        <v>1</v>
      </c>
      <c r="H244">
        <v>3</v>
      </c>
      <c r="I244" t="s">
        <v>141</v>
      </c>
      <c r="J244" t="s">
        <v>143</v>
      </c>
      <c r="K244" t="s">
        <v>142</v>
      </c>
      <c r="L244">
        <v>1308</v>
      </c>
      <c r="N244">
        <v>1003</v>
      </c>
      <c r="O244" t="s">
        <v>133</v>
      </c>
      <c r="P244" t="s">
        <v>133</v>
      </c>
      <c r="Q244">
        <v>100</v>
      </c>
      <c r="W244">
        <v>0</v>
      </c>
      <c r="X244">
        <v>1929499894</v>
      </c>
      <c r="Y244">
        <f t="shared" si="59"/>
        <v>1</v>
      </c>
      <c r="AA244">
        <v>24286.65</v>
      </c>
      <c r="AB244">
        <v>0</v>
      </c>
      <c r="AC244">
        <v>0</v>
      </c>
      <c r="AD244">
        <v>0</v>
      </c>
      <c r="AE244">
        <v>19586.009999999998</v>
      </c>
      <c r="AF244">
        <v>0</v>
      </c>
      <c r="AG244">
        <v>0</v>
      </c>
      <c r="AH244">
        <v>0</v>
      </c>
      <c r="AI244">
        <v>1.24</v>
      </c>
      <c r="AJ244">
        <v>1</v>
      </c>
      <c r="AK244">
        <v>1</v>
      </c>
      <c r="AL244">
        <v>1</v>
      </c>
      <c r="AM244">
        <v>0</v>
      </c>
      <c r="AN244">
        <v>0</v>
      </c>
      <c r="AO244">
        <v>0</v>
      </c>
      <c r="AP244">
        <v>0</v>
      </c>
      <c r="AQ244">
        <v>0</v>
      </c>
      <c r="AR244">
        <v>0</v>
      </c>
      <c r="AS244" t="s">
        <v>3</v>
      </c>
      <c r="AT244">
        <v>1</v>
      </c>
      <c r="AU244" t="s">
        <v>3</v>
      </c>
      <c r="AV244">
        <v>0</v>
      </c>
      <c r="AW244">
        <v>1</v>
      </c>
      <c r="AX244">
        <v>-1</v>
      </c>
      <c r="AY244">
        <v>0</v>
      </c>
      <c r="AZ244">
        <v>0</v>
      </c>
      <c r="BA244" t="s">
        <v>3</v>
      </c>
      <c r="BB244">
        <v>0</v>
      </c>
      <c r="BC244">
        <v>0</v>
      </c>
      <c r="BD244">
        <v>0</v>
      </c>
      <c r="BE244">
        <v>0</v>
      </c>
      <c r="BF244">
        <v>0</v>
      </c>
      <c r="BG244">
        <v>0</v>
      </c>
      <c r="BH244">
        <v>0</v>
      </c>
      <c r="BI244">
        <v>0</v>
      </c>
      <c r="BJ244">
        <v>0</v>
      </c>
      <c r="BK244">
        <v>0</v>
      </c>
      <c r="BL244">
        <v>0</v>
      </c>
      <c r="BM244">
        <v>0</v>
      </c>
      <c r="BN244">
        <v>0</v>
      </c>
      <c r="BO244">
        <v>0</v>
      </c>
      <c r="BP244">
        <v>0</v>
      </c>
      <c r="BQ244">
        <v>0</v>
      </c>
      <c r="BR244">
        <v>0</v>
      </c>
      <c r="BS244">
        <v>0</v>
      </c>
      <c r="BT244">
        <v>0</v>
      </c>
      <c r="BU244">
        <v>0</v>
      </c>
      <c r="BV244">
        <v>0</v>
      </c>
      <c r="BW244">
        <v>0</v>
      </c>
      <c r="CV244">
        <v>0</v>
      </c>
      <c r="CW244">
        <v>0</v>
      </c>
      <c r="CX244">
        <f>ROUND(Y244*Source!I464,7)</f>
        <v>0.02</v>
      </c>
      <c r="CY244">
        <f>AA244</f>
        <v>24286.65</v>
      </c>
      <c r="CZ244">
        <f>AE244</f>
        <v>19586.009999999998</v>
      </c>
      <c r="DA244">
        <f>AI244</f>
        <v>1.24</v>
      </c>
      <c r="DB244">
        <f t="shared" si="60"/>
        <v>19586.009999999998</v>
      </c>
      <c r="DC244">
        <f t="shared" si="61"/>
        <v>0</v>
      </c>
      <c r="DD244" t="s">
        <v>3</v>
      </c>
      <c r="DE244" t="s">
        <v>3</v>
      </c>
      <c r="DF244">
        <f>ROUND(ROUND(AE244*AI244,2)*CX244,2)</f>
        <v>485.73</v>
      </c>
      <c r="DG244">
        <f t="shared" si="76"/>
        <v>0</v>
      </c>
      <c r="DH244">
        <f t="shared" si="62"/>
        <v>0</v>
      </c>
      <c r="DI244">
        <f t="shared" si="63"/>
        <v>0</v>
      </c>
      <c r="DJ244">
        <f>DF244</f>
        <v>485.73</v>
      </c>
      <c r="DK244">
        <v>0</v>
      </c>
      <c r="DL244" t="s">
        <v>3</v>
      </c>
      <c r="DM244">
        <v>0</v>
      </c>
      <c r="DN244" t="s">
        <v>3</v>
      </c>
      <c r="DO244">
        <v>0</v>
      </c>
    </row>
    <row r="245" spans="1:119" x14ac:dyDescent="0.2">
      <c r="A245">
        <f>ROW(Source!A466)</f>
        <v>466</v>
      </c>
      <c r="B245">
        <v>61549534</v>
      </c>
      <c r="C245">
        <v>61551103</v>
      </c>
      <c r="D245">
        <v>60327426</v>
      </c>
      <c r="E245">
        <v>117</v>
      </c>
      <c r="F245">
        <v>1</v>
      </c>
      <c r="G245">
        <v>1</v>
      </c>
      <c r="H245">
        <v>1</v>
      </c>
      <c r="I245" t="s">
        <v>447</v>
      </c>
      <c r="J245" t="s">
        <v>3</v>
      </c>
      <c r="K245" t="s">
        <v>448</v>
      </c>
      <c r="L245">
        <v>1191</v>
      </c>
      <c r="N245">
        <v>1013</v>
      </c>
      <c r="O245" t="s">
        <v>413</v>
      </c>
      <c r="P245" t="s">
        <v>413</v>
      </c>
      <c r="Q245">
        <v>1</v>
      </c>
      <c r="W245">
        <v>0</v>
      </c>
      <c r="X245">
        <v>44848675</v>
      </c>
      <c r="Y245">
        <f t="shared" si="59"/>
        <v>12.24</v>
      </c>
      <c r="AA245">
        <v>0</v>
      </c>
      <c r="AB245">
        <v>0</v>
      </c>
      <c r="AC245">
        <v>0</v>
      </c>
      <c r="AD245">
        <v>705.88</v>
      </c>
      <c r="AE245">
        <v>0</v>
      </c>
      <c r="AF245">
        <v>0</v>
      </c>
      <c r="AG245">
        <v>0</v>
      </c>
      <c r="AH245">
        <v>705.88</v>
      </c>
      <c r="AI245">
        <v>1</v>
      </c>
      <c r="AJ245">
        <v>1</v>
      </c>
      <c r="AK245">
        <v>1</v>
      </c>
      <c r="AL245">
        <v>1</v>
      </c>
      <c r="AM245">
        <v>-2</v>
      </c>
      <c r="AN245">
        <v>0</v>
      </c>
      <c r="AO245">
        <v>0</v>
      </c>
      <c r="AP245">
        <v>0</v>
      </c>
      <c r="AQ245">
        <v>1</v>
      </c>
      <c r="AR245">
        <v>0</v>
      </c>
      <c r="AS245" t="s">
        <v>3</v>
      </c>
      <c r="AT245">
        <v>12.24</v>
      </c>
      <c r="AU245" t="s">
        <v>3</v>
      </c>
      <c r="AV245">
        <v>1</v>
      </c>
      <c r="AW245">
        <v>2</v>
      </c>
      <c r="AX245">
        <v>61551115</v>
      </c>
      <c r="AY245">
        <v>1</v>
      </c>
      <c r="AZ245">
        <v>0</v>
      </c>
      <c r="BA245">
        <v>245</v>
      </c>
      <c r="BB245">
        <v>1</v>
      </c>
      <c r="BC245">
        <v>0</v>
      </c>
      <c r="BD245">
        <v>0</v>
      </c>
      <c r="BE245">
        <v>0</v>
      </c>
      <c r="BF245">
        <v>0</v>
      </c>
      <c r="BG245">
        <v>0</v>
      </c>
      <c r="BH245">
        <v>0</v>
      </c>
      <c r="BI245">
        <v>0</v>
      </c>
      <c r="BJ245">
        <v>0</v>
      </c>
      <c r="BK245">
        <v>0</v>
      </c>
      <c r="BL245">
        <v>0</v>
      </c>
      <c r="BM245">
        <v>8639.9712</v>
      </c>
      <c r="BN245">
        <v>12.24</v>
      </c>
      <c r="BO245">
        <v>0</v>
      </c>
      <c r="BP245">
        <v>1</v>
      </c>
      <c r="BQ245">
        <v>0</v>
      </c>
      <c r="BR245">
        <v>0</v>
      </c>
      <c r="BS245">
        <v>0</v>
      </c>
      <c r="BT245">
        <v>8639.9712</v>
      </c>
      <c r="BU245">
        <v>12.24</v>
      </c>
      <c r="BV245">
        <v>0</v>
      </c>
      <c r="BW245">
        <v>1</v>
      </c>
      <c r="CU245">
        <f>ROUND(AT245*Source!I466*AH245*AL245,2)</f>
        <v>259.2</v>
      </c>
      <c r="CV245">
        <f>ROUND(Y245*Source!I466,7)</f>
        <v>0.36720000000000003</v>
      </c>
      <c r="CW245">
        <v>0</v>
      </c>
      <c r="CX245">
        <f>ROUND(Y245*Source!I466,7)</f>
        <v>0.36720000000000003</v>
      </c>
      <c r="CY245">
        <f>AD245</f>
        <v>705.88</v>
      </c>
      <c r="CZ245">
        <f>AH245</f>
        <v>705.88</v>
      </c>
      <c r="DA245">
        <f>AL245</f>
        <v>1</v>
      </c>
      <c r="DB245">
        <f t="shared" si="60"/>
        <v>8639.9699999999993</v>
      </c>
      <c r="DC245">
        <f t="shared" si="61"/>
        <v>0</v>
      </c>
      <c r="DD245" t="s">
        <v>3</v>
      </c>
      <c r="DE245" t="s">
        <v>3</v>
      </c>
      <c r="DF245">
        <f t="shared" ref="DF245:DF250" si="77">ROUND(ROUND(AE245,2)*CX245,2)</f>
        <v>0</v>
      </c>
      <c r="DG245">
        <f t="shared" si="76"/>
        <v>0</v>
      </c>
      <c r="DH245">
        <f t="shared" si="62"/>
        <v>0</v>
      </c>
      <c r="DI245">
        <f t="shared" si="63"/>
        <v>259.2</v>
      </c>
      <c r="DJ245">
        <f>DI245</f>
        <v>259.2</v>
      </c>
      <c r="DK245">
        <v>1</v>
      </c>
      <c r="DL245" t="s">
        <v>3</v>
      </c>
      <c r="DM245">
        <v>0</v>
      </c>
      <c r="DN245" t="s">
        <v>3</v>
      </c>
      <c r="DO245">
        <v>0</v>
      </c>
    </row>
    <row r="246" spans="1:119" x14ac:dyDescent="0.2">
      <c r="A246">
        <f>ROW(Source!A466)</f>
        <v>466</v>
      </c>
      <c r="B246">
        <v>61549534</v>
      </c>
      <c r="C246">
        <v>61551103</v>
      </c>
      <c r="D246">
        <v>60327602</v>
      </c>
      <c r="E246">
        <v>117</v>
      </c>
      <c r="F246">
        <v>1</v>
      </c>
      <c r="G246">
        <v>1</v>
      </c>
      <c r="H246">
        <v>1</v>
      </c>
      <c r="I246" t="s">
        <v>430</v>
      </c>
      <c r="J246" t="s">
        <v>3</v>
      </c>
      <c r="K246" t="s">
        <v>431</v>
      </c>
      <c r="L246">
        <v>1191</v>
      </c>
      <c r="N246">
        <v>1013</v>
      </c>
      <c r="O246" t="s">
        <v>413</v>
      </c>
      <c r="P246" t="s">
        <v>413</v>
      </c>
      <c r="Q246">
        <v>1</v>
      </c>
      <c r="W246">
        <v>0</v>
      </c>
      <c r="X246">
        <v>-1417349443</v>
      </c>
      <c r="Y246">
        <f t="shared" si="59"/>
        <v>0.2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1</v>
      </c>
      <c r="AJ246">
        <v>1</v>
      </c>
      <c r="AK246">
        <v>1</v>
      </c>
      <c r="AL246">
        <v>1</v>
      </c>
      <c r="AM246">
        <v>-2</v>
      </c>
      <c r="AN246">
        <v>0</v>
      </c>
      <c r="AO246">
        <v>0</v>
      </c>
      <c r="AP246">
        <v>0</v>
      </c>
      <c r="AQ246">
        <v>1</v>
      </c>
      <c r="AR246">
        <v>0</v>
      </c>
      <c r="AS246" t="s">
        <v>3</v>
      </c>
      <c r="AT246">
        <v>0.2</v>
      </c>
      <c r="AU246" t="s">
        <v>3</v>
      </c>
      <c r="AV246">
        <v>2</v>
      </c>
      <c r="AW246">
        <v>2</v>
      </c>
      <c r="AX246">
        <v>61551116</v>
      </c>
      <c r="AY246">
        <v>1</v>
      </c>
      <c r="AZ246">
        <v>0</v>
      </c>
      <c r="BA246">
        <v>246</v>
      </c>
      <c r="BB246">
        <v>1</v>
      </c>
      <c r="BC246">
        <v>0</v>
      </c>
      <c r="BD246">
        <v>0</v>
      </c>
      <c r="BE246">
        <v>0</v>
      </c>
      <c r="BF246">
        <v>0</v>
      </c>
      <c r="BG246">
        <v>0</v>
      </c>
      <c r="BH246">
        <v>0</v>
      </c>
      <c r="BI246">
        <v>0</v>
      </c>
      <c r="BJ246">
        <v>0</v>
      </c>
      <c r="BK246">
        <v>0</v>
      </c>
      <c r="BL246">
        <v>0</v>
      </c>
      <c r="BM246">
        <v>0</v>
      </c>
      <c r="BN246">
        <v>0</v>
      </c>
      <c r="BO246">
        <v>0</v>
      </c>
      <c r="BP246">
        <v>0</v>
      </c>
      <c r="BQ246">
        <v>0</v>
      </c>
      <c r="BR246">
        <v>0</v>
      </c>
      <c r="BS246">
        <v>0</v>
      </c>
      <c r="BT246">
        <v>0</v>
      </c>
      <c r="BU246">
        <v>0</v>
      </c>
      <c r="BV246">
        <v>0</v>
      </c>
      <c r="BW246">
        <v>0</v>
      </c>
      <c r="CV246">
        <v>0</v>
      </c>
      <c r="CW246">
        <v>0</v>
      </c>
      <c r="CX246">
        <f>ROUND(Y246*Source!I466,7)</f>
        <v>6.0000000000000001E-3</v>
      </c>
      <c r="CY246">
        <f>AD246</f>
        <v>0</v>
      </c>
      <c r="CZ246">
        <f>AH246</f>
        <v>0</v>
      </c>
      <c r="DA246">
        <f>AL246</f>
        <v>1</v>
      </c>
      <c r="DB246">
        <f t="shared" si="60"/>
        <v>0</v>
      </c>
      <c r="DC246">
        <f t="shared" si="61"/>
        <v>0</v>
      </c>
      <c r="DD246" t="s">
        <v>3</v>
      </c>
      <c r="DE246" t="s">
        <v>3</v>
      </c>
      <c r="DF246">
        <f t="shared" si="77"/>
        <v>0</v>
      </c>
      <c r="DG246">
        <f t="shared" si="76"/>
        <v>0</v>
      </c>
      <c r="DH246">
        <f t="shared" si="62"/>
        <v>0</v>
      </c>
      <c r="DI246">
        <f t="shared" si="63"/>
        <v>0</v>
      </c>
      <c r="DJ246">
        <f>DI246</f>
        <v>0</v>
      </c>
      <c r="DK246">
        <v>0</v>
      </c>
      <c r="DL246" t="s">
        <v>3</v>
      </c>
      <c r="DM246">
        <v>0</v>
      </c>
      <c r="DN246" t="s">
        <v>3</v>
      </c>
      <c r="DO246">
        <v>0</v>
      </c>
    </row>
    <row r="247" spans="1:119" x14ac:dyDescent="0.2">
      <c r="A247">
        <f>ROW(Source!A466)</f>
        <v>466</v>
      </c>
      <c r="B247">
        <v>61549534</v>
      </c>
      <c r="C247">
        <v>61551103</v>
      </c>
      <c r="D247">
        <v>60334091</v>
      </c>
      <c r="E247">
        <v>1</v>
      </c>
      <c r="F247">
        <v>1</v>
      </c>
      <c r="G247">
        <v>1</v>
      </c>
      <c r="H247">
        <v>2</v>
      </c>
      <c r="I247" t="s">
        <v>449</v>
      </c>
      <c r="J247" t="s">
        <v>450</v>
      </c>
      <c r="K247" t="s">
        <v>451</v>
      </c>
      <c r="L247">
        <v>1368</v>
      </c>
      <c r="N247">
        <v>1011</v>
      </c>
      <c r="O247" t="s">
        <v>417</v>
      </c>
      <c r="P247" t="s">
        <v>417</v>
      </c>
      <c r="Q247">
        <v>1</v>
      </c>
      <c r="W247">
        <v>0</v>
      </c>
      <c r="X247">
        <v>639918019</v>
      </c>
      <c r="Y247">
        <f t="shared" si="59"/>
        <v>0.1</v>
      </c>
      <c r="AA247">
        <v>0</v>
      </c>
      <c r="AB247">
        <v>1629.55</v>
      </c>
      <c r="AC247">
        <v>969.91</v>
      </c>
      <c r="AD247">
        <v>0</v>
      </c>
      <c r="AE247">
        <v>0</v>
      </c>
      <c r="AF247">
        <v>1629.55</v>
      </c>
      <c r="AG247">
        <v>969.91</v>
      </c>
      <c r="AH247">
        <v>0</v>
      </c>
      <c r="AI247">
        <v>1</v>
      </c>
      <c r="AJ247">
        <v>1</v>
      </c>
      <c r="AK247">
        <v>1</v>
      </c>
      <c r="AL247">
        <v>1</v>
      </c>
      <c r="AM247">
        <v>-2</v>
      </c>
      <c r="AN247">
        <v>0</v>
      </c>
      <c r="AO247">
        <v>0</v>
      </c>
      <c r="AP247">
        <v>0</v>
      </c>
      <c r="AQ247">
        <v>1</v>
      </c>
      <c r="AR247">
        <v>0</v>
      </c>
      <c r="AS247" t="s">
        <v>3</v>
      </c>
      <c r="AT247">
        <v>0.1</v>
      </c>
      <c r="AU247" t="s">
        <v>3</v>
      </c>
      <c r="AV247">
        <v>1</v>
      </c>
      <c r="AW247">
        <v>2</v>
      </c>
      <c r="AX247">
        <v>61551117</v>
      </c>
      <c r="AY247">
        <v>1</v>
      </c>
      <c r="AZ247">
        <v>0</v>
      </c>
      <c r="BA247">
        <v>247</v>
      </c>
      <c r="BB247">
        <v>1</v>
      </c>
      <c r="BC247">
        <v>0</v>
      </c>
      <c r="BD247">
        <v>0</v>
      </c>
      <c r="BE247">
        <v>0</v>
      </c>
      <c r="BF247">
        <v>0</v>
      </c>
      <c r="BG247">
        <v>0</v>
      </c>
      <c r="BH247">
        <v>0</v>
      </c>
      <c r="BI247">
        <v>0</v>
      </c>
      <c r="BJ247">
        <v>0</v>
      </c>
      <c r="BK247">
        <v>162.95500000000001</v>
      </c>
      <c r="BL247">
        <v>96.991</v>
      </c>
      <c r="BM247">
        <v>0</v>
      </c>
      <c r="BN247">
        <v>0</v>
      </c>
      <c r="BO247">
        <v>0.1</v>
      </c>
      <c r="BP247">
        <v>1</v>
      </c>
      <c r="BQ247">
        <v>0</v>
      </c>
      <c r="BR247">
        <v>162.95500000000001</v>
      </c>
      <c r="BS247">
        <v>96.991</v>
      </c>
      <c r="BT247">
        <v>0</v>
      </c>
      <c r="BU247">
        <v>0</v>
      </c>
      <c r="BV247">
        <v>0.1</v>
      </c>
      <c r="BW247">
        <v>1</v>
      </c>
      <c r="CV247">
        <v>0</v>
      </c>
      <c r="CW247">
        <f>ROUND(Y247*Source!I466*DO247,7)</f>
        <v>3.0000000000000001E-3</v>
      </c>
      <c r="CX247">
        <f>ROUND(Y247*Source!I466,7)</f>
        <v>3.0000000000000001E-3</v>
      </c>
      <c r="CY247">
        <f>AB247</f>
        <v>1629.55</v>
      </c>
      <c r="CZ247">
        <f>AF247</f>
        <v>1629.55</v>
      </c>
      <c r="DA247">
        <f>AJ247</f>
        <v>1</v>
      </c>
      <c r="DB247">
        <f t="shared" si="60"/>
        <v>162.96</v>
      </c>
      <c r="DC247">
        <f t="shared" si="61"/>
        <v>96.99</v>
      </c>
      <c r="DD247" t="s">
        <v>3</v>
      </c>
      <c r="DE247" t="s">
        <v>3</v>
      </c>
      <c r="DF247">
        <f t="shared" si="77"/>
        <v>0</v>
      </c>
      <c r="DG247">
        <f t="shared" si="76"/>
        <v>4.8899999999999997</v>
      </c>
      <c r="DH247">
        <f t="shared" si="62"/>
        <v>2.91</v>
      </c>
      <c r="DI247">
        <f t="shared" si="63"/>
        <v>0</v>
      </c>
      <c r="DJ247">
        <f>DG247+DH247</f>
        <v>7.8</v>
      </c>
      <c r="DK247">
        <v>1</v>
      </c>
      <c r="DL247" t="s">
        <v>452</v>
      </c>
      <c r="DM247">
        <v>6</v>
      </c>
      <c r="DN247" t="s">
        <v>413</v>
      </c>
      <c r="DO247">
        <v>1</v>
      </c>
    </row>
    <row r="248" spans="1:119" x14ac:dyDescent="0.2">
      <c r="A248">
        <f>ROW(Source!A466)</f>
        <v>466</v>
      </c>
      <c r="B248">
        <v>61549534</v>
      </c>
      <c r="C248">
        <v>61551103</v>
      </c>
      <c r="D248">
        <v>60334986</v>
      </c>
      <c r="E248">
        <v>1</v>
      </c>
      <c r="F248">
        <v>1</v>
      </c>
      <c r="G248">
        <v>1</v>
      </c>
      <c r="H248">
        <v>2</v>
      </c>
      <c r="I248" t="s">
        <v>453</v>
      </c>
      <c r="J248" t="s">
        <v>454</v>
      </c>
      <c r="K248" t="s">
        <v>455</v>
      </c>
      <c r="L248">
        <v>1368</v>
      </c>
      <c r="N248">
        <v>1011</v>
      </c>
      <c r="O248" t="s">
        <v>417</v>
      </c>
      <c r="P248" t="s">
        <v>417</v>
      </c>
      <c r="Q248">
        <v>1</v>
      </c>
      <c r="W248">
        <v>0</v>
      </c>
      <c r="X248">
        <v>-849950259</v>
      </c>
      <c r="Y248">
        <f t="shared" si="59"/>
        <v>0.1</v>
      </c>
      <c r="AA248">
        <v>0</v>
      </c>
      <c r="AB248">
        <v>643.29</v>
      </c>
      <c r="AC248">
        <v>722.05</v>
      </c>
      <c r="AD248">
        <v>0</v>
      </c>
      <c r="AE248">
        <v>0</v>
      </c>
      <c r="AF248">
        <v>643.29</v>
      </c>
      <c r="AG248">
        <v>722.05</v>
      </c>
      <c r="AH248">
        <v>0</v>
      </c>
      <c r="AI248">
        <v>1</v>
      </c>
      <c r="AJ248">
        <v>1</v>
      </c>
      <c r="AK248">
        <v>1</v>
      </c>
      <c r="AL248">
        <v>1</v>
      </c>
      <c r="AM248">
        <v>-2</v>
      </c>
      <c r="AN248">
        <v>0</v>
      </c>
      <c r="AO248">
        <v>0</v>
      </c>
      <c r="AP248">
        <v>0</v>
      </c>
      <c r="AQ248">
        <v>1</v>
      </c>
      <c r="AR248">
        <v>0</v>
      </c>
      <c r="AS248" t="s">
        <v>3</v>
      </c>
      <c r="AT248">
        <v>0.1</v>
      </c>
      <c r="AU248" t="s">
        <v>3</v>
      </c>
      <c r="AV248">
        <v>1</v>
      </c>
      <c r="AW248">
        <v>2</v>
      </c>
      <c r="AX248">
        <v>61551118</v>
      </c>
      <c r="AY248">
        <v>1</v>
      </c>
      <c r="AZ248">
        <v>0</v>
      </c>
      <c r="BA248">
        <v>248</v>
      </c>
      <c r="BB248">
        <v>1</v>
      </c>
      <c r="BC248">
        <v>0</v>
      </c>
      <c r="BD248">
        <v>0</v>
      </c>
      <c r="BE248">
        <v>0</v>
      </c>
      <c r="BF248">
        <v>0</v>
      </c>
      <c r="BG248">
        <v>0</v>
      </c>
      <c r="BH248">
        <v>0</v>
      </c>
      <c r="BI248">
        <v>0</v>
      </c>
      <c r="BJ248">
        <v>0</v>
      </c>
      <c r="BK248">
        <v>64.328999999999994</v>
      </c>
      <c r="BL248">
        <v>72.204999999999998</v>
      </c>
      <c r="BM248">
        <v>0</v>
      </c>
      <c r="BN248">
        <v>0</v>
      </c>
      <c r="BO248">
        <v>0.1</v>
      </c>
      <c r="BP248">
        <v>1</v>
      </c>
      <c r="BQ248">
        <v>0</v>
      </c>
      <c r="BR248">
        <v>64.328999999999994</v>
      </c>
      <c r="BS248">
        <v>72.204999999999998</v>
      </c>
      <c r="BT248">
        <v>0</v>
      </c>
      <c r="BU248">
        <v>0</v>
      </c>
      <c r="BV248">
        <v>0.1</v>
      </c>
      <c r="BW248">
        <v>1</v>
      </c>
      <c r="CV248">
        <v>0</v>
      </c>
      <c r="CW248">
        <f>ROUND(Y248*Source!I466*DO248,7)</f>
        <v>3.0000000000000001E-3</v>
      </c>
      <c r="CX248">
        <f>ROUND(Y248*Source!I466,7)</f>
        <v>3.0000000000000001E-3</v>
      </c>
      <c r="CY248">
        <f>AB248</f>
        <v>643.29</v>
      </c>
      <c r="CZ248">
        <f>AF248</f>
        <v>643.29</v>
      </c>
      <c r="DA248">
        <f>AJ248</f>
        <v>1</v>
      </c>
      <c r="DB248">
        <f t="shared" si="60"/>
        <v>64.33</v>
      </c>
      <c r="DC248">
        <f t="shared" si="61"/>
        <v>72.209999999999994</v>
      </c>
      <c r="DD248" t="s">
        <v>3</v>
      </c>
      <c r="DE248" t="s">
        <v>3</v>
      </c>
      <c r="DF248">
        <f t="shared" si="77"/>
        <v>0</v>
      </c>
      <c r="DG248">
        <f t="shared" si="76"/>
        <v>1.93</v>
      </c>
      <c r="DH248">
        <f t="shared" si="62"/>
        <v>2.17</v>
      </c>
      <c r="DI248">
        <f t="shared" si="63"/>
        <v>0</v>
      </c>
      <c r="DJ248">
        <f>DG248+DH248</f>
        <v>4.0999999999999996</v>
      </c>
      <c r="DK248">
        <v>1</v>
      </c>
      <c r="DL248" t="s">
        <v>456</v>
      </c>
      <c r="DM248">
        <v>4</v>
      </c>
      <c r="DN248" t="s">
        <v>413</v>
      </c>
      <c r="DO248">
        <v>1</v>
      </c>
    </row>
    <row r="249" spans="1:119" x14ac:dyDescent="0.2">
      <c r="A249">
        <f>ROW(Source!A466)</f>
        <v>466</v>
      </c>
      <c r="B249">
        <v>61549534</v>
      </c>
      <c r="C249">
        <v>61551103</v>
      </c>
      <c r="D249">
        <v>60335182</v>
      </c>
      <c r="E249">
        <v>1</v>
      </c>
      <c r="F249">
        <v>1</v>
      </c>
      <c r="G249">
        <v>1</v>
      </c>
      <c r="H249">
        <v>2</v>
      </c>
      <c r="I249" t="s">
        <v>457</v>
      </c>
      <c r="J249" t="s">
        <v>458</v>
      </c>
      <c r="K249" t="s">
        <v>459</v>
      </c>
      <c r="L249">
        <v>1368</v>
      </c>
      <c r="N249">
        <v>1011</v>
      </c>
      <c r="O249" t="s">
        <v>417</v>
      </c>
      <c r="P249" t="s">
        <v>417</v>
      </c>
      <c r="Q249">
        <v>1</v>
      </c>
      <c r="W249">
        <v>0</v>
      </c>
      <c r="X249">
        <v>303316554</v>
      </c>
      <c r="Y249">
        <f t="shared" si="59"/>
        <v>2.16</v>
      </c>
      <c r="AA249">
        <v>0</v>
      </c>
      <c r="AB249">
        <v>32.26</v>
      </c>
      <c r="AC249">
        <v>0</v>
      </c>
      <c r="AD249">
        <v>0</v>
      </c>
      <c r="AE249">
        <v>0</v>
      </c>
      <c r="AF249">
        <v>32.26</v>
      </c>
      <c r="AG249">
        <v>0</v>
      </c>
      <c r="AH249">
        <v>0</v>
      </c>
      <c r="AI249">
        <v>1</v>
      </c>
      <c r="AJ249">
        <v>1</v>
      </c>
      <c r="AK249">
        <v>1</v>
      </c>
      <c r="AL249">
        <v>1</v>
      </c>
      <c r="AM249">
        <v>-2</v>
      </c>
      <c r="AN249">
        <v>0</v>
      </c>
      <c r="AO249">
        <v>0</v>
      </c>
      <c r="AP249">
        <v>0</v>
      </c>
      <c r="AQ249">
        <v>1</v>
      </c>
      <c r="AR249">
        <v>0</v>
      </c>
      <c r="AS249" t="s">
        <v>3</v>
      </c>
      <c r="AT249">
        <v>2.16</v>
      </c>
      <c r="AU249" t="s">
        <v>3</v>
      </c>
      <c r="AV249">
        <v>1</v>
      </c>
      <c r="AW249">
        <v>2</v>
      </c>
      <c r="AX249">
        <v>61551119</v>
      </c>
      <c r="AY249">
        <v>1</v>
      </c>
      <c r="AZ249">
        <v>0</v>
      </c>
      <c r="BA249">
        <v>249</v>
      </c>
      <c r="BB249">
        <v>1</v>
      </c>
      <c r="BC249">
        <v>0</v>
      </c>
      <c r="BD249">
        <v>0</v>
      </c>
      <c r="BE249">
        <v>0</v>
      </c>
      <c r="BF249">
        <v>0</v>
      </c>
      <c r="BG249">
        <v>0</v>
      </c>
      <c r="BH249">
        <v>0</v>
      </c>
      <c r="BI249">
        <v>0</v>
      </c>
      <c r="BJ249">
        <v>0</v>
      </c>
      <c r="BK249">
        <v>69.681600000000003</v>
      </c>
      <c r="BL249">
        <v>0</v>
      </c>
      <c r="BM249">
        <v>0</v>
      </c>
      <c r="BN249">
        <v>0</v>
      </c>
      <c r="BO249">
        <v>0</v>
      </c>
      <c r="BP249">
        <v>1</v>
      </c>
      <c r="BQ249">
        <v>0</v>
      </c>
      <c r="BR249">
        <v>69.681600000000003</v>
      </c>
      <c r="BS249">
        <v>0</v>
      </c>
      <c r="BT249">
        <v>0</v>
      </c>
      <c r="BU249">
        <v>0</v>
      </c>
      <c r="BV249">
        <v>0</v>
      </c>
      <c r="BW249">
        <v>1</v>
      </c>
      <c r="CV249">
        <v>0</v>
      </c>
      <c r="CW249">
        <f>ROUND(Y249*Source!I466*DO249,7)</f>
        <v>0</v>
      </c>
      <c r="CX249">
        <f>ROUND(Y249*Source!I466,7)</f>
        <v>6.4799999999999996E-2</v>
      </c>
      <c r="CY249">
        <f>AB249</f>
        <v>32.26</v>
      </c>
      <c r="CZ249">
        <f>AF249</f>
        <v>32.26</v>
      </c>
      <c r="DA249">
        <f>AJ249</f>
        <v>1</v>
      </c>
      <c r="DB249">
        <f t="shared" si="60"/>
        <v>69.680000000000007</v>
      </c>
      <c r="DC249">
        <f t="shared" si="61"/>
        <v>0</v>
      </c>
      <c r="DD249" t="s">
        <v>3</v>
      </c>
      <c r="DE249" t="s">
        <v>3</v>
      </c>
      <c r="DF249">
        <f t="shared" si="77"/>
        <v>0</v>
      </c>
      <c r="DG249">
        <f t="shared" si="76"/>
        <v>2.09</v>
      </c>
      <c r="DH249">
        <f t="shared" si="62"/>
        <v>0</v>
      </c>
      <c r="DI249">
        <f t="shared" si="63"/>
        <v>0</v>
      </c>
      <c r="DJ249">
        <f>DG249+DH249</f>
        <v>2.09</v>
      </c>
      <c r="DK249">
        <v>1</v>
      </c>
      <c r="DL249" t="s">
        <v>3</v>
      </c>
      <c r="DM249">
        <v>0</v>
      </c>
      <c r="DN249" t="s">
        <v>3</v>
      </c>
      <c r="DO249">
        <v>0</v>
      </c>
    </row>
    <row r="250" spans="1:119" x14ac:dyDescent="0.2">
      <c r="A250">
        <f>ROW(Source!A466)</f>
        <v>466</v>
      </c>
      <c r="B250">
        <v>61549534</v>
      </c>
      <c r="C250">
        <v>61551103</v>
      </c>
      <c r="D250">
        <v>60401754</v>
      </c>
      <c r="E250">
        <v>1</v>
      </c>
      <c r="F250">
        <v>1</v>
      </c>
      <c r="G250">
        <v>1</v>
      </c>
      <c r="H250">
        <v>3</v>
      </c>
      <c r="I250" t="s">
        <v>436</v>
      </c>
      <c r="J250" t="s">
        <v>437</v>
      </c>
      <c r="K250" t="s">
        <v>438</v>
      </c>
      <c r="L250">
        <v>1383</v>
      </c>
      <c r="N250">
        <v>1013</v>
      </c>
      <c r="O250" t="s">
        <v>439</v>
      </c>
      <c r="P250" t="s">
        <v>439</v>
      </c>
      <c r="Q250">
        <v>1</v>
      </c>
      <c r="W250">
        <v>0</v>
      </c>
      <c r="X250">
        <v>1840299850</v>
      </c>
      <c r="Y250">
        <f t="shared" si="59"/>
        <v>0.44159999999999999</v>
      </c>
      <c r="AA250">
        <v>6.78</v>
      </c>
      <c r="AB250">
        <v>0</v>
      </c>
      <c r="AC250">
        <v>0</v>
      </c>
      <c r="AD250">
        <v>0</v>
      </c>
      <c r="AE250">
        <v>6.78</v>
      </c>
      <c r="AF250">
        <v>0</v>
      </c>
      <c r="AG250">
        <v>0</v>
      </c>
      <c r="AH250">
        <v>0</v>
      </c>
      <c r="AI250">
        <v>1</v>
      </c>
      <c r="AJ250">
        <v>1</v>
      </c>
      <c r="AK250">
        <v>1</v>
      </c>
      <c r="AL250">
        <v>1</v>
      </c>
      <c r="AM250">
        <v>-2</v>
      </c>
      <c r="AN250">
        <v>0</v>
      </c>
      <c r="AO250">
        <v>0</v>
      </c>
      <c r="AP250">
        <v>0</v>
      </c>
      <c r="AQ250">
        <v>1</v>
      </c>
      <c r="AR250">
        <v>0</v>
      </c>
      <c r="AS250" t="s">
        <v>3</v>
      </c>
      <c r="AT250">
        <v>0.44159999999999999</v>
      </c>
      <c r="AU250" t="s">
        <v>3</v>
      </c>
      <c r="AV250">
        <v>0</v>
      </c>
      <c r="AW250">
        <v>2</v>
      </c>
      <c r="AX250">
        <v>61551120</v>
      </c>
      <c r="AY250">
        <v>1</v>
      </c>
      <c r="AZ250">
        <v>0</v>
      </c>
      <c r="BA250">
        <v>250</v>
      </c>
      <c r="BB250">
        <v>1</v>
      </c>
      <c r="BC250">
        <v>0</v>
      </c>
      <c r="BD250">
        <v>0</v>
      </c>
      <c r="BE250">
        <v>0</v>
      </c>
      <c r="BF250">
        <v>0</v>
      </c>
      <c r="BG250">
        <v>0</v>
      </c>
      <c r="BH250">
        <v>0</v>
      </c>
      <c r="BI250">
        <v>0</v>
      </c>
      <c r="BJ250">
        <v>2.9940480000000003</v>
      </c>
      <c r="BK250">
        <v>0</v>
      </c>
      <c r="BL250">
        <v>0</v>
      </c>
      <c r="BM250">
        <v>0</v>
      </c>
      <c r="BN250">
        <v>0</v>
      </c>
      <c r="BO250">
        <v>0</v>
      </c>
      <c r="BP250">
        <v>1</v>
      </c>
      <c r="BQ250">
        <v>2.9940480000000003</v>
      </c>
      <c r="BR250">
        <v>0</v>
      </c>
      <c r="BS250">
        <v>0</v>
      </c>
      <c r="BT250">
        <v>0</v>
      </c>
      <c r="BU250">
        <v>0</v>
      </c>
      <c r="BV250">
        <v>0</v>
      </c>
      <c r="BW250">
        <v>1</v>
      </c>
      <c r="CV250">
        <v>0</v>
      </c>
      <c r="CW250">
        <v>0</v>
      </c>
      <c r="CX250">
        <f>ROUND(Y250*Source!I466,7)</f>
        <v>1.3247999999999999E-2</v>
      </c>
      <c r="CY250">
        <f t="shared" ref="CY250:CY255" si="78">AA250</f>
        <v>6.78</v>
      </c>
      <c r="CZ250">
        <f t="shared" ref="CZ250:CZ255" si="79">AE250</f>
        <v>6.78</v>
      </c>
      <c r="DA250">
        <f t="shared" ref="DA250:DA255" si="80">AI250</f>
        <v>1</v>
      </c>
      <c r="DB250">
        <f t="shared" si="60"/>
        <v>2.99</v>
      </c>
      <c r="DC250">
        <f t="shared" si="61"/>
        <v>0</v>
      </c>
      <c r="DD250" t="s">
        <v>3</v>
      </c>
      <c r="DE250" t="s">
        <v>3</v>
      </c>
      <c r="DF250">
        <f t="shared" si="77"/>
        <v>0.09</v>
      </c>
      <c r="DG250">
        <f t="shared" si="76"/>
        <v>0</v>
      </c>
      <c r="DH250">
        <f t="shared" si="62"/>
        <v>0</v>
      </c>
      <c r="DI250">
        <f t="shared" si="63"/>
        <v>0</v>
      </c>
      <c r="DJ250">
        <f t="shared" ref="DJ250:DJ255" si="81">DF250</f>
        <v>0.09</v>
      </c>
      <c r="DK250">
        <v>1</v>
      </c>
      <c r="DL250" t="s">
        <v>3</v>
      </c>
      <c r="DM250">
        <v>0</v>
      </c>
      <c r="DN250" t="s">
        <v>3</v>
      </c>
      <c r="DO250">
        <v>0</v>
      </c>
    </row>
    <row r="251" spans="1:119" x14ac:dyDescent="0.2">
      <c r="A251">
        <f>ROW(Source!A466)</f>
        <v>466</v>
      </c>
      <c r="B251">
        <v>61549534</v>
      </c>
      <c r="C251">
        <v>61551103</v>
      </c>
      <c r="D251">
        <v>60401913</v>
      </c>
      <c r="E251">
        <v>1</v>
      </c>
      <c r="F251">
        <v>1</v>
      </c>
      <c r="G251">
        <v>1</v>
      </c>
      <c r="H251">
        <v>3</v>
      </c>
      <c r="I251" t="s">
        <v>460</v>
      </c>
      <c r="J251" t="s">
        <v>461</v>
      </c>
      <c r="K251" t="s">
        <v>462</v>
      </c>
      <c r="L251">
        <v>1301</v>
      </c>
      <c r="N251">
        <v>1003</v>
      </c>
      <c r="O251" t="s">
        <v>163</v>
      </c>
      <c r="P251" t="s">
        <v>163</v>
      </c>
      <c r="Q251">
        <v>1</v>
      </c>
      <c r="W251">
        <v>0</v>
      </c>
      <c r="X251">
        <v>-1499427467</v>
      </c>
      <c r="Y251">
        <f t="shared" si="59"/>
        <v>13.33</v>
      </c>
      <c r="AA251">
        <v>5.17</v>
      </c>
      <c r="AB251">
        <v>0</v>
      </c>
      <c r="AC251">
        <v>0</v>
      </c>
      <c r="AD251">
        <v>0</v>
      </c>
      <c r="AE251">
        <v>5.87</v>
      </c>
      <c r="AF251">
        <v>0</v>
      </c>
      <c r="AG251">
        <v>0</v>
      </c>
      <c r="AH251">
        <v>0</v>
      </c>
      <c r="AI251">
        <v>0.88</v>
      </c>
      <c r="AJ251">
        <v>1</v>
      </c>
      <c r="AK251">
        <v>1</v>
      </c>
      <c r="AL251">
        <v>1</v>
      </c>
      <c r="AM251">
        <v>2</v>
      </c>
      <c r="AN251">
        <v>0</v>
      </c>
      <c r="AO251">
        <v>0</v>
      </c>
      <c r="AP251">
        <v>0</v>
      </c>
      <c r="AQ251">
        <v>1</v>
      </c>
      <c r="AR251">
        <v>0</v>
      </c>
      <c r="AS251" t="s">
        <v>3</v>
      </c>
      <c r="AT251">
        <v>13.33</v>
      </c>
      <c r="AU251" t="s">
        <v>3</v>
      </c>
      <c r="AV251">
        <v>0</v>
      </c>
      <c r="AW251">
        <v>2</v>
      </c>
      <c r="AX251">
        <v>61551121</v>
      </c>
      <c r="AY251">
        <v>1</v>
      </c>
      <c r="AZ251">
        <v>0</v>
      </c>
      <c r="BA251">
        <v>251</v>
      </c>
      <c r="BB251">
        <v>1</v>
      </c>
      <c r="BC251">
        <v>0</v>
      </c>
      <c r="BD251">
        <v>0</v>
      </c>
      <c r="BE251">
        <v>0</v>
      </c>
      <c r="BF251">
        <v>0</v>
      </c>
      <c r="BG251">
        <v>0</v>
      </c>
      <c r="BH251">
        <v>0</v>
      </c>
      <c r="BI251">
        <v>0</v>
      </c>
      <c r="BJ251">
        <v>78.247100000000003</v>
      </c>
      <c r="BK251">
        <v>0</v>
      </c>
      <c r="BL251">
        <v>0</v>
      </c>
      <c r="BM251">
        <v>0</v>
      </c>
      <c r="BN251">
        <v>0</v>
      </c>
      <c r="BO251">
        <v>0</v>
      </c>
      <c r="BP251">
        <v>1</v>
      </c>
      <c r="BQ251">
        <v>78.247100000000003</v>
      </c>
      <c r="BR251">
        <v>0</v>
      </c>
      <c r="BS251">
        <v>0</v>
      </c>
      <c r="BT251">
        <v>0</v>
      </c>
      <c r="BU251">
        <v>0</v>
      </c>
      <c r="BV251">
        <v>0</v>
      </c>
      <c r="BW251">
        <v>1</v>
      </c>
      <c r="CV251">
        <v>0</v>
      </c>
      <c r="CW251">
        <v>0</v>
      </c>
      <c r="CX251">
        <f>ROUND(Y251*Source!I466,7)</f>
        <v>0.39989999999999998</v>
      </c>
      <c r="CY251">
        <f t="shared" si="78"/>
        <v>5.17</v>
      </c>
      <c r="CZ251">
        <f t="shared" si="79"/>
        <v>5.87</v>
      </c>
      <c r="DA251">
        <f t="shared" si="80"/>
        <v>0.88</v>
      </c>
      <c r="DB251">
        <f t="shared" si="60"/>
        <v>78.25</v>
      </c>
      <c r="DC251">
        <f t="shared" si="61"/>
        <v>0</v>
      </c>
      <c r="DD251" t="s">
        <v>3</v>
      </c>
      <c r="DE251" t="s">
        <v>3</v>
      </c>
      <c r="DF251">
        <f>ROUND(ROUND(AE251*AI251,2)*CX251,2)</f>
        <v>2.0699999999999998</v>
      </c>
      <c r="DG251">
        <f t="shared" si="76"/>
        <v>0</v>
      </c>
      <c r="DH251">
        <f t="shared" si="62"/>
        <v>0</v>
      </c>
      <c r="DI251">
        <f t="shared" si="63"/>
        <v>0</v>
      </c>
      <c r="DJ251">
        <f t="shared" si="81"/>
        <v>2.0699999999999998</v>
      </c>
      <c r="DK251">
        <v>0</v>
      </c>
      <c r="DL251" t="s">
        <v>3</v>
      </c>
      <c r="DM251">
        <v>0</v>
      </c>
      <c r="DN251" t="s">
        <v>3</v>
      </c>
      <c r="DO251">
        <v>0</v>
      </c>
    </row>
    <row r="252" spans="1:119" x14ac:dyDescent="0.2">
      <c r="A252">
        <f>ROW(Source!A466)</f>
        <v>466</v>
      </c>
      <c r="B252">
        <v>61549534</v>
      </c>
      <c r="C252">
        <v>61551103</v>
      </c>
      <c r="D252">
        <v>60401927</v>
      </c>
      <c r="E252">
        <v>1</v>
      </c>
      <c r="F252">
        <v>1</v>
      </c>
      <c r="G252">
        <v>1</v>
      </c>
      <c r="H252">
        <v>3</v>
      </c>
      <c r="I252" t="s">
        <v>463</v>
      </c>
      <c r="J252" t="s">
        <v>464</v>
      </c>
      <c r="K252" t="s">
        <v>465</v>
      </c>
      <c r="L252">
        <v>1302</v>
      </c>
      <c r="N252">
        <v>1003</v>
      </c>
      <c r="O252" t="s">
        <v>466</v>
      </c>
      <c r="P252" t="s">
        <v>466</v>
      </c>
      <c r="Q252">
        <v>10</v>
      </c>
      <c r="W252">
        <v>0</v>
      </c>
      <c r="X252">
        <v>530731316</v>
      </c>
      <c r="Y252">
        <f t="shared" si="59"/>
        <v>0.55000000000000004</v>
      </c>
      <c r="AA252">
        <v>57.7</v>
      </c>
      <c r="AB252">
        <v>0</v>
      </c>
      <c r="AC252">
        <v>0</v>
      </c>
      <c r="AD252">
        <v>0</v>
      </c>
      <c r="AE252">
        <v>37.71</v>
      </c>
      <c r="AF252">
        <v>0</v>
      </c>
      <c r="AG252">
        <v>0</v>
      </c>
      <c r="AH252">
        <v>0</v>
      </c>
      <c r="AI252">
        <v>1.53</v>
      </c>
      <c r="AJ252">
        <v>1</v>
      </c>
      <c r="AK252">
        <v>1</v>
      </c>
      <c r="AL252">
        <v>1</v>
      </c>
      <c r="AM252">
        <v>2</v>
      </c>
      <c r="AN252">
        <v>0</v>
      </c>
      <c r="AO252">
        <v>0</v>
      </c>
      <c r="AP252">
        <v>0</v>
      </c>
      <c r="AQ252">
        <v>1</v>
      </c>
      <c r="AR252">
        <v>0</v>
      </c>
      <c r="AS252" t="s">
        <v>3</v>
      </c>
      <c r="AT252">
        <v>0.55000000000000004</v>
      </c>
      <c r="AU252" t="s">
        <v>3</v>
      </c>
      <c r="AV252">
        <v>0</v>
      </c>
      <c r="AW252">
        <v>2</v>
      </c>
      <c r="AX252">
        <v>61551122</v>
      </c>
      <c r="AY252">
        <v>1</v>
      </c>
      <c r="AZ252">
        <v>0</v>
      </c>
      <c r="BA252">
        <v>252</v>
      </c>
      <c r="BB252">
        <v>1</v>
      </c>
      <c r="BC252">
        <v>0</v>
      </c>
      <c r="BD252">
        <v>0</v>
      </c>
      <c r="BE252">
        <v>0</v>
      </c>
      <c r="BF252">
        <v>0</v>
      </c>
      <c r="BG252">
        <v>0</v>
      </c>
      <c r="BH252">
        <v>0</v>
      </c>
      <c r="BI252">
        <v>0</v>
      </c>
      <c r="BJ252">
        <v>20.740500000000001</v>
      </c>
      <c r="BK252">
        <v>0</v>
      </c>
      <c r="BL252">
        <v>0</v>
      </c>
      <c r="BM252">
        <v>0</v>
      </c>
      <c r="BN252">
        <v>0</v>
      </c>
      <c r="BO252">
        <v>0</v>
      </c>
      <c r="BP252">
        <v>1</v>
      </c>
      <c r="BQ252">
        <v>20.740500000000001</v>
      </c>
      <c r="BR252">
        <v>0</v>
      </c>
      <c r="BS252">
        <v>0</v>
      </c>
      <c r="BT252">
        <v>0</v>
      </c>
      <c r="BU252">
        <v>0</v>
      </c>
      <c r="BV252">
        <v>0</v>
      </c>
      <c r="BW252">
        <v>1</v>
      </c>
      <c r="CV252">
        <v>0</v>
      </c>
      <c r="CW252">
        <v>0</v>
      </c>
      <c r="CX252">
        <f>ROUND(Y252*Source!I466,7)</f>
        <v>1.6500000000000001E-2</v>
      </c>
      <c r="CY252">
        <f t="shared" si="78"/>
        <v>57.7</v>
      </c>
      <c r="CZ252">
        <f t="shared" si="79"/>
        <v>37.71</v>
      </c>
      <c r="DA252">
        <f t="shared" si="80"/>
        <v>1.53</v>
      </c>
      <c r="DB252">
        <f t="shared" si="60"/>
        <v>20.74</v>
      </c>
      <c r="DC252">
        <f t="shared" si="61"/>
        <v>0</v>
      </c>
      <c r="DD252" t="s">
        <v>3</v>
      </c>
      <c r="DE252" t="s">
        <v>3</v>
      </c>
      <c r="DF252">
        <f>ROUND(ROUND(AE252*AI252,2)*CX252,2)</f>
        <v>0.95</v>
      </c>
      <c r="DG252">
        <f t="shared" si="76"/>
        <v>0</v>
      </c>
      <c r="DH252">
        <f t="shared" si="62"/>
        <v>0</v>
      </c>
      <c r="DI252">
        <f t="shared" si="63"/>
        <v>0</v>
      </c>
      <c r="DJ252">
        <f t="shared" si="81"/>
        <v>0.95</v>
      </c>
      <c r="DK252">
        <v>0</v>
      </c>
      <c r="DL252" t="s">
        <v>3</v>
      </c>
      <c r="DM252">
        <v>0</v>
      </c>
      <c r="DN252" t="s">
        <v>3</v>
      </c>
      <c r="DO252">
        <v>0</v>
      </c>
    </row>
    <row r="253" spans="1:119" x14ac:dyDescent="0.2">
      <c r="A253">
        <f>ROW(Source!A466)</f>
        <v>466</v>
      </c>
      <c r="B253">
        <v>61549534</v>
      </c>
      <c r="C253">
        <v>61551103</v>
      </c>
      <c r="D253">
        <v>60402495</v>
      </c>
      <c r="E253">
        <v>1</v>
      </c>
      <c r="F253">
        <v>1</v>
      </c>
      <c r="G253">
        <v>1</v>
      </c>
      <c r="H253">
        <v>3</v>
      </c>
      <c r="I253" t="s">
        <v>467</v>
      </c>
      <c r="J253" t="s">
        <v>468</v>
      </c>
      <c r="K253" t="s">
        <v>469</v>
      </c>
      <c r="L253">
        <v>1346</v>
      </c>
      <c r="N253">
        <v>1009</v>
      </c>
      <c r="O253" t="s">
        <v>470</v>
      </c>
      <c r="P253" t="s">
        <v>470</v>
      </c>
      <c r="Q253">
        <v>1</v>
      </c>
      <c r="W253">
        <v>0</v>
      </c>
      <c r="X253">
        <v>-163259778</v>
      </c>
      <c r="Y253">
        <f t="shared" si="59"/>
        <v>1.9</v>
      </c>
      <c r="AA253">
        <v>121.39</v>
      </c>
      <c r="AB253">
        <v>0</v>
      </c>
      <c r="AC253">
        <v>0</v>
      </c>
      <c r="AD253">
        <v>0</v>
      </c>
      <c r="AE253">
        <v>155.63</v>
      </c>
      <c r="AF253">
        <v>0</v>
      </c>
      <c r="AG253">
        <v>0</v>
      </c>
      <c r="AH253">
        <v>0</v>
      </c>
      <c r="AI253">
        <v>0.78</v>
      </c>
      <c r="AJ253">
        <v>1</v>
      </c>
      <c r="AK253">
        <v>1</v>
      </c>
      <c r="AL253">
        <v>1</v>
      </c>
      <c r="AM253">
        <v>2</v>
      </c>
      <c r="AN253">
        <v>0</v>
      </c>
      <c r="AO253">
        <v>0</v>
      </c>
      <c r="AP253">
        <v>0</v>
      </c>
      <c r="AQ253">
        <v>1</v>
      </c>
      <c r="AR253">
        <v>0</v>
      </c>
      <c r="AS253" t="s">
        <v>3</v>
      </c>
      <c r="AT253">
        <v>1.9</v>
      </c>
      <c r="AU253" t="s">
        <v>3</v>
      </c>
      <c r="AV253">
        <v>0</v>
      </c>
      <c r="AW253">
        <v>2</v>
      </c>
      <c r="AX253">
        <v>61551123</v>
      </c>
      <c r="AY253">
        <v>1</v>
      </c>
      <c r="AZ253">
        <v>0</v>
      </c>
      <c r="BA253">
        <v>253</v>
      </c>
      <c r="BB253">
        <v>1</v>
      </c>
      <c r="BC253">
        <v>0</v>
      </c>
      <c r="BD253">
        <v>0</v>
      </c>
      <c r="BE253">
        <v>0</v>
      </c>
      <c r="BF253">
        <v>0</v>
      </c>
      <c r="BG253">
        <v>0</v>
      </c>
      <c r="BH253">
        <v>0</v>
      </c>
      <c r="BI253">
        <v>0</v>
      </c>
      <c r="BJ253">
        <v>295.697</v>
      </c>
      <c r="BK253">
        <v>0</v>
      </c>
      <c r="BL253">
        <v>0</v>
      </c>
      <c r="BM253">
        <v>0</v>
      </c>
      <c r="BN253">
        <v>0</v>
      </c>
      <c r="BO253">
        <v>0</v>
      </c>
      <c r="BP253">
        <v>1</v>
      </c>
      <c r="BQ253">
        <v>295.697</v>
      </c>
      <c r="BR253">
        <v>0</v>
      </c>
      <c r="BS253">
        <v>0</v>
      </c>
      <c r="BT253">
        <v>0</v>
      </c>
      <c r="BU253">
        <v>0</v>
      </c>
      <c r="BV253">
        <v>0</v>
      </c>
      <c r="BW253">
        <v>1</v>
      </c>
      <c r="CV253">
        <v>0</v>
      </c>
      <c r="CW253">
        <v>0</v>
      </c>
      <c r="CX253">
        <f>ROUND(Y253*Source!I466,7)</f>
        <v>5.7000000000000002E-2</v>
      </c>
      <c r="CY253">
        <f t="shared" si="78"/>
        <v>121.39</v>
      </c>
      <c r="CZ253">
        <f t="shared" si="79"/>
        <v>155.63</v>
      </c>
      <c r="DA253">
        <f t="shared" si="80"/>
        <v>0.78</v>
      </c>
      <c r="DB253">
        <f t="shared" si="60"/>
        <v>295.7</v>
      </c>
      <c r="DC253">
        <f t="shared" si="61"/>
        <v>0</v>
      </c>
      <c r="DD253" t="s">
        <v>3</v>
      </c>
      <c r="DE253" t="s">
        <v>3</v>
      </c>
      <c r="DF253">
        <f>ROUND(ROUND(AE253*AI253,2)*CX253,2)</f>
        <v>6.92</v>
      </c>
      <c r="DG253">
        <f t="shared" si="76"/>
        <v>0</v>
      </c>
      <c r="DH253">
        <f t="shared" si="62"/>
        <v>0</v>
      </c>
      <c r="DI253">
        <f t="shared" si="63"/>
        <v>0</v>
      </c>
      <c r="DJ253">
        <f t="shared" si="81"/>
        <v>6.92</v>
      </c>
      <c r="DK253">
        <v>0</v>
      </c>
      <c r="DL253" t="s">
        <v>3</v>
      </c>
      <c r="DM253">
        <v>0</v>
      </c>
      <c r="DN253" t="s">
        <v>3</v>
      </c>
      <c r="DO253">
        <v>0</v>
      </c>
    </row>
    <row r="254" spans="1:119" x14ac:dyDescent="0.2">
      <c r="A254">
        <f>ROW(Source!A466)</f>
        <v>466</v>
      </c>
      <c r="B254">
        <v>61549534</v>
      </c>
      <c r="C254">
        <v>61551103</v>
      </c>
      <c r="D254">
        <v>60420448</v>
      </c>
      <c r="E254">
        <v>1</v>
      </c>
      <c r="F254">
        <v>1</v>
      </c>
      <c r="G254">
        <v>1</v>
      </c>
      <c r="H254">
        <v>3</v>
      </c>
      <c r="I254" t="s">
        <v>471</v>
      </c>
      <c r="J254" t="s">
        <v>472</v>
      </c>
      <c r="K254" t="s">
        <v>473</v>
      </c>
      <c r="L254">
        <v>1346</v>
      </c>
      <c r="N254">
        <v>1009</v>
      </c>
      <c r="O254" t="s">
        <v>470</v>
      </c>
      <c r="P254" t="s">
        <v>470</v>
      </c>
      <c r="Q254">
        <v>1</v>
      </c>
      <c r="W254">
        <v>0</v>
      </c>
      <c r="X254">
        <v>291254868</v>
      </c>
      <c r="Y254">
        <f t="shared" si="59"/>
        <v>0.4</v>
      </c>
      <c r="AA254">
        <v>111.83</v>
      </c>
      <c r="AB254">
        <v>0</v>
      </c>
      <c r="AC254">
        <v>0</v>
      </c>
      <c r="AD254">
        <v>0</v>
      </c>
      <c r="AE254">
        <v>79.88</v>
      </c>
      <c r="AF254">
        <v>0</v>
      </c>
      <c r="AG254">
        <v>0</v>
      </c>
      <c r="AH254">
        <v>0</v>
      </c>
      <c r="AI254">
        <v>1.4</v>
      </c>
      <c r="AJ254">
        <v>1</v>
      </c>
      <c r="AK254">
        <v>1</v>
      </c>
      <c r="AL254">
        <v>1</v>
      </c>
      <c r="AM254">
        <v>2</v>
      </c>
      <c r="AN254">
        <v>0</v>
      </c>
      <c r="AO254">
        <v>0</v>
      </c>
      <c r="AP254">
        <v>0</v>
      </c>
      <c r="AQ254">
        <v>1</v>
      </c>
      <c r="AR254">
        <v>0</v>
      </c>
      <c r="AS254" t="s">
        <v>3</v>
      </c>
      <c r="AT254">
        <v>0.4</v>
      </c>
      <c r="AU254" t="s">
        <v>3</v>
      </c>
      <c r="AV254">
        <v>0</v>
      </c>
      <c r="AW254">
        <v>2</v>
      </c>
      <c r="AX254">
        <v>61551124</v>
      </c>
      <c r="AY254">
        <v>1</v>
      </c>
      <c r="AZ254">
        <v>0</v>
      </c>
      <c r="BA254">
        <v>254</v>
      </c>
      <c r="BB254">
        <v>1</v>
      </c>
      <c r="BC254">
        <v>0</v>
      </c>
      <c r="BD254">
        <v>0</v>
      </c>
      <c r="BE254">
        <v>0</v>
      </c>
      <c r="BF254">
        <v>0</v>
      </c>
      <c r="BG254">
        <v>0</v>
      </c>
      <c r="BH254">
        <v>0</v>
      </c>
      <c r="BI254">
        <v>0</v>
      </c>
      <c r="BJ254">
        <v>31.951999999999998</v>
      </c>
      <c r="BK254">
        <v>0</v>
      </c>
      <c r="BL254">
        <v>0</v>
      </c>
      <c r="BM254">
        <v>0</v>
      </c>
      <c r="BN254">
        <v>0</v>
      </c>
      <c r="BO254">
        <v>0</v>
      </c>
      <c r="BP254">
        <v>1</v>
      </c>
      <c r="BQ254">
        <v>31.951999999999998</v>
      </c>
      <c r="BR254">
        <v>0</v>
      </c>
      <c r="BS254">
        <v>0</v>
      </c>
      <c r="BT254">
        <v>0</v>
      </c>
      <c r="BU254">
        <v>0</v>
      </c>
      <c r="BV254">
        <v>0</v>
      </c>
      <c r="BW254">
        <v>1</v>
      </c>
      <c r="CV254">
        <v>0</v>
      </c>
      <c r="CW254">
        <v>0</v>
      </c>
      <c r="CX254">
        <f>ROUND(Y254*Source!I466,7)</f>
        <v>1.2E-2</v>
      </c>
      <c r="CY254">
        <f t="shared" si="78"/>
        <v>111.83</v>
      </c>
      <c r="CZ254">
        <f t="shared" si="79"/>
        <v>79.88</v>
      </c>
      <c r="DA254">
        <f t="shared" si="80"/>
        <v>1.4</v>
      </c>
      <c r="DB254">
        <f t="shared" si="60"/>
        <v>31.95</v>
      </c>
      <c r="DC254">
        <f t="shared" si="61"/>
        <v>0</v>
      </c>
      <c r="DD254" t="s">
        <v>3</v>
      </c>
      <c r="DE254" t="s">
        <v>3</v>
      </c>
      <c r="DF254">
        <f>ROUND(ROUND(AE254*AI254,2)*CX254,2)</f>
        <v>1.34</v>
      </c>
      <c r="DG254">
        <f t="shared" si="76"/>
        <v>0</v>
      </c>
      <c r="DH254">
        <f t="shared" si="62"/>
        <v>0</v>
      </c>
      <c r="DI254">
        <f t="shared" si="63"/>
        <v>0</v>
      </c>
      <c r="DJ254">
        <f t="shared" si="81"/>
        <v>1.34</v>
      </c>
      <c r="DK254">
        <v>0</v>
      </c>
      <c r="DL254" t="s">
        <v>3</v>
      </c>
      <c r="DM254">
        <v>0</v>
      </c>
      <c r="DN254" t="s">
        <v>3</v>
      </c>
      <c r="DO254">
        <v>0</v>
      </c>
    </row>
    <row r="255" spans="1:119" x14ac:dyDescent="0.2">
      <c r="A255">
        <f>ROW(Source!A466)</f>
        <v>466</v>
      </c>
      <c r="B255">
        <v>61549534</v>
      </c>
      <c r="C255">
        <v>61551103</v>
      </c>
      <c r="D255">
        <v>60433685</v>
      </c>
      <c r="E255">
        <v>1</v>
      </c>
      <c r="F255">
        <v>1</v>
      </c>
      <c r="G255">
        <v>1</v>
      </c>
      <c r="H255">
        <v>3</v>
      </c>
      <c r="I255" t="s">
        <v>149</v>
      </c>
      <c r="J255" t="s">
        <v>152</v>
      </c>
      <c r="K255" t="s">
        <v>150</v>
      </c>
      <c r="L255">
        <v>1477</v>
      </c>
      <c r="N255">
        <v>1013</v>
      </c>
      <c r="O255" t="s">
        <v>151</v>
      </c>
      <c r="P255" t="s">
        <v>153</v>
      </c>
      <c r="Q255">
        <v>1</v>
      </c>
      <c r="W255">
        <v>0</v>
      </c>
      <c r="X255">
        <v>1901007357</v>
      </c>
      <c r="Y255">
        <f t="shared" si="59"/>
        <v>0.105</v>
      </c>
      <c r="AA255">
        <v>70449.91</v>
      </c>
      <c r="AB255">
        <v>0</v>
      </c>
      <c r="AC255">
        <v>0</v>
      </c>
      <c r="AD255">
        <v>0</v>
      </c>
      <c r="AE255">
        <v>70449.91</v>
      </c>
      <c r="AF255">
        <v>0</v>
      </c>
      <c r="AG255">
        <v>0</v>
      </c>
      <c r="AH255">
        <v>0</v>
      </c>
      <c r="AI255">
        <v>1.4</v>
      </c>
      <c r="AJ255">
        <v>1</v>
      </c>
      <c r="AK255">
        <v>1</v>
      </c>
      <c r="AL255">
        <v>1</v>
      </c>
      <c r="AM255">
        <v>0</v>
      </c>
      <c r="AN255">
        <v>0</v>
      </c>
      <c r="AO255">
        <v>0</v>
      </c>
      <c r="AP255">
        <v>0</v>
      </c>
      <c r="AQ255">
        <v>0</v>
      </c>
      <c r="AR255">
        <v>0</v>
      </c>
      <c r="AS255" t="s">
        <v>3</v>
      </c>
      <c r="AT255">
        <v>0.105</v>
      </c>
      <c r="AU255" t="s">
        <v>3</v>
      </c>
      <c r="AV255">
        <v>0</v>
      </c>
      <c r="AW255">
        <v>1</v>
      </c>
      <c r="AX255">
        <v>-1</v>
      </c>
      <c r="AY255">
        <v>0</v>
      </c>
      <c r="AZ255">
        <v>0</v>
      </c>
      <c r="BA255" t="s">
        <v>3</v>
      </c>
      <c r="BB255">
        <v>0</v>
      </c>
      <c r="BC255">
        <v>0</v>
      </c>
      <c r="BD255">
        <v>0</v>
      </c>
      <c r="BE255">
        <v>0</v>
      </c>
      <c r="BF255">
        <v>0</v>
      </c>
      <c r="BG255">
        <v>0</v>
      </c>
      <c r="BH255">
        <v>0</v>
      </c>
      <c r="BI255">
        <v>0</v>
      </c>
      <c r="BJ255">
        <v>0</v>
      </c>
      <c r="BK255">
        <v>0</v>
      </c>
      <c r="BL255">
        <v>0</v>
      </c>
      <c r="BM255">
        <v>0</v>
      </c>
      <c r="BN255">
        <v>0</v>
      </c>
      <c r="BO255">
        <v>0</v>
      </c>
      <c r="BP255">
        <v>0</v>
      </c>
      <c r="BQ255">
        <v>0</v>
      </c>
      <c r="BR255">
        <v>0</v>
      </c>
      <c r="BS255">
        <v>0</v>
      </c>
      <c r="BT255">
        <v>0</v>
      </c>
      <c r="BU255">
        <v>0</v>
      </c>
      <c r="BV255">
        <v>0</v>
      </c>
      <c r="BW255">
        <v>0</v>
      </c>
      <c r="CV255">
        <v>0</v>
      </c>
      <c r="CW255">
        <v>0</v>
      </c>
      <c r="CX255">
        <f>ROUND(Y255*Source!I466,7)</f>
        <v>3.15E-3</v>
      </c>
      <c r="CY255">
        <f t="shared" si="78"/>
        <v>70449.91</v>
      </c>
      <c r="CZ255">
        <f t="shared" si="79"/>
        <v>70449.91</v>
      </c>
      <c r="DA255">
        <f t="shared" si="80"/>
        <v>1.4</v>
      </c>
      <c r="DB255">
        <f t="shared" si="60"/>
        <v>7397.24</v>
      </c>
      <c r="DC255">
        <f t="shared" si="61"/>
        <v>0</v>
      </c>
      <c r="DD255" t="s">
        <v>3</v>
      </c>
      <c r="DE255" t="s">
        <v>3</v>
      </c>
      <c r="DF255">
        <f>ROUND(ROUND(AE255*AI255,2)*CX255,2)</f>
        <v>310.68</v>
      </c>
      <c r="DG255">
        <f t="shared" si="76"/>
        <v>0</v>
      </c>
      <c r="DH255">
        <f t="shared" si="62"/>
        <v>0</v>
      </c>
      <c r="DI255">
        <f t="shared" si="63"/>
        <v>0</v>
      </c>
      <c r="DJ255">
        <f t="shared" si="81"/>
        <v>310.68</v>
      </c>
      <c r="DK255">
        <v>0</v>
      </c>
      <c r="DL255" t="s">
        <v>3</v>
      </c>
      <c r="DM255">
        <v>0</v>
      </c>
      <c r="DN255" t="s">
        <v>3</v>
      </c>
      <c r="DO255">
        <v>0</v>
      </c>
    </row>
    <row r="256" spans="1:119" x14ac:dyDescent="0.2">
      <c r="A256">
        <f>ROW(Source!A503)</f>
        <v>503</v>
      </c>
      <c r="B256">
        <v>61549534</v>
      </c>
      <c r="C256">
        <v>61551127</v>
      </c>
      <c r="D256">
        <v>60327418</v>
      </c>
      <c r="E256">
        <v>117</v>
      </c>
      <c r="F256">
        <v>1</v>
      </c>
      <c r="G256">
        <v>1</v>
      </c>
      <c r="H256">
        <v>1</v>
      </c>
      <c r="I256" t="s">
        <v>426</v>
      </c>
      <c r="J256" t="s">
        <v>3</v>
      </c>
      <c r="K256" t="s">
        <v>427</v>
      </c>
      <c r="L256">
        <v>1191</v>
      </c>
      <c r="N256">
        <v>1013</v>
      </c>
      <c r="O256" t="s">
        <v>413</v>
      </c>
      <c r="P256" t="s">
        <v>413</v>
      </c>
      <c r="Q256">
        <v>1</v>
      </c>
      <c r="W256">
        <v>0</v>
      </c>
      <c r="X256">
        <v>-715079457</v>
      </c>
      <c r="Y256">
        <f t="shared" si="59"/>
        <v>24.1</v>
      </c>
      <c r="AA256">
        <v>0</v>
      </c>
      <c r="AB256">
        <v>0</v>
      </c>
      <c r="AC256">
        <v>0</v>
      </c>
      <c r="AD256">
        <v>681.63</v>
      </c>
      <c r="AE256">
        <v>0</v>
      </c>
      <c r="AF256">
        <v>0</v>
      </c>
      <c r="AG256">
        <v>0</v>
      </c>
      <c r="AH256">
        <v>681.63</v>
      </c>
      <c r="AI256">
        <v>1</v>
      </c>
      <c r="AJ256">
        <v>1</v>
      </c>
      <c r="AK256">
        <v>1</v>
      </c>
      <c r="AL256">
        <v>1</v>
      </c>
      <c r="AM256">
        <v>-2</v>
      </c>
      <c r="AN256">
        <v>0</v>
      </c>
      <c r="AO256">
        <v>0</v>
      </c>
      <c r="AP256">
        <v>0</v>
      </c>
      <c r="AQ256">
        <v>1</v>
      </c>
      <c r="AR256">
        <v>0</v>
      </c>
      <c r="AS256" t="s">
        <v>3</v>
      </c>
      <c r="AT256">
        <v>24.1</v>
      </c>
      <c r="AU256" t="s">
        <v>3</v>
      </c>
      <c r="AV256">
        <v>1</v>
      </c>
      <c r="AW256">
        <v>2</v>
      </c>
      <c r="AX256">
        <v>61551130</v>
      </c>
      <c r="AY256">
        <v>1</v>
      </c>
      <c r="AZ256">
        <v>0</v>
      </c>
      <c r="BA256">
        <v>256</v>
      </c>
      <c r="BB256">
        <v>1</v>
      </c>
      <c r="BC256">
        <v>0</v>
      </c>
      <c r="BD256">
        <v>0</v>
      </c>
      <c r="BE256">
        <v>0</v>
      </c>
      <c r="BF256">
        <v>0</v>
      </c>
      <c r="BG256">
        <v>0</v>
      </c>
      <c r="BH256">
        <v>0</v>
      </c>
      <c r="BI256">
        <v>0</v>
      </c>
      <c r="BJ256">
        <v>0</v>
      </c>
      <c r="BK256">
        <v>0</v>
      </c>
      <c r="BL256">
        <v>0</v>
      </c>
      <c r="BM256">
        <v>16427.282999999999</v>
      </c>
      <c r="BN256">
        <v>24.1</v>
      </c>
      <c r="BO256">
        <v>0</v>
      </c>
      <c r="BP256">
        <v>1</v>
      </c>
      <c r="BQ256">
        <v>0</v>
      </c>
      <c r="BR256">
        <v>0</v>
      </c>
      <c r="BS256">
        <v>0</v>
      </c>
      <c r="BT256">
        <v>16427.282999999999</v>
      </c>
      <c r="BU256">
        <v>24.1</v>
      </c>
      <c r="BV256">
        <v>0</v>
      </c>
      <c r="BW256">
        <v>1</v>
      </c>
      <c r="CU256">
        <f>ROUND(AT256*Source!I503*AH256*AL256,2)</f>
        <v>164.27</v>
      </c>
      <c r="CV256">
        <f>ROUND(Y256*Source!I503,7)</f>
        <v>0.24099999999999999</v>
      </c>
      <c r="CW256">
        <v>0</v>
      </c>
      <c r="CX256">
        <f>ROUND(Y256*Source!I503,7)</f>
        <v>0.24099999999999999</v>
      </c>
      <c r="CY256">
        <f>AD256</f>
        <v>681.63</v>
      </c>
      <c r="CZ256">
        <f>AH256</f>
        <v>681.63</v>
      </c>
      <c r="DA256">
        <f>AL256</f>
        <v>1</v>
      </c>
      <c r="DB256">
        <f t="shared" si="60"/>
        <v>16427.28</v>
      </c>
      <c r="DC256">
        <f t="shared" si="61"/>
        <v>0</v>
      </c>
      <c r="DD256" t="s">
        <v>3</v>
      </c>
      <c r="DE256" t="s">
        <v>3</v>
      </c>
      <c r="DF256">
        <f>ROUND(ROUND(AE256,2)*CX256,2)</f>
        <v>0</v>
      </c>
      <c r="DG256">
        <f t="shared" si="76"/>
        <v>0</v>
      </c>
      <c r="DH256">
        <f t="shared" si="62"/>
        <v>0</v>
      </c>
      <c r="DI256">
        <f t="shared" si="63"/>
        <v>164.27</v>
      </c>
      <c r="DJ256">
        <f>DI256</f>
        <v>164.27</v>
      </c>
      <c r="DK256">
        <v>1</v>
      </c>
      <c r="DL256" t="s">
        <v>3</v>
      </c>
      <c r="DM256">
        <v>0</v>
      </c>
      <c r="DN256" t="s">
        <v>3</v>
      </c>
      <c r="DO256">
        <v>0</v>
      </c>
    </row>
    <row r="257" spans="1:119" x14ac:dyDescent="0.2">
      <c r="A257">
        <f>ROW(Source!A503)</f>
        <v>503</v>
      </c>
      <c r="B257">
        <v>61549534</v>
      </c>
      <c r="C257">
        <v>61551127</v>
      </c>
      <c r="D257">
        <v>60430710</v>
      </c>
      <c r="E257">
        <v>1</v>
      </c>
      <c r="F257">
        <v>1</v>
      </c>
      <c r="G257">
        <v>1</v>
      </c>
      <c r="H257">
        <v>3</v>
      </c>
      <c r="I257" t="s">
        <v>126</v>
      </c>
      <c r="J257" t="s">
        <v>129</v>
      </c>
      <c r="K257" t="s">
        <v>127</v>
      </c>
      <c r="L257">
        <v>1371</v>
      </c>
      <c r="N257">
        <v>1013</v>
      </c>
      <c r="O257" t="s">
        <v>128</v>
      </c>
      <c r="P257" t="s">
        <v>128</v>
      </c>
      <c r="Q257">
        <v>1</v>
      </c>
      <c r="W257">
        <v>0</v>
      </c>
      <c r="X257">
        <v>651079227</v>
      </c>
      <c r="Y257">
        <f t="shared" ref="Y257:Y320" si="82">AT257</f>
        <v>100</v>
      </c>
      <c r="AA257">
        <v>439.61</v>
      </c>
      <c r="AB257">
        <v>0</v>
      </c>
      <c r="AC257">
        <v>0</v>
      </c>
      <c r="AD257">
        <v>0</v>
      </c>
      <c r="AE257">
        <v>230.16</v>
      </c>
      <c r="AF257">
        <v>0</v>
      </c>
      <c r="AG257">
        <v>0</v>
      </c>
      <c r="AH257">
        <v>0</v>
      </c>
      <c r="AI257">
        <v>1.91</v>
      </c>
      <c r="AJ257">
        <v>1</v>
      </c>
      <c r="AK257">
        <v>1</v>
      </c>
      <c r="AL257">
        <v>1</v>
      </c>
      <c r="AM257">
        <v>0</v>
      </c>
      <c r="AN257">
        <v>0</v>
      </c>
      <c r="AO257">
        <v>0</v>
      </c>
      <c r="AP257">
        <v>0</v>
      </c>
      <c r="AQ257">
        <v>0</v>
      </c>
      <c r="AR257">
        <v>0</v>
      </c>
      <c r="AS257" t="s">
        <v>3</v>
      </c>
      <c r="AT257">
        <v>100</v>
      </c>
      <c r="AU257" t="s">
        <v>3</v>
      </c>
      <c r="AV257">
        <v>0</v>
      </c>
      <c r="AW257">
        <v>1</v>
      </c>
      <c r="AX257">
        <v>-1</v>
      </c>
      <c r="AY257">
        <v>0</v>
      </c>
      <c r="AZ257">
        <v>0</v>
      </c>
      <c r="BA257" t="s">
        <v>3</v>
      </c>
      <c r="BB257">
        <v>0</v>
      </c>
      <c r="BC257">
        <v>0</v>
      </c>
      <c r="BD257">
        <v>0</v>
      </c>
      <c r="BE257">
        <v>0</v>
      </c>
      <c r="BF257">
        <v>0</v>
      </c>
      <c r="BG257">
        <v>0</v>
      </c>
      <c r="BH257">
        <v>0</v>
      </c>
      <c r="BI257">
        <v>0</v>
      </c>
      <c r="BJ257">
        <v>0</v>
      </c>
      <c r="BK257">
        <v>0</v>
      </c>
      <c r="BL257">
        <v>0</v>
      </c>
      <c r="BM257">
        <v>0</v>
      </c>
      <c r="BN257">
        <v>0</v>
      </c>
      <c r="BO257">
        <v>0</v>
      </c>
      <c r="BP257">
        <v>0</v>
      </c>
      <c r="BQ257">
        <v>0</v>
      </c>
      <c r="BR257">
        <v>0</v>
      </c>
      <c r="BS257">
        <v>0</v>
      </c>
      <c r="BT257">
        <v>0</v>
      </c>
      <c r="BU257">
        <v>0</v>
      </c>
      <c r="BV257">
        <v>0</v>
      </c>
      <c r="BW257">
        <v>0</v>
      </c>
      <c r="CV257">
        <v>0</v>
      </c>
      <c r="CW257">
        <v>0</v>
      </c>
      <c r="CX257">
        <f>ROUND(Y257*Source!I503,7)</f>
        <v>1</v>
      </c>
      <c r="CY257">
        <f>AA257</f>
        <v>439.61</v>
      </c>
      <c r="CZ257">
        <f>AE257</f>
        <v>230.16</v>
      </c>
      <c r="DA257">
        <f>AI257</f>
        <v>1.91</v>
      </c>
      <c r="DB257">
        <f t="shared" ref="DB257:DB320" si="83">ROUND(ROUND(AT257*CZ257,2),6)</f>
        <v>23016</v>
      </c>
      <c r="DC257">
        <f t="shared" ref="DC257:DC320" si="84">ROUND(ROUND(AT257*AG257,2),6)</f>
        <v>0</v>
      </c>
      <c r="DD257" t="s">
        <v>3</v>
      </c>
      <c r="DE257" t="s">
        <v>3</v>
      </c>
      <c r="DF257">
        <f>ROUND(ROUND(AE257*AI257,2)*CX257,2)</f>
        <v>439.61</v>
      </c>
      <c r="DG257">
        <f t="shared" si="76"/>
        <v>0</v>
      </c>
      <c r="DH257">
        <f t="shared" ref="DH257:DH320" si="85">ROUND(ROUND(AG257,2)*CX257,2)</f>
        <v>0</v>
      </c>
      <c r="DI257">
        <f t="shared" ref="DI257:DI320" si="86">ROUND(ROUND(AH257,2)*CX257,2)</f>
        <v>0</v>
      </c>
      <c r="DJ257">
        <f>DF257</f>
        <v>439.61</v>
      </c>
      <c r="DK257">
        <v>0</v>
      </c>
      <c r="DL257" t="s">
        <v>3</v>
      </c>
      <c r="DM257">
        <v>0</v>
      </c>
      <c r="DN257" t="s">
        <v>3</v>
      </c>
      <c r="DO257">
        <v>0</v>
      </c>
    </row>
    <row r="258" spans="1:119" x14ac:dyDescent="0.2">
      <c r="A258">
        <f>ROW(Source!A505)</f>
        <v>505</v>
      </c>
      <c r="B258">
        <v>61549534</v>
      </c>
      <c r="C258">
        <v>61551133</v>
      </c>
      <c r="D258">
        <v>60327418</v>
      </c>
      <c r="E258">
        <v>117</v>
      </c>
      <c r="F258">
        <v>1</v>
      </c>
      <c r="G258">
        <v>1</v>
      </c>
      <c r="H258">
        <v>1</v>
      </c>
      <c r="I258" t="s">
        <v>426</v>
      </c>
      <c r="J258" t="s">
        <v>3</v>
      </c>
      <c r="K258" t="s">
        <v>427</v>
      </c>
      <c r="L258">
        <v>1191</v>
      </c>
      <c r="N258">
        <v>1013</v>
      </c>
      <c r="O258" t="s">
        <v>413</v>
      </c>
      <c r="P258" t="s">
        <v>413</v>
      </c>
      <c r="Q258">
        <v>1</v>
      </c>
      <c r="W258">
        <v>0</v>
      </c>
      <c r="X258">
        <v>-715079457</v>
      </c>
      <c r="Y258">
        <f t="shared" si="82"/>
        <v>24.1</v>
      </c>
      <c r="AA258">
        <v>0</v>
      </c>
      <c r="AB258">
        <v>0</v>
      </c>
      <c r="AC258">
        <v>0</v>
      </c>
      <c r="AD258">
        <v>681.63</v>
      </c>
      <c r="AE258">
        <v>0</v>
      </c>
      <c r="AF258">
        <v>0</v>
      </c>
      <c r="AG258">
        <v>0</v>
      </c>
      <c r="AH258">
        <v>681.63</v>
      </c>
      <c r="AI258">
        <v>1</v>
      </c>
      <c r="AJ258">
        <v>1</v>
      </c>
      <c r="AK258">
        <v>1</v>
      </c>
      <c r="AL258">
        <v>1</v>
      </c>
      <c r="AM258">
        <v>-2</v>
      </c>
      <c r="AN258">
        <v>0</v>
      </c>
      <c r="AO258">
        <v>0</v>
      </c>
      <c r="AP258">
        <v>0</v>
      </c>
      <c r="AQ258">
        <v>1</v>
      </c>
      <c r="AR258">
        <v>0</v>
      </c>
      <c r="AS258" t="s">
        <v>3</v>
      </c>
      <c r="AT258">
        <v>24.1</v>
      </c>
      <c r="AU258" t="s">
        <v>3</v>
      </c>
      <c r="AV258">
        <v>1</v>
      </c>
      <c r="AW258">
        <v>2</v>
      </c>
      <c r="AX258">
        <v>61551136</v>
      </c>
      <c r="AY258">
        <v>1</v>
      </c>
      <c r="AZ258">
        <v>0</v>
      </c>
      <c r="BA258">
        <v>258</v>
      </c>
      <c r="BB258">
        <v>1</v>
      </c>
      <c r="BC258">
        <v>0</v>
      </c>
      <c r="BD258">
        <v>0</v>
      </c>
      <c r="BE258">
        <v>0</v>
      </c>
      <c r="BF258">
        <v>0</v>
      </c>
      <c r="BG258">
        <v>0</v>
      </c>
      <c r="BH258">
        <v>0</v>
      </c>
      <c r="BI258">
        <v>0</v>
      </c>
      <c r="BJ258">
        <v>0</v>
      </c>
      <c r="BK258">
        <v>0</v>
      </c>
      <c r="BL258">
        <v>0</v>
      </c>
      <c r="BM258">
        <v>16427.282999999999</v>
      </c>
      <c r="BN258">
        <v>24.1</v>
      </c>
      <c r="BO258">
        <v>0</v>
      </c>
      <c r="BP258">
        <v>1</v>
      </c>
      <c r="BQ258">
        <v>0</v>
      </c>
      <c r="BR258">
        <v>0</v>
      </c>
      <c r="BS258">
        <v>0</v>
      </c>
      <c r="BT258">
        <v>16427.282999999999</v>
      </c>
      <c r="BU258">
        <v>24.1</v>
      </c>
      <c r="BV258">
        <v>0</v>
      </c>
      <c r="BW258">
        <v>1</v>
      </c>
      <c r="CU258">
        <f>ROUND(AT258*Source!I505*AH258*AL258,2)</f>
        <v>164.27</v>
      </c>
      <c r="CV258">
        <f>ROUND(Y258*Source!I505,7)</f>
        <v>0.24099999999999999</v>
      </c>
      <c r="CW258">
        <v>0</v>
      </c>
      <c r="CX258">
        <f>ROUND(Y258*Source!I505,7)</f>
        <v>0.24099999999999999</v>
      </c>
      <c r="CY258">
        <f>AD258</f>
        <v>681.63</v>
      </c>
      <c r="CZ258">
        <f>AH258</f>
        <v>681.63</v>
      </c>
      <c r="DA258">
        <f>AL258</f>
        <v>1</v>
      </c>
      <c r="DB258">
        <f t="shared" si="83"/>
        <v>16427.28</v>
      </c>
      <c r="DC258">
        <f t="shared" si="84"/>
        <v>0</v>
      </c>
      <c r="DD258" t="s">
        <v>3</v>
      </c>
      <c r="DE258" t="s">
        <v>3</v>
      </c>
      <c r="DF258">
        <f>ROUND(ROUND(AE258,2)*CX258,2)</f>
        <v>0</v>
      </c>
      <c r="DG258">
        <f t="shared" si="76"/>
        <v>0</v>
      </c>
      <c r="DH258">
        <f t="shared" si="85"/>
        <v>0</v>
      </c>
      <c r="DI258">
        <f t="shared" si="86"/>
        <v>164.27</v>
      </c>
      <c r="DJ258">
        <f>DI258</f>
        <v>164.27</v>
      </c>
      <c r="DK258">
        <v>1</v>
      </c>
      <c r="DL258" t="s">
        <v>3</v>
      </c>
      <c r="DM258">
        <v>0</v>
      </c>
      <c r="DN258" t="s">
        <v>3</v>
      </c>
      <c r="DO258">
        <v>0</v>
      </c>
    </row>
    <row r="259" spans="1:119" x14ac:dyDescent="0.2">
      <c r="A259">
        <f>ROW(Source!A505)</f>
        <v>505</v>
      </c>
      <c r="B259">
        <v>61549534</v>
      </c>
      <c r="C259">
        <v>61551133</v>
      </c>
      <c r="D259">
        <v>60430710</v>
      </c>
      <c r="E259">
        <v>1</v>
      </c>
      <c r="F259">
        <v>1</v>
      </c>
      <c r="G259">
        <v>1</v>
      </c>
      <c r="H259">
        <v>3</v>
      </c>
      <c r="I259" t="s">
        <v>126</v>
      </c>
      <c r="J259" t="s">
        <v>129</v>
      </c>
      <c r="K259" t="s">
        <v>127</v>
      </c>
      <c r="L259">
        <v>1371</v>
      </c>
      <c r="N259">
        <v>1013</v>
      </c>
      <c r="O259" t="s">
        <v>128</v>
      </c>
      <c r="P259" t="s">
        <v>128</v>
      </c>
      <c r="Q259">
        <v>1</v>
      </c>
      <c r="W259">
        <v>0</v>
      </c>
      <c r="X259">
        <v>651079227</v>
      </c>
      <c r="Y259">
        <f t="shared" si="82"/>
        <v>100</v>
      </c>
      <c r="AA259">
        <v>439.61</v>
      </c>
      <c r="AB259">
        <v>0</v>
      </c>
      <c r="AC259">
        <v>0</v>
      </c>
      <c r="AD259">
        <v>0</v>
      </c>
      <c r="AE259">
        <v>230.16</v>
      </c>
      <c r="AF259">
        <v>0</v>
      </c>
      <c r="AG259">
        <v>0</v>
      </c>
      <c r="AH259">
        <v>0</v>
      </c>
      <c r="AI259">
        <v>1.91</v>
      </c>
      <c r="AJ259">
        <v>1</v>
      </c>
      <c r="AK259">
        <v>1</v>
      </c>
      <c r="AL259">
        <v>1</v>
      </c>
      <c r="AM259">
        <v>0</v>
      </c>
      <c r="AN259">
        <v>0</v>
      </c>
      <c r="AO259">
        <v>0</v>
      </c>
      <c r="AP259">
        <v>0</v>
      </c>
      <c r="AQ259">
        <v>0</v>
      </c>
      <c r="AR259">
        <v>0</v>
      </c>
      <c r="AS259" t="s">
        <v>3</v>
      </c>
      <c r="AT259">
        <v>100</v>
      </c>
      <c r="AU259" t="s">
        <v>3</v>
      </c>
      <c r="AV259">
        <v>0</v>
      </c>
      <c r="AW259">
        <v>1</v>
      </c>
      <c r="AX259">
        <v>-1</v>
      </c>
      <c r="AY259">
        <v>0</v>
      </c>
      <c r="AZ259">
        <v>0</v>
      </c>
      <c r="BA259" t="s">
        <v>3</v>
      </c>
      <c r="BB259">
        <v>0</v>
      </c>
      <c r="BC259">
        <v>0</v>
      </c>
      <c r="BD259">
        <v>0</v>
      </c>
      <c r="BE259">
        <v>0</v>
      </c>
      <c r="BF259">
        <v>0</v>
      </c>
      <c r="BG259">
        <v>0</v>
      </c>
      <c r="BH259">
        <v>0</v>
      </c>
      <c r="BI259">
        <v>0</v>
      </c>
      <c r="BJ259">
        <v>0</v>
      </c>
      <c r="BK259">
        <v>0</v>
      </c>
      <c r="BL259">
        <v>0</v>
      </c>
      <c r="BM259">
        <v>0</v>
      </c>
      <c r="BN259">
        <v>0</v>
      </c>
      <c r="BO259">
        <v>0</v>
      </c>
      <c r="BP259">
        <v>0</v>
      </c>
      <c r="BQ259">
        <v>0</v>
      </c>
      <c r="BR259">
        <v>0</v>
      </c>
      <c r="BS259">
        <v>0</v>
      </c>
      <c r="BT259">
        <v>0</v>
      </c>
      <c r="BU259">
        <v>0</v>
      </c>
      <c r="BV259">
        <v>0</v>
      </c>
      <c r="BW259">
        <v>0</v>
      </c>
      <c r="CV259">
        <v>0</v>
      </c>
      <c r="CW259">
        <v>0</v>
      </c>
      <c r="CX259">
        <f>ROUND(Y259*Source!I505,7)</f>
        <v>1</v>
      </c>
      <c r="CY259">
        <f>AA259</f>
        <v>439.61</v>
      </c>
      <c r="CZ259">
        <f>AE259</f>
        <v>230.16</v>
      </c>
      <c r="DA259">
        <f>AI259</f>
        <v>1.91</v>
      </c>
      <c r="DB259">
        <f t="shared" si="83"/>
        <v>23016</v>
      </c>
      <c r="DC259">
        <f t="shared" si="84"/>
        <v>0</v>
      </c>
      <c r="DD259" t="s">
        <v>3</v>
      </c>
      <c r="DE259" t="s">
        <v>3</v>
      </c>
      <c r="DF259">
        <f>ROUND(ROUND(AE259*AI259,2)*CX259,2)</f>
        <v>439.61</v>
      </c>
      <c r="DG259">
        <f t="shared" si="76"/>
        <v>0</v>
      </c>
      <c r="DH259">
        <f t="shared" si="85"/>
        <v>0</v>
      </c>
      <c r="DI259">
        <f t="shared" si="86"/>
        <v>0</v>
      </c>
      <c r="DJ259">
        <f>DF259</f>
        <v>439.61</v>
      </c>
      <c r="DK259">
        <v>0</v>
      </c>
      <c r="DL259" t="s">
        <v>3</v>
      </c>
      <c r="DM259">
        <v>0</v>
      </c>
      <c r="DN259" t="s">
        <v>3</v>
      </c>
      <c r="DO259">
        <v>0</v>
      </c>
    </row>
    <row r="260" spans="1:119" x14ac:dyDescent="0.2">
      <c r="A260">
        <f>ROW(Source!A507)</f>
        <v>507</v>
      </c>
      <c r="B260">
        <v>61549534</v>
      </c>
      <c r="C260">
        <v>61551139</v>
      </c>
      <c r="D260">
        <v>60327426</v>
      </c>
      <c r="E260">
        <v>117</v>
      </c>
      <c r="F260">
        <v>1</v>
      </c>
      <c r="G260">
        <v>1</v>
      </c>
      <c r="H260">
        <v>1</v>
      </c>
      <c r="I260" t="s">
        <v>447</v>
      </c>
      <c r="J260" t="s">
        <v>3</v>
      </c>
      <c r="K260" t="s">
        <v>448</v>
      </c>
      <c r="L260">
        <v>1191</v>
      </c>
      <c r="N260">
        <v>1013</v>
      </c>
      <c r="O260" t="s">
        <v>413</v>
      </c>
      <c r="P260" t="s">
        <v>413</v>
      </c>
      <c r="Q260">
        <v>1</v>
      </c>
      <c r="W260">
        <v>0</v>
      </c>
      <c r="X260">
        <v>44848675</v>
      </c>
      <c r="Y260">
        <f t="shared" si="82"/>
        <v>12.24</v>
      </c>
      <c r="AA260">
        <v>0</v>
      </c>
      <c r="AB260">
        <v>0</v>
      </c>
      <c r="AC260">
        <v>0</v>
      </c>
      <c r="AD260">
        <v>705.88</v>
      </c>
      <c r="AE260">
        <v>0</v>
      </c>
      <c r="AF260">
        <v>0</v>
      </c>
      <c r="AG260">
        <v>0</v>
      </c>
      <c r="AH260">
        <v>705.88</v>
      </c>
      <c r="AI260">
        <v>1</v>
      </c>
      <c r="AJ260">
        <v>1</v>
      </c>
      <c r="AK260">
        <v>1</v>
      </c>
      <c r="AL260">
        <v>1</v>
      </c>
      <c r="AM260">
        <v>-2</v>
      </c>
      <c r="AN260">
        <v>0</v>
      </c>
      <c r="AO260">
        <v>0</v>
      </c>
      <c r="AP260">
        <v>0</v>
      </c>
      <c r="AQ260">
        <v>1</v>
      </c>
      <c r="AR260">
        <v>0</v>
      </c>
      <c r="AS260" t="s">
        <v>3</v>
      </c>
      <c r="AT260">
        <v>12.24</v>
      </c>
      <c r="AU260" t="s">
        <v>3</v>
      </c>
      <c r="AV260">
        <v>1</v>
      </c>
      <c r="AW260">
        <v>2</v>
      </c>
      <c r="AX260">
        <v>61551151</v>
      </c>
      <c r="AY260">
        <v>1</v>
      </c>
      <c r="AZ260">
        <v>0</v>
      </c>
      <c r="BA260">
        <v>260</v>
      </c>
      <c r="BB260">
        <v>1</v>
      </c>
      <c r="BC260">
        <v>0</v>
      </c>
      <c r="BD260">
        <v>0</v>
      </c>
      <c r="BE260">
        <v>0</v>
      </c>
      <c r="BF260">
        <v>0</v>
      </c>
      <c r="BG260">
        <v>0</v>
      </c>
      <c r="BH260">
        <v>0</v>
      </c>
      <c r="BI260">
        <v>0</v>
      </c>
      <c r="BJ260">
        <v>0</v>
      </c>
      <c r="BK260">
        <v>0</v>
      </c>
      <c r="BL260">
        <v>0</v>
      </c>
      <c r="BM260">
        <v>8639.9712</v>
      </c>
      <c r="BN260">
        <v>12.24</v>
      </c>
      <c r="BO260">
        <v>0</v>
      </c>
      <c r="BP260">
        <v>1</v>
      </c>
      <c r="BQ260">
        <v>0</v>
      </c>
      <c r="BR260">
        <v>0</v>
      </c>
      <c r="BS260">
        <v>0</v>
      </c>
      <c r="BT260">
        <v>8639.9712</v>
      </c>
      <c r="BU260">
        <v>12.24</v>
      </c>
      <c r="BV260">
        <v>0</v>
      </c>
      <c r="BW260">
        <v>1</v>
      </c>
      <c r="CU260">
        <f>ROUND(AT260*Source!I507*AH260*AL260,2)</f>
        <v>4319.99</v>
      </c>
      <c r="CV260">
        <f>ROUND(Y260*Source!I507,7)</f>
        <v>6.12</v>
      </c>
      <c r="CW260">
        <v>0</v>
      </c>
      <c r="CX260">
        <f>ROUND(Y260*Source!I507,7)</f>
        <v>6.12</v>
      </c>
      <c r="CY260">
        <f>AD260</f>
        <v>705.88</v>
      </c>
      <c r="CZ260">
        <f>AH260</f>
        <v>705.88</v>
      </c>
      <c r="DA260">
        <f>AL260</f>
        <v>1</v>
      </c>
      <c r="DB260">
        <f t="shared" si="83"/>
        <v>8639.9699999999993</v>
      </c>
      <c r="DC260">
        <f t="shared" si="84"/>
        <v>0</v>
      </c>
      <c r="DD260" t="s">
        <v>3</v>
      </c>
      <c r="DE260" t="s">
        <v>3</v>
      </c>
      <c r="DF260">
        <f t="shared" ref="DF260:DF265" si="87">ROUND(ROUND(AE260,2)*CX260,2)</f>
        <v>0</v>
      </c>
      <c r="DG260">
        <f t="shared" si="76"/>
        <v>0</v>
      </c>
      <c r="DH260">
        <f t="shared" si="85"/>
        <v>0</v>
      </c>
      <c r="DI260">
        <f t="shared" si="86"/>
        <v>4319.99</v>
      </c>
      <c r="DJ260">
        <f>DI260</f>
        <v>4319.99</v>
      </c>
      <c r="DK260">
        <v>1</v>
      </c>
      <c r="DL260" t="s">
        <v>3</v>
      </c>
      <c r="DM260">
        <v>0</v>
      </c>
      <c r="DN260" t="s">
        <v>3</v>
      </c>
      <c r="DO260">
        <v>0</v>
      </c>
    </row>
    <row r="261" spans="1:119" x14ac:dyDescent="0.2">
      <c r="A261">
        <f>ROW(Source!A507)</f>
        <v>507</v>
      </c>
      <c r="B261">
        <v>61549534</v>
      </c>
      <c r="C261">
        <v>61551139</v>
      </c>
      <c r="D261">
        <v>60327602</v>
      </c>
      <c r="E261">
        <v>117</v>
      </c>
      <c r="F261">
        <v>1</v>
      </c>
      <c r="G261">
        <v>1</v>
      </c>
      <c r="H261">
        <v>1</v>
      </c>
      <c r="I261" t="s">
        <v>430</v>
      </c>
      <c r="J261" t="s">
        <v>3</v>
      </c>
      <c r="K261" t="s">
        <v>431</v>
      </c>
      <c r="L261">
        <v>1191</v>
      </c>
      <c r="N261">
        <v>1013</v>
      </c>
      <c r="O261" t="s">
        <v>413</v>
      </c>
      <c r="P261" t="s">
        <v>413</v>
      </c>
      <c r="Q261">
        <v>1</v>
      </c>
      <c r="W261">
        <v>0</v>
      </c>
      <c r="X261">
        <v>-1417349443</v>
      </c>
      <c r="Y261">
        <f t="shared" si="82"/>
        <v>0.2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1</v>
      </c>
      <c r="AJ261">
        <v>1</v>
      </c>
      <c r="AK261">
        <v>1</v>
      </c>
      <c r="AL261">
        <v>1</v>
      </c>
      <c r="AM261">
        <v>-2</v>
      </c>
      <c r="AN261">
        <v>0</v>
      </c>
      <c r="AO261">
        <v>0</v>
      </c>
      <c r="AP261">
        <v>0</v>
      </c>
      <c r="AQ261">
        <v>1</v>
      </c>
      <c r="AR261">
        <v>0</v>
      </c>
      <c r="AS261" t="s">
        <v>3</v>
      </c>
      <c r="AT261">
        <v>0.2</v>
      </c>
      <c r="AU261" t="s">
        <v>3</v>
      </c>
      <c r="AV261">
        <v>2</v>
      </c>
      <c r="AW261">
        <v>2</v>
      </c>
      <c r="AX261">
        <v>61551152</v>
      </c>
      <c r="AY261">
        <v>1</v>
      </c>
      <c r="AZ261">
        <v>0</v>
      </c>
      <c r="BA261">
        <v>261</v>
      </c>
      <c r="BB261">
        <v>1</v>
      </c>
      <c r="BC261">
        <v>0</v>
      </c>
      <c r="BD261">
        <v>0</v>
      </c>
      <c r="BE261">
        <v>0</v>
      </c>
      <c r="BF261">
        <v>0</v>
      </c>
      <c r="BG261">
        <v>0</v>
      </c>
      <c r="BH261">
        <v>0</v>
      </c>
      <c r="BI261">
        <v>0</v>
      </c>
      <c r="BJ261">
        <v>0</v>
      </c>
      <c r="BK261">
        <v>0</v>
      </c>
      <c r="BL261">
        <v>0</v>
      </c>
      <c r="BM261">
        <v>0</v>
      </c>
      <c r="BN261">
        <v>0</v>
      </c>
      <c r="BO261">
        <v>0</v>
      </c>
      <c r="BP261">
        <v>0</v>
      </c>
      <c r="BQ261">
        <v>0</v>
      </c>
      <c r="BR261">
        <v>0</v>
      </c>
      <c r="BS261">
        <v>0</v>
      </c>
      <c r="BT261">
        <v>0</v>
      </c>
      <c r="BU261">
        <v>0</v>
      </c>
      <c r="BV261">
        <v>0</v>
      </c>
      <c r="BW261">
        <v>0</v>
      </c>
      <c r="CV261">
        <v>0</v>
      </c>
      <c r="CW261">
        <v>0</v>
      </c>
      <c r="CX261">
        <f>ROUND(Y261*Source!I507,7)</f>
        <v>0.1</v>
      </c>
      <c r="CY261">
        <f>AD261</f>
        <v>0</v>
      </c>
      <c r="CZ261">
        <f>AH261</f>
        <v>0</v>
      </c>
      <c r="DA261">
        <f>AL261</f>
        <v>1</v>
      </c>
      <c r="DB261">
        <f t="shared" si="83"/>
        <v>0</v>
      </c>
      <c r="DC261">
        <f t="shared" si="84"/>
        <v>0</v>
      </c>
      <c r="DD261" t="s">
        <v>3</v>
      </c>
      <c r="DE261" t="s">
        <v>3</v>
      </c>
      <c r="DF261">
        <f t="shared" si="87"/>
        <v>0</v>
      </c>
      <c r="DG261">
        <f t="shared" si="76"/>
        <v>0</v>
      </c>
      <c r="DH261">
        <f t="shared" si="85"/>
        <v>0</v>
      </c>
      <c r="DI261">
        <f t="shared" si="86"/>
        <v>0</v>
      </c>
      <c r="DJ261">
        <f>DI261</f>
        <v>0</v>
      </c>
      <c r="DK261">
        <v>0</v>
      </c>
      <c r="DL261" t="s">
        <v>3</v>
      </c>
      <c r="DM261">
        <v>0</v>
      </c>
      <c r="DN261" t="s">
        <v>3</v>
      </c>
      <c r="DO261">
        <v>0</v>
      </c>
    </row>
    <row r="262" spans="1:119" x14ac:dyDescent="0.2">
      <c r="A262">
        <f>ROW(Source!A507)</f>
        <v>507</v>
      </c>
      <c r="B262">
        <v>61549534</v>
      </c>
      <c r="C262">
        <v>61551139</v>
      </c>
      <c r="D262">
        <v>60334091</v>
      </c>
      <c r="E262">
        <v>1</v>
      </c>
      <c r="F262">
        <v>1</v>
      </c>
      <c r="G262">
        <v>1</v>
      </c>
      <c r="H262">
        <v>2</v>
      </c>
      <c r="I262" t="s">
        <v>449</v>
      </c>
      <c r="J262" t="s">
        <v>450</v>
      </c>
      <c r="K262" t="s">
        <v>451</v>
      </c>
      <c r="L262">
        <v>1368</v>
      </c>
      <c r="N262">
        <v>1011</v>
      </c>
      <c r="O262" t="s">
        <v>417</v>
      </c>
      <c r="P262" t="s">
        <v>417</v>
      </c>
      <c r="Q262">
        <v>1</v>
      </c>
      <c r="W262">
        <v>0</v>
      </c>
      <c r="X262">
        <v>639918019</v>
      </c>
      <c r="Y262">
        <f t="shared" si="82"/>
        <v>0.1</v>
      </c>
      <c r="AA262">
        <v>0</v>
      </c>
      <c r="AB262">
        <v>1629.55</v>
      </c>
      <c r="AC262">
        <v>969.91</v>
      </c>
      <c r="AD262">
        <v>0</v>
      </c>
      <c r="AE262">
        <v>0</v>
      </c>
      <c r="AF262">
        <v>1629.55</v>
      </c>
      <c r="AG262">
        <v>969.91</v>
      </c>
      <c r="AH262">
        <v>0</v>
      </c>
      <c r="AI262">
        <v>1</v>
      </c>
      <c r="AJ262">
        <v>1</v>
      </c>
      <c r="AK262">
        <v>1</v>
      </c>
      <c r="AL262">
        <v>1</v>
      </c>
      <c r="AM262">
        <v>-2</v>
      </c>
      <c r="AN262">
        <v>0</v>
      </c>
      <c r="AO262">
        <v>0</v>
      </c>
      <c r="AP262">
        <v>0</v>
      </c>
      <c r="AQ262">
        <v>1</v>
      </c>
      <c r="AR262">
        <v>0</v>
      </c>
      <c r="AS262" t="s">
        <v>3</v>
      </c>
      <c r="AT262">
        <v>0.1</v>
      </c>
      <c r="AU262" t="s">
        <v>3</v>
      </c>
      <c r="AV262">
        <v>1</v>
      </c>
      <c r="AW262">
        <v>2</v>
      </c>
      <c r="AX262">
        <v>61551153</v>
      </c>
      <c r="AY262">
        <v>1</v>
      </c>
      <c r="AZ262">
        <v>0</v>
      </c>
      <c r="BA262">
        <v>262</v>
      </c>
      <c r="BB262">
        <v>1</v>
      </c>
      <c r="BC262">
        <v>0</v>
      </c>
      <c r="BD262">
        <v>0</v>
      </c>
      <c r="BE262">
        <v>0</v>
      </c>
      <c r="BF262">
        <v>0</v>
      </c>
      <c r="BG262">
        <v>0</v>
      </c>
      <c r="BH262">
        <v>0</v>
      </c>
      <c r="BI262">
        <v>0</v>
      </c>
      <c r="BJ262">
        <v>0</v>
      </c>
      <c r="BK262">
        <v>162.95500000000001</v>
      </c>
      <c r="BL262">
        <v>96.991</v>
      </c>
      <c r="BM262">
        <v>0</v>
      </c>
      <c r="BN262">
        <v>0</v>
      </c>
      <c r="BO262">
        <v>0.1</v>
      </c>
      <c r="BP262">
        <v>1</v>
      </c>
      <c r="BQ262">
        <v>0</v>
      </c>
      <c r="BR262">
        <v>162.95500000000001</v>
      </c>
      <c r="BS262">
        <v>96.991</v>
      </c>
      <c r="BT262">
        <v>0</v>
      </c>
      <c r="BU262">
        <v>0</v>
      </c>
      <c r="BV262">
        <v>0.1</v>
      </c>
      <c r="BW262">
        <v>1</v>
      </c>
      <c r="CV262">
        <v>0</v>
      </c>
      <c r="CW262">
        <f>ROUND(Y262*Source!I507*DO262,7)</f>
        <v>0.05</v>
      </c>
      <c r="CX262">
        <f>ROUND(Y262*Source!I507,7)</f>
        <v>0.05</v>
      </c>
      <c r="CY262">
        <f>AB262</f>
        <v>1629.55</v>
      </c>
      <c r="CZ262">
        <f>AF262</f>
        <v>1629.55</v>
      </c>
      <c r="DA262">
        <f>AJ262</f>
        <v>1</v>
      </c>
      <c r="DB262">
        <f t="shared" si="83"/>
        <v>162.96</v>
      </c>
      <c r="DC262">
        <f t="shared" si="84"/>
        <v>96.99</v>
      </c>
      <c r="DD262" t="s">
        <v>3</v>
      </c>
      <c r="DE262" t="s">
        <v>3</v>
      </c>
      <c r="DF262">
        <f t="shared" si="87"/>
        <v>0</v>
      </c>
      <c r="DG262">
        <f t="shared" si="76"/>
        <v>81.48</v>
      </c>
      <c r="DH262">
        <f t="shared" si="85"/>
        <v>48.5</v>
      </c>
      <c r="DI262">
        <f t="shared" si="86"/>
        <v>0</v>
      </c>
      <c r="DJ262">
        <f>DG262+DH262</f>
        <v>129.98000000000002</v>
      </c>
      <c r="DK262">
        <v>1</v>
      </c>
      <c r="DL262" t="s">
        <v>452</v>
      </c>
      <c r="DM262">
        <v>6</v>
      </c>
      <c r="DN262" t="s">
        <v>413</v>
      </c>
      <c r="DO262">
        <v>1</v>
      </c>
    </row>
    <row r="263" spans="1:119" x14ac:dyDescent="0.2">
      <c r="A263">
        <f>ROW(Source!A507)</f>
        <v>507</v>
      </c>
      <c r="B263">
        <v>61549534</v>
      </c>
      <c r="C263">
        <v>61551139</v>
      </c>
      <c r="D263">
        <v>60334986</v>
      </c>
      <c r="E263">
        <v>1</v>
      </c>
      <c r="F263">
        <v>1</v>
      </c>
      <c r="G263">
        <v>1</v>
      </c>
      <c r="H263">
        <v>2</v>
      </c>
      <c r="I263" t="s">
        <v>453</v>
      </c>
      <c r="J263" t="s">
        <v>454</v>
      </c>
      <c r="K263" t="s">
        <v>455</v>
      </c>
      <c r="L263">
        <v>1368</v>
      </c>
      <c r="N263">
        <v>1011</v>
      </c>
      <c r="O263" t="s">
        <v>417</v>
      </c>
      <c r="P263" t="s">
        <v>417</v>
      </c>
      <c r="Q263">
        <v>1</v>
      </c>
      <c r="W263">
        <v>0</v>
      </c>
      <c r="X263">
        <v>-849950259</v>
      </c>
      <c r="Y263">
        <f t="shared" si="82"/>
        <v>0.1</v>
      </c>
      <c r="AA263">
        <v>0</v>
      </c>
      <c r="AB263">
        <v>643.29</v>
      </c>
      <c r="AC263">
        <v>722.05</v>
      </c>
      <c r="AD263">
        <v>0</v>
      </c>
      <c r="AE263">
        <v>0</v>
      </c>
      <c r="AF263">
        <v>643.29</v>
      </c>
      <c r="AG263">
        <v>722.05</v>
      </c>
      <c r="AH263">
        <v>0</v>
      </c>
      <c r="AI263">
        <v>1</v>
      </c>
      <c r="AJ263">
        <v>1</v>
      </c>
      <c r="AK263">
        <v>1</v>
      </c>
      <c r="AL263">
        <v>1</v>
      </c>
      <c r="AM263">
        <v>-2</v>
      </c>
      <c r="AN263">
        <v>0</v>
      </c>
      <c r="AO263">
        <v>0</v>
      </c>
      <c r="AP263">
        <v>0</v>
      </c>
      <c r="AQ263">
        <v>1</v>
      </c>
      <c r="AR263">
        <v>0</v>
      </c>
      <c r="AS263" t="s">
        <v>3</v>
      </c>
      <c r="AT263">
        <v>0.1</v>
      </c>
      <c r="AU263" t="s">
        <v>3</v>
      </c>
      <c r="AV263">
        <v>1</v>
      </c>
      <c r="AW263">
        <v>2</v>
      </c>
      <c r="AX263">
        <v>61551154</v>
      </c>
      <c r="AY263">
        <v>1</v>
      </c>
      <c r="AZ263">
        <v>0</v>
      </c>
      <c r="BA263">
        <v>263</v>
      </c>
      <c r="BB263">
        <v>1</v>
      </c>
      <c r="BC263">
        <v>0</v>
      </c>
      <c r="BD263">
        <v>0</v>
      </c>
      <c r="BE263">
        <v>0</v>
      </c>
      <c r="BF263">
        <v>0</v>
      </c>
      <c r="BG263">
        <v>0</v>
      </c>
      <c r="BH263">
        <v>0</v>
      </c>
      <c r="BI263">
        <v>0</v>
      </c>
      <c r="BJ263">
        <v>0</v>
      </c>
      <c r="BK263">
        <v>64.328999999999994</v>
      </c>
      <c r="BL263">
        <v>72.204999999999998</v>
      </c>
      <c r="BM263">
        <v>0</v>
      </c>
      <c r="BN263">
        <v>0</v>
      </c>
      <c r="BO263">
        <v>0.1</v>
      </c>
      <c r="BP263">
        <v>1</v>
      </c>
      <c r="BQ263">
        <v>0</v>
      </c>
      <c r="BR263">
        <v>64.328999999999994</v>
      </c>
      <c r="BS263">
        <v>72.204999999999998</v>
      </c>
      <c r="BT263">
        <v>0</v>
      </c>
      <c r="BU263">
        <v>0</v>
      </c>
      <c r="BV263">
        <v>0.1</v>
      </c>
      <c r="BW263">
        <v>1</v>
      </c>
      <c r="CV263">
        <v>0</v>
      </c>
      <c r="CW263">
        <f>ROUND(Y263*Source!I507*DO263,7)</f>
        <v>0.05</v>
      </c>
      <c r="CX263">
        <f>ROUND(Y263*Source!I507,7)</f>
        <v>0.05</v>
      </c>
      <c r="CY263">
        <f>AB263</f>
        <v>643.29</v>
      </c>
      <c r="CZ263">
        <f>AF263</f>
        <v>643.29</v>
      </c>
      <c r="DA263">
        <f>AJ263</f>
        <v>1</v>
      </c>
      <c r="DB263">
        <f t="shared" si="83"/>
        <v>64.33</v>
      </c>
      <c r="DC263">
        <f t="shared" si="84"/>
        <v>72.209999999999994</v>
      </c>
      <c r="DD263" t="s">
        <v>3</v>
      </c>
      <c r="DE263" t="s">
        <v>3</v>
      </c>
      <c r="DF263">
        <f t="shared" si="87"/>
        <v>0</v>
      </c>
      <c r="DG263">
        <f t="shared" si="76"/>
        <v>32.159999999999997</v>
      </c>
      <c r="DH263">
        <f t="shared" si="85"/>
        <v>36.1</v>
      </c>
      <c r="DI263">
        <f t="shared" si="86"/>
        <v>0</v>
      </c>
      <c r="DJ263">
        <f>DG263+DH263</f>
        <v>68.259999999999991</v>
      </c>
      <c r="DK263">
        <v>1</v>
      </c>
      <c r="DL263" t="s">
        <v>456</v>
      </c>
      <c r="DM263">
        <v>4</v>
      </c>
      <c r="DN263" t="s">
        <v>413</v>
      </c>
      <c r="DO263">
        <v>1</v>
      </c>
    </row>
    <row r="264" spans="1:119" x14ac:dyDescent="0.2">
      <c r="A264">
        <f>ROW(Source!A507)</f>
        <v>507</v>
      </c>
      <c r="B264">
        <v>61549534</v>
      </c>
      <c r="C264">
        <v>61551139</v>
      </c>
      <c r="D264">
        <v>60335182</v>
      </c>
      <c r="E264">
        <v>1</v>
      </c>
      <c r="F264">
        <v>1</v>
      </c>
      <c r="G264">
        <v>1</v>
      </c>
      <c r="H264">
        <v>2</v>
      </c>
      <c r="I264" t="s">
        <v>457</v>
      </c>
      <c r="J264" t="s">
        <v>458</v>
      </c>
      <c r="K264" t="s">
        <v>459</v>
      </c>
      <c r="L264">
        <v>1368</v>
      </c>
      <c r="N264">
        <v>1011</v>
      </c>
      <c r="O264" t="s">
        <v>417</v>
      </c>
      <c r="P264" t="s">
        <v>417</v>
      </c>
      <c r="Q264">
        <v>1</v>
      </c>
      <c r="W264">
        <v>0</v>
      </c>
      <c r="X264">
        <v>303316554</v>
      </c>
      <c r="Y264">
        <f t="shared" si="82"/>
        <v>2.16</v>
      </c>
      <c r="AA264">
        <v>0</v>
      </c>
      <c r="AB264">
        <v>32.26</v>
      </c>
      <c r="AC264">
        <v>0</v>
      </c>
      <c r="AD264">
        <v>0</v>
      </c>
      <c r="AE264">
        <v>0</v>
      </c>
      <c r="AF264">
        <v>32.26</v>
      </c>
      <c r="AG264">
        <v>0</v>
      </c>
      <c r="AH264">
        <v>0</v>
      </c>
      <c r="AI264">
        <v>1</v>
      </c>
      <c r="AJ264">
        <v>1</v>
      </c>
      <c r="AK264">
        <v>1</v>
      </c>
      <c r="AL264">
        <v>1</v>
      </c>
      <c r="AM264">
        <v>-2</v>
      </c>
      <c r="AN264">
        <v>0</v>
      </c>
      <c r="AO264">
        <v>0</v>
      </c>
      <c r="AP264">
        <v>0</v>
      </c>
      <c r="AQ264">
        <v>1</v>
      </c>
      <c r="AR264">
        <v>0</v>
      </c>
      <c r="AS264" t="s">
        <v>3</v>
      </c>
      <c r="AT264">
        <v>2.16</v>
      </c>
      <c r="AU264" t="s">
        <v>3</v>
      </c>
      <c r="AV264">
        <v>1</v>
      </c>
      <c r="AW264">
        <v>2</v>
      </c>
      <c r="AX264">
        <v>61551155</v>
      </c>
      <c r="AY264">
        <v>1</v>
      </c>
      <c r="AZ264">
        <v>0</v>
      </c>
      <c r="BA264">
        <v>264</v>
      </c>
      <c r="BB264">
        <v>1</v>
      </c>
      <c r="BC264">
        <v>0</v>
      </c>
      <c r="BD264">
        <v>0</v>
      </c>
      <c r="BE264">
        <v>0</v>
      </c>
      <c r="BF264">
        <v>0</v>
      </c>
      <c r="BG264">
        <v>0</v>
      </c>
      <c r="BH264">
        <v>0</v>
      </c>
      <c r="BI264">
        <v>0</v>
      </c>
      <c r="BJ264">
        <v>0</v>
      </c>
      <c r="BK264">
        <v>69.681600000000003</v>
      </c>
      <c r="BL264">
        <v>0</v>
      </c>
      <c r="BM264">
        <v>0</v>
      </c>
      <c r="BN264">
        <v>0</v>
      </c>
      <c r="BO264">
        <v>0</v>
      </c>
      <c r="BP264">
        <v>1</v>
      </c>
      <c r="BQ264">
        <v>0</v>
      </c>
      <c r="BR264">
        <v>69.681600000000003</v>
      </c>
      <c r="BS264">
        <v>0</v>
      </c>
      <c r="BT264">
        <v>0</v>
      </c>
      <c r="BU264">
        <v>0</v>
      </c>
      <c r="BV264">
        <v>0</v>
      </c>
      <c r="BW264">
        <v>1</v>
      </c>
      <c r="CV264">
        <v>0</v>
      </c>
      <c r="CW264">
        <f>ROUND(Y264*Source!I507*DO264,7)</f>
        <v>0</v>
      </c>
      <c r="CX264">
        <f>ROUND(Y264*Source!I507,7)</f>
        <v>1.08</v>
      </c>
      <c r="CY264">
        <f>AB264</f>
        <v>32.26</v>
      </c>
      <c r="CZ264">
        <f>AF264</f>
        <v>32.26</v>
      </c>
      <c r="DA264">
        <f>AJ264</f>
        <v>1</v>
      </c>
      <c r="DB264">
        <f t="shared" si="83"/>
        <v>69.680000000000007</v>
      </c>
      <c r="DC264">
        <f t="shared" si="84"/>
        <v>0</v>
      </c>
      <c r="DD264" t="s">
        <v>3</v>
      </c>
      <c r="DE264" t="s">
        <v>3</v>
      </c>
      <c r="DF264">
        <f t="shared" si="87"/>
        <v>0</v>
      </c>
      <c r="DG264">
        <f t="shared" si="76"/>
        <v>34.840000000000003</v>
      </c>
      <c r="DH264">
        <f t="shared" si="85"/>
        <v>0</v>
      </c>
      <c r="DI264">
        <f t="shared" si="86"/>
        <v>0</v>
      </c>
      <c r="DJ264">
        <f>DG264+DH264</f>
        <v>34.840000000000003</v>
      </c>
      <c r="DK264">
        <v>1</v>
      </c>
      <c r="DL264" t="s">
        <v>3</v>
      </c>
      <c r="DM264">
        <v>0</v>
      </c>
      <c r="DN264" t="s">
        <v>3</v>
      </c>
      <c r="DO264">
        <v>0</v>
      </c>
    </row>
    <row r="265" spans="1:119" x14ac:dyDescent="0.2">
      <c r="A265">
        <f>ROW(Source!A507)</f>
        <v>507</v>
      </c>
      <c r="B265">
        <v>61549534</v>
      </c>
      <c r="C265">
        <v>61551139</v>
      </c>
      <c r="D265">
        <v>60401754</v>
      </c>
      <c r="E265">
        <v>1</v>
      </c>
      <c r="F265">
        <v>1</v>
      </c>
      <c r="G265">
        <v>1</v>
      </c>
      <c r="H265">
        <v>3</v>
      </c>
      <c r="I265" t="s">
        <v>436</v>
      </c>
      <c r="J265" t="s">
        <v>437</v>
      </c>
      <c r="K265" t="s">
        <v>438</v>
      </c>
      <c r="L265">
        <v>1383</v>
      </c>
      <c r="N265">
        <v>1013</v>
      </c>
      <c r="O265" t="s">
        <v>439</v>
      </c>
      <c r="P265" t="s">
        <v>439</v>
      </c>
      <c r="Q265">
        <v>1</v>
      </c>
      <c r="W265">
        <v>0</v>
      </c>
      <c r="X265">
        <v>1840299850</v>
      </c>
      <c r="Y265">
        <f t="shared" si="82"/>
        <v>0.44159999999999999</v>
      </c>
      <c r="AA265">
        <v>6.78</v>
      </c>
      <c r="AB265">
        <v>0</v>
      </c>
      <c r="AC265">
        <v>0</v>
      </c>
      <c r="AD265">
        <v>0</v>
      </c>
      <c r="AE265">
        <v>6.78</v>
      </c>
      <c r="AF265">
        <v>0</v>
      </c>
      <c r="AG265">
        <v>0</v>
      </c>
      <c r="AH265">
        <v>0</v>
      </c>
      <c r="AI265">
        <v>1</v>
      </c>
      <c r="AJ265">
        <v>1</v>
      </c>
      <c r="AK265">
        <v>1</v>
      </c>
      <c r="AL265">
        <v>1</v>
      </c>
      <c r="AM265">
        <v>-2</v>
      </c>
      <c r="AN265">
        <v>0</v>
      </c>
      <c r="AO265">
        <v>0</v>
      </c>
      <c r="AP265">
        <v>0</v>
      </c>
      <c r="AQ265">
        <v>1</v>
      </c>
      <c r="AR265">
        <v>0</v>
      </c>
      <c r="AS265" t="s">
        <v>3</v>
      </c>
      <c r="AT265">
        <v>0.44159999999999999</v>
      </c>
      <c r="AU265" t="s">
        <v>3</v>
      </c>
      <c r="AV265">
        <v>0</v>
      </c>
      <c r="AW265">
        <v>2</v>
      </c>
      <c r="AX265">
        <v>61551156</v>
      </c>
      <c r="AY265">
        <v>1</v>
      </c>
      <c r="AZ265">
        <v>0</v>
      </c>
      <c r="BA265">
        <v>265</v>
      </c>
      <c r="BB265">
        <v>1</v>
      </c>
      <c r="BC265">
        <v>0</v>
      </c>
      <c r="BD265">
        <v>0</v>
      </c>
      <c r="BE265">
        <v>0</v>
      </c>
      <c r="BF265">
        <v>0</v>
      </c>
      <c r="BG265">
        <v>0</v>
      </c>
      <c r="BH265">
        <v>0</v>
      </c>
      <c r="BI265">
        <v>0</v>
      </c>
      <c r="BJ265">
        <v>2.9940480000000003</v>
      </c>
      <c r="BK265">
        <v>0</v>
      </c>
      <c r="BL265">
        <v>0</v>
      </c>
      <c r="BM265">
        <v>0</v>
      </c>
      <c r="BN265">
        <v>0</v>
      </c>
      <c r="BO265">
        <v>0</v>
      </c>
      <c r="BP265">
        <v>1</v>
      </c>
      <c r="BQ265">
        <v>2.9940480000000003</v>
      </c>
      <c r="BR265">
        <v>0</v>
      </c>
      <c r="BS265">
        <v>0</v>
      </c>
      <c r="BT265">
        <v>0</v>
      </c>
      <c r="BU265">
        <v>0</v>
      </c>
      <c r="BV265">
        <v>0</v>
      </c>
      <c r="BW265">
        <v>1</v>
      </c>
      <c r="CV265">
        <v>0</v>
      </c>
      <c r="CW265">
        <v>0</v>
      </c>
      <c r="CX265">
        <f>ROUND(Y265*Source!I507,7)</f>
        <v>0.2208</v>
      </c>
      <c r="CY265">
        <f t="shared" ref="CY265:CY270" si="88">AA265</f>
        <v>6.78</v>
      </c>
      <c r="CZ265">
        <f t="shared" ref="CZ265:CZ270" si="89">AE265</f>
        <v>6.78</v>
      </c>
      <c r="DA265">
        <f t="shared" ref="DA265:DA270" si="90">AI265</f>
        <v>1</v>
      </c>
      <c r="DB265">
        <f t="shared" si="83"/>
        <v>2.99</v>
      </c>
      <c r="DC265">
        <f t="shared" si="84"/>
        <v>0</v>
      </c>
      <c r="DD265" t="s">
        <v>3</v>
      </c>
      <c r="DE265" t="s">
        <v>3</v>
      </c>
      <c r="DF265">
        <f t="shared" si="87"/>
        <v>1.5</v>
      </c>
      <c r="DG265">
        <f t="shared" si="76"/>
        <v>0</v>
      </c>
      <c r="DH265">
        <f t="shared" si="85"/>
        <v>0</v>
      </c>
      <c r="DI265">
        <f t="shared" si="86"/>
        <v>0</v>
      </c>
      <c r="DJ265">
        <f t="shared" ref="DJ265:DJ270" si="91">DF265</f>
        <v>1.5</v>
      </c>
      <c r="DK265">
        <v>1</v>
      </c>
      <c r="DL265" t="s">
        <v>3</v>
      </c>
      <c r="DM265">
        <v>0</v>
      </c>
      <c r="DN265" t="s">
        <v>3</v>
      </c>
      <c r="DO265">
        <v>0</v>
      </c>
    </row>
    <row r="266" spans="1:119" x14ac:dyDescent="0.2">
      <c r="A266">
        <f>ROW(Source!A507)</f>
        <v>507</v>
      </c>
      <c r="B266">
        <v>61549534</v>
      </c>
      <c r="C266">
        <v>61551139</v>
      </c>
      <c r="D266">
        <v>60401913</v>
      </c>
      <c r="E266">
        <v>1</v>
      </c>
      <c r="F266">
        <v>1</v>
      </c>
      <c r="G266">
        <v>1</v>
      </c>
      <c r="H266">
        <v>3</v>
      </c>
      <c r="I266" t="s">
        <v>460</v>
      </c>
      <c r="J266" t="s">
        <v>461</v>
      </c>
      <c r="K266" t="s">
        <v>462</v>
      </c>
      <c r="L266">
        <v>1301</v>
      </c>
      <c r="N266">
        <v>1003</v>
      </c>
      <c r="O266" t="s">
        <v>163</v>
      </c>
      <c r="P266" t="s">
        <v>163</v>
      </c>
      <c r="Q266">
        <v>1</v>
      </c>
      <c r="W266">
        <v>0</v>
      </c>
      <c r="X266">
        <v>-1499427467</v>
      </c>
      <c r="Y266">
        <f t="shared" si="82"/>
        <v>13.33</v>
      </c>
      <c r="AA266">
        <v>5.17</v>
      </c>
      <c r="AB266">
        <v>0</v>
      </c>
      <c r="AC266">
        <v>0</v>
      </c>
      <c r="AD266">
        <v>0</v>
      </c>
      <c r="AE266">
        <v>5.87</v>
      </c>
      <c r="AF266">
        <v>0</v>
      </c>
      <c r="AG266">
        <v>0</v>
      </c>
      <c r="AH266">
        <v>0</v>
      </c>
      <c r="AI266">
        <v>0.88</v>
      </c>
      <c r="AJ266">
        <v>1</v>
      </c>
      <c r="AK266">
        <v>1</v>
      </c>
      <c r="AL266">
        <v>1</v>
      </c>
      <c r="AM266">
        <v>2</v>
      </c>
      <c r="AN266">
        <v>0</v>
      </c>
      <c r="AO266">
        <v>0</v>
      </c>
      <c r="AP266">
        <v>0</v>
      </c>
      <c r="AQ266">
        <v>1</v>
      </c>
      <c r="AR266">
        <v>0</v>
      </c>
      <c r="AS266" t="s">
        <v>3</v>
      </c>
      <c r="AT266">
        <v>13.33</v>
      </c>
      <c r="AU266" t="s">
        <v>3</v>
      </c>
      <c r="AV266">
        <v>0</v>
      </c>
      <c r="AW266">
        <v>2</v>
      </c>
      <c r="AX266">
        <v>61551157</v>
      </c>
      <c r="AY266">
        <v>1</v>
      </c>
      <c r="AZ266">
        <v>0</v>
      </c>
      <c r="BA266">
        <v>266</v>
      </c>
      <c r="BB266">
        <v>1</v>
      </c>
      <c r="BC266">
        <v>0</v>
      </c>
      <c r="BD266">
        <v>0</v>
      </c>
      <c r="BE266">
        <v>0</v>
      </c>
      <c r="BF266">
        <v>0</v>
      </c>
      <c r="BG266">
        <v>0</v>
      </c>
      <c r="BH266">
        <v>0</v>
      </c>
      <c r="BI266">
        <v>0</v>
      </c>
      <c r="BJ266">
        <v>78.247100000000003</v>
      </c>
      <c r="BK266">
        <v>0</v>
      </c>
      <c r="BL266">
        <v>0</v>
      </c>
      <c r="BM266">
        <v>0</v>
      </c>
      <c r="BN266">
        <v>0</v>
      </c>
      <c r="BO266">
        <v>0</v>
      </c>
      <c r="BP266">
        <v>1</v>
      </c>
      <c r="BQ266">
        <v>78.247100000000003</v>
      </c>
      <c r="BR266">
        <v>0</v>
      </c>
      <c r="BS266">
        <v>0</v>
      </c>
      <c r="BT266">
        <v>0</v>
      </c>
      <c r="BU266">
        <v>0</v>
      </c>
      <c r="BV266">
        <v>0</v>
      </c>
      <c r="BW266">
        <v>1</v>
      </c>
      <c r="CV266">
        <v>0</v>
      </c>
      <c r="CW266">
        <v>0</v>
      </c>
      <c r="CX266">
        <f>ROUND(Y266*Source!I507,7)</f>
        <v>6.665</v>
      </c>
      <c r="CY266">
        <f t="shared" si="88"/>
        <v>5.17</v>
      </c>
      <c r="CZ266">
        <f t="shared" si="89"/>
        <v>5.87</v>
      </c>
      <c r="DA266">
        <f t="shared" si="90"/>
        <v>0.88</v>
      </c>
      <c r="DB266">
        <f t="shared" si="83"/>
        <v>78.25</v>
      </c>
      <c r="DC266">
        <f t="shared" si="84"/>
        <v>0</v>
      </c>
      <c r="DD266" t="s">
        <v>3</v>
      </c>
      <c r="DE266" t="s">
        <v>3</v>
      </c>
      <c r="DF266">
        <f>ROUND(ROUND(AE266*AI266,2)*CX266,2)</f>
        <v>34.46</v>
      </c>
      <c r="DG266">
        <f t="shared" si="76"/>
        <v>0</v>
      </c>
      <c r="DH266">
        <f t="shared" si="85"/>
        <v>0</v>
      </c>
      <c r="DI266">
        <f t="shared" si="86"/>
        <v>0</v>
      </c>
      <c r="DJ266">
        <f t="shared" si="91"/>
        <v>34.46</v>
      </c>
      <c r="DK266">
        <v>0</v>
      </c>
      <c r="DL266" t="s">
        <v>3</v>
      </c>
      <c r="DM266">
        <v>0</v>
      </c>
      <c r="DN266" t="s">
        <v>3</v>
      </c>
      <c r="DO266">
        <v>0</v>
      </c>
    </row>
    <row r="267" spans="1:119" x14ac:dyDescent="0.2">
      <c r="A267">
        <f>ROW(Source!A507)</f>
        <v>507</v>
      </c>
      <c r="B267">
        <v>61549534</v>
      </c>
      <c r="C267">
        <v>61551139</v>
      </c>
      <c r="D267">
        <v>60401927</v>
      </c>
      <c r="E267">
        <v>1</v>
      </c>
      <c r="F267">
        <v>1</v>
      </c>
      <c r="G267">
        <v>1</v>
      </c>
      <c r="H267">
        <v>3</v>
      </c>
      <c r="I267" t="s">
        <v>463</v>
      </c>
      <c r="J267" t="s">
        <v>464</v>
      </c>
      <c r="K267" t="s">
        <v>465</v>
      </c>
      <c r="L267">
        <v>1302</v>
      </c>
      <c r="N267">
        <v>1003</v>
      </c>
      <c r="O267" t="s">
        <v>466</v>
      </c>
      <c r="P267" t="s">
        <v>466</v>
      </c>
      <c r="Q267">
        <v>10</v>
      </c>
      <c r="W267">
        <v>0</v>
      </c>
      <c r="X267">
        <v>530731316</v>
      </c>
      <c r="Y267">
        <f t="shared" si="82"/>
        <v>0.55000000000000004</v>
      </c>
      <c r="AA267">
        <v>57.7</v>
      </c>
      <c r="AB267">
        <v>0</v>
      </c>
      <c r="AC267">
        <v>0</v>
      </c>
      <c r="AD267">
        <v>0</v>
      </c>
      <c r="AE267">
        <v>37.71</v>
      </c>
      <c r="AF267">
        <v>0</v>
      </c>
      <c r="AG267">
        <v>0</v>
      </c>
      <c r="AH267">
        <v>0</v>
      </c>
      <c r="AI267">
        <v>1.53</v>
      </c>
      <c r="AJ267">
        <v>1</v>
      </c>
      <c r="AK267">
        <v>1</v>
      </c>
      <c r="AL267">
        <v>1</v>
      </c>
      <c r="AM267">
        <v>2</v>
      </c>
      <c r="AN267">
        <v>0</v>
      </c>
      <c r="AO267">
        <v>0</v>
      </c>
      <c r="AP267">
        <v>0</v>
      </c>
      <c r="AQ267">
        <v>1</v>
      </c>
      <c r="AR267">
        <v>0</v>
      </c>
      <c r="AS267" t="s">
        <v>3</v>
      </c>
      <c r="AT267">
        <v>0.55000000000000004</v>
      </c>
      <c r="AU267" t="s">
        <v>3</v>
      </c>
      <c r="AV267">
        <v>0</v>
      </c>
      <c r="AW267">
        <v>2</v>
      </c>
      <c r="AX267">
        <v>61551158</v>
      </c>
      <c r="AY267">
        <v>1</v>
      </c>
      <c r="AZ267">
        <v>0</v>
      </c>
      <c r="BA267">
        <v>267</v>
      </c>
      <c r="BB267">
        <v>1</v>
      </c>
      <c r="BC267">
        <v>0</v>
      </c>
      <c r="BD267">
        <v>0</v>
      </c>
      <c r="BE267">
        <v>0</v>
      </c>
      <c r="BF267">
        <v>0</v>
      </c>
      <c r="BG267">
        <v>0</v>
      </c>
      <c r="BH267">
        <v>0</v>
      </c>
      <c r="BI267">
        <v>0</v>
      </c>
      <c r="BJ267">
        <v>20.740500000000001</v>
      </c>
      <c r="BK267">
        <v>0</v>
      </c>
      <c r="BL267">
        <v>0</v>
      </c>
      <c r="BM267">
        <v>0</v>
      </c>
      <c r="BN267">
        <v>0</v>
      </c>
      <c r="BO267">
        <v>0</v>
      </c>
      <c r="BP267">
        <v>1</v>
      </c>
      <c r="BQ267">
        <v>20.740500000000001</v>
      </c>
      <c r="BR267">
        <v>0</v>
      </c>
      <c r="BS267">
        <v>0</v>
      </c>
      <c r="BT267">
        <v>0</v>
      </c>
      <c r="BU267">
        <v>0</v>
      </c>
      <c r="BV267">
        <v>0</v>
      </c>
      <c r="BW267">
        <v>1</v>
      </c>
      <c r="CV267">
        <v>0</v>
      </c>
      <c r="CW267">
        <v>0</v>
      </c>
      <c r="CX267">
        <f>ROUND(Y267*Source!I507,7)</f>
        <v>0.27500000000000002</v>
      </c>
      <c r="CY267">
        <f t="shared" si="88"/>
        <v>57.7</v>
      </c>
      <c r="CZ267">
        <f t="shared" si="89"/>
        <v>37.71</v>
      </c>
      <c r="DA267">
        <f t="shared" si="90"/>
        <v>1.53</v>
      </c>
      <c r="DB267">
        <f t="shared" si="83"/>
        <v>20.74</v>
      </c>
      <c r="DC267">
        <f t="shared" si="84"/>
        <v>0</v>
      </c>
      <c r="DD267" t="s">
        <v>3</v>
      </c>
      <c r="DE267" t="s">
        <v>3</v>
      </c>
      <c r="DF267">
        <f>ROUND(ROUND(AE267*AI267,2)*CX267,2)</f>
        <v>15.87</v>
      </c>
      <c r="DG267">
        <f t="shared" si="76"/>
        <v>0</v>
      </c>
      <c r="DH267">
        <f t="shared" si="85"/>
        <v>0</v>
      </c>
      <c r="DI267">
        <f t="shared" si="86"/>
        <v>0</v>
      </c>
      <c r="DJ267">
        <f t="shared" si="91"/>
        <v>15.87</v>
      </c>
      <c r="DK267">
        <v>0</v>
      </c>
      <c r="DL267" t="s">
        <v>3</v>
      </c>
      <c r="DM267">
        <v>0</v>
      </c>
      <c r="DN267" t="s">
        <v>3</v>
      </c>
      <c r="DO267">
        <v>0</v>
      </c>
    </row>
    <row r="268" spans="1:119" x14ac:dyDescent="0.2">
      <c r="A268">
        <f>ROW(Source!A507)</f>
        <v>507</v>
      </c>
      <c r="B268">
        <v>61549534</v>
      </c>
      <c r="C268">
        <v>61551139</v>
      </c>
      <c r="D268">
        <v>60402495</v>
      </c>
      <c r="E268">
        <v>1</v>
      </c>
      <c r="F268">
        <v>1</v>
      </c>
      <c r="G268">
        <v>1</v>
      </c>
      <c r="H268">
        <v>3</v>
      </c>
      <c r="I268" t="s">
        <v>467</v>
      </c>
      <c r="J268" t="s">
        <v>468</v>
      </c>
      <c r="K268" t="s">
        <v>469</v>
      </c>
      <c r="L268">
        <v>1346</v>
      </c>
      <c r="N268">
        <v>1009</v>
      </c>
      <c r="O268" t="s">
        <v>470</v>
      </c>
      <c r="P268" t="s">
        <v>470</v>
      </c>
      <c r="Q268">
        <v>1</v>
      </c>
      <c r="W268">
        <v>0</v>
      </c>
      <c r="X268">
        <v>-163259778</v>
      </c>
      <c r="Y268">
        <f t="shared" si="82"/>
        <v>1.9</v>
      </c>
      <c r="AA268">
        <v>121.39</v>
      </c>
      <c r="AB268">
        <v>0</v>
      </c>
      <c r="AC268">
        <v>0</v>
      </c>
      <c r="AD268">
        <v>0</v>
      </c>
      <c r="AE268">
        <v>155.63</v>
      </c>
      <c r="AF268">
        <v>0</v>
      </c>
      <c r="AG268">
        <v>0</v>
      </c>
      <c r="AH268">
        <v>0</v>
      </c>
      <c r="AI268">
        <v>0.78</v>
      </c>
      <c r="AJ268">
        <v>1</v>
      </c>
      <c r="AK268">
        <v>1</v>
      </c>
      <c r="AL268">
        <v>1</v>
      </c>
      <c r="AM268">
        <v>2</v>
      </c>
      <c r="AN268">
        <v>0</v>
      </c>
      <c r="AO268">
        <v>0</v>
      </c>
      <c r="AP268">
        <v>0</v>
      </c>
      <c r="AQ268">
        <v>1</v>
      </c>
      <c r="AR268">
        <v>0</v>
      </c>
      <c r="AS268" t="s">
        <v>3</v>
      </c>
      <c r="AT268">
        <v>1.9</v>
      </c>
      <c r="AU268" t="s">
        <v>3</v>
      </c>
      <c r="AV268">
        <v>0</v>
      </c>
      <c r="AW268">
        <v>2</v>
      </c>
      <c r="AX268">
        <v>61551159</v>
      </c>
      <c r="AY268">
        <v>1</v>
      </c>
      <c r="AZ268">
        <v>0</v>
      </c>
      <c r="BA268">
        <v>268</v>
      </c>
      <c r="BB268">
        <v>1</v>
      </c>
      <c r="BC268">
        <v>0</v>
      </c>
      <c r="BD268">
        <v>0</v>
      </c>
      <c r="BE268">
        <v>0</v>
      </c>
      <c r="BF268">
        <v>0</v>
      </c>
      <c r="BG268">
        <v>0</v>
      </c>
      <c r="BH268">
        <v>0</v>
      </c>
      <c r="BI268">
        <v>0</v>
      </c>
      <c r="BJ268">
        <v>295.697</v>
      </c>
      <c r="BK268">
        <v>0</v>
      </c>
      <c r="BL268">
        <v>0</v>
      </c>
      <c r="BM268">
        <v>0</v>
      </c>
      <c r="BN268">
        <v>0</v>
      </c>
      <c r="BO268">
        <v>0</v>
      </c>
      <c r="BP268">
        <v>1</v>
      </c>
      <c r="BQ268">
        <v>295.697</v>
      </c>
      <c r="BR268">
        <v>0</v>
      </c>
      <c r="BS268">
        <v>0</v>
      </c>
      <c r="BT268">
        <v>0</v>
      </c>
      <c r="BU268">
        <v>0</v>
      </c>
      <c r="BV268">
        <v>0</v>
      </c>
      <c r="BW268">
        <v>1</v>
      </c>
      <c r="CV268">
        <v>0</v>
      </c>
      <c r="CW268">
        <v>0</v>
      </c>
      <c r="CX268">
        <f>ROUND(Y268*Source!I507,7)</f>
        <v>0.95</v>
      </c>
      <c r="CY268">
        <f t="shared" si="88"/>
        <v>121.39</v>
      </c>
      <c r="CZ268">
        <f t="shared" si="89"/>
        <v>155.63</v>
      </c>
      <c r="DA268">
        <f t="shared" si="90"/>
        <v>0.78</v>
      </c>
      <c r="DB268">
        <f t="shared" si="83"/>
        <v>295.7</v>
      </c>
      <c r="DC268">
        <f t="shared" si="84"/>
        <v>0</v>
      </c>
      <c r="DD268" t="s">
        <v>3</v>
      </c>
      <c r="DE268" t="s">
        <v>3</v>
      </c>
      <c r="DF268">
        <f>ROUND(ROUND(AE268*AI268,2)*CX268,2)</f>
        <v>115.32</v>
      </c>
      <c r="DG268">
        <f t="shared" si="76"/>
        <v>0</v>
      </c>
      <c r="DH268">
        <f t="shared" si="85"/>
        <v>0</v>
      </c>
      <c r="DI268">
        <f t="shared" si="86"/>
        <v>0</v>
      </c>
      <c r="DJ268">
        <f t="shared" si="91"/>
        <v>115.32</v>
      </c>
      <c r="DK268">
        <v>0</v>
      </c>
      <c r="DL268" t="s">
        <v>3</v>
      </c>
      <c r="DM268">
        <v>0</v>
      </c>
      <c r="DN268" t="s">
        <v>3</v>
      </c>
      <c r="DO268">
        <v>0</v>
      </c>
    </row>
    <row r="269" spans="1:119" x14ac:dyDescent="0.2">
      <c r="A269">
        <f>ROW(Source!A507)</f>
        <v>507</v>
      </c>
      <c r="B269">
        <v>61549534</v>
      </c>
      <c r="C269">
        <v>61551139</v>
      </c>
      <c r="D269">
        <v>60420448</v>
      </c>
      <c r="E269">
        <v>1</v>
      </c>
      <c r="F269">
        <v>1</v>
      </c>
      <c r="G269">
        <v>1</v>
      </c>
      <c r="H269">
        <v>3</v>
      </c>
      <c r="I269" t="s">
        <v>471</v>
      </c>
      <c r="J269" t="s">
        <v>472</v>
      </c>
      <c r="K269" t="s">
        <v>473</v>
      </c>
      <c r="L269">
        <v>1346</v>
      </c>
      <c r="N269">
        <v>1009</v>
      </c>
      <c r="O269" t="s">
        <v>470</v>
      </c>
      <c r="P269" t="s">
        <v>470</v>
      </c>
      <c r="Q269">
        <v>1</v>
      </c>
      <c r="W269">
        <v>0</v>
      </c>
      <c r="X269">
        <v>291254868</v>
      </c>
      <c r="Y269">
        <f t="shared" si="82"/>
        <v>0.4</v>
      </c>
      <c r="AA269">
        <v>111.83</v>
      </c>
      <c r="AB269">
        <v>0</v>
      </c>
      <c r="AC269">
        <v>0</v>
      </c>
      <c r="AD269">
        <v>0</v>
      </c>
      <c r="AE269">
        <v>79.88</v>
      </c>
      <c r="AF269">
        <v>0</v>
      </c>
      <c r="AG269">
        <v>0</v>
      </c>
      <c r="AH269">
        <v>0</v>
      </c>
      <c r="AI269">
        <v>1.4</v>
      </c>
      <c r="AJ269">
        <v>1</v>
      </c>
      <c r="AK269">
        <v>1</v>
      </c>
      <c r="AL269">
        <v>1</v>
      </c>
      <c r="AM269">
        <v>2</v>
      </c>
      <c r="AN269">
        <v>0</v>
      </c>
      <c r="AO269">
        <v>0</v>
      </c>
      <c r="AP269">
        <v>0</v>
      </c>
      <c r="AQ269">
        <v>1</v>
      </c>
      <c r="AR269">
        <v>0</v>
      </c>
      <c r="AS269" t="s">
        <v>3</v>
      </c>
      <c r="AT269">
        <v>0.4</v>
      </c>
      <c r="AU269" t="s">
        <v>3</v>
      </c>
      <c r="AV269">
        <v>0</v>
      </c>
      <c r="AW269">
        <v>2</v>
      </c>
      <c r="AX269">
        <v>61551160</v>
      </c>
      <c r="AY269">
        <v>1</v>
      </c>
      <c r="AZ269">
        <v>0</v>
      </c>
      <c r="BA269">
        <v>269</v>
      </c>
      <c r="BB269">
        <v>1</v>
      </c>
      <c r="BC269">
        <v>0</v>
      </c>
      <c r="BD269">
        <v>0</v>
      </c>
      <c r="BE269">
        <v>0</v>
      </c>
      <c r="BF269">
        <v>0</v>
      </c>
      <c r="BG269">
        <v>0</v>
      </c>
      <c r="BH269">
        <v>0</v>
      </c>
      <c r="BI269">
        <v>0</v>
      </c>
      <c r="BJ269">
        <v>31.951999999999998</v>
      </c>
      <c r="BK269">
        <v>0</v>
      </c>
      <c r="BL269">
        <v>0</v>
      </c>
      <c r="BM269">
        <v>0</v>
      </c>
      <c r="BN269">
        <v>0</v>
      </c>
      <c r="BO269">
        <v>0</v>
      </c>
      <c r="BP269">
        <v>1</v>
      </c>
      <c r="BQ269">
        <v>31.951999999999998</v>
      </c>
      <c r="BR269">
        <v>0</v>
      </c>
      <c r="BS269">
        <v>0</v>
      </c>
      <c r="BT269">
        <v>0</v>
      </c>
      <c r="BU269">
        <v>0</v>
      </c>
      <c r="BV269">
        <v>0</v>
      </c>
      <c r="BW269">
        <v>1</v>
      </c>
      <c r="CV269">
        <v>0</v>
      </c>
      <c r="CW269">
        <v>0</v>
      </c>
      <c r="CX269">
        <f>ROUND(Y269*Source!I507,7)</f>
        <v>0.2</v>
      </c>
      <c r="CY269">
        <f t="shared" si="88"/>
        <v>111.83</v>
      </c>
      <c r="CZ269">
        <f t="shared" si="89"/>
        <v>79.88</v>
      </c>
      <c r="DA269">
        <f t="shared" si="90"/>
        <v>1.4</v>
      </c>
      <c r="DB269">
        <f t="shared" si="83"/>
        <v>31.95</v>
      </c>
      <c r="DC269">
        <f t="shared" si="84"/>
        <v>0</v>
      </c>
      <c r="DD269" t="s">
        <v>3</v>
      </c>
      <c r="DE269" t="s">
        <v>3</v>
      </c>
      <c r="DF269">
        <f>ROUND(ROUND(AE269*AI269,2)*CX269,2)</f>
        <v>22.37</v>
      </c>
      <c r="DG269">
        <f t="shared" si="76"/>
        <v>0</v>
      </c>
      <c r="DH269">
        <f t="shared" si="85"/>
        <v>0</v>
      </c>
      <c r="DI269">
        <f t="shared" si="86"/>
        <v>0</v>
      </c>
      <c r="DJ269">
        <f t="shared" si="91"/>
        <v>22.37</v>
      </c>
      <c r="DK269">
        <v>0</v>
      </c>
      <c r="DL269" t="s">
        <v>3</v>
      </c>
      <c r="DM269">
        <v>0</v>
      </c>
      <c r="DN269" t="s">
        <v>3</v>
      </c>
      <c r="DO269">
        <v>0</v>
      </c>
    </row>
    <row r="270" spans="1:119" x14ac:dyDescent="0.2">
      <c r="A270">
        <f>ROW(Source!A507)</f>
        <v>507</v>
      </c>
      <c r="B270">
        <v>61549534</v>
      </c>
      <c r="C270">
        <v>61551139</v>
      </c>
      <c r="D270">
        <v>60433685</v>
      </c>
      <c r="E270">
        <v>1</v>
      </c>
      <c r="F270">
        <v>1</v>
      </c>
      <c r="G270">
        <v>1</v>
      </c>
      <c r="H270">
        <v>3</v>
      </c>
      <c r="I270" t="s">
        <v>149</v>
      </c>
      <c r="J270" t="s">
        <v>152</v>
      </c>
      <c r="K270" t="s">
        <v>150</v>
      </c>
      <c r="L270">
        <v>1477</v>
      </c>
      <c r="N270">
        <v>1013</v>
      </c>
      <c r="O270" t="s">
        <v>151</v>
      </c>
      <c r="P270" t="s">
        <v>153</v>
      </c>
      <c r="Q270">
        <v>1</v>
      </c>
      <c r="W270">
        <v>0</v>
      </c>
      <c r="X270">
        <v>1901007357</v>
      </c>
      <c r="Y270">
        <f t="shared" si="82"/>
        <v>0.105</v>
      </c>
      <c r="AA270">
        <v>70449.91</v>
      </c>
      <c r="AB270">
        <v>0</v>
      </c>
      <c r="AC270">
        <v>0</v>
      </c>
      <c r="AD270">
        <v>0</v>
      </c>
      <c r="AE270">
        <v>70449.91</v>
      </c>
      <c r="AF270">
        <v>0</v>
      </c>
      <c r="AG270">
        <v>0</v>
      </c>
      <c r="AH270">
        <v>0</v>
      </c>
      <c r="AI270">
        <v>1.4</v>
      </c>
      <c r="AJ270">
        <v>1</v>
      </c>
      <c r="AK270">
        <v>1</v>
      </c>
      <c r="AL270">
        <v>1</v>
      </c>
      <c r="AM270">
        <v>0</v>
      </c>
      <c r="AN270">
        <v>0</v>
      </c>
      <c r="AO270">
        <v>0</v>
      </c>
      <c r="AP270">
        <v>0</v>
      </c>
      <c r="AQ270">
        <v>0</v>
      </c>
      <c r="AR270">
        <v>0</v>
      </c>
      <c r="AS270" t="s">
        <v>3</v>
      </c>
      <c r="AT270">
        <v>0.105</v>
      </c>
      <c r="AU270" t="s">
        <v>3</v>
      </c>
      <c r="AV270">
        <v>0</v>
      </c>
      <c r="AW270">
        <v>1</v>
      </c>
      <c r="AX270">
        <v>-1</v>
      </c>
      <c r="AY270">
        <v>0</v>
      </c>
      <c r="AZ270">
        <v>0</v>
      </c>
      <c r="BA270" t="s">
        <v>3</v>
      </c>
      <c r="BB270">
        <v>0</v>
      </c>
      <c r="BC270">
        <v>0</v>
      </c>
      <c r="BD270">
        <v>0</v>
      </c>
      <c r="BE270">
        <v>0</v>
      </c>
      <c r="BF270">
        <v>0</v>
      </c>
      <c r="BG270">
        <v>0</v>
      </c>
      <c r="BH270">
        <v>0</v>
      </c>
      <c r="BI270">
        <v>0</v>
      </c>
      <c r="BJ270">
        <v>0</v>
      </c>
      <c r="BK270">
        <v>0</v>
      </c>
      <c r="BL270">
        <v>0</v>
      </c>
      <c r="BM270">
        <v>0</v>
      </c>
      <c r="BN270">
        <v>0</v>
      </c>
      <c r="BO270">
        <v>0</v>
      </c>
      <c r="BP270">
        <v>0</v>
      </c>
      <c r="BQ270">
        <v>0</v>
      </c>
      <c r="BR270">
        <v>0</v>
      </c>
      <c r="BS270">
        <v>0</v>
      </c>
      <c r="BT270">
        <v>0</v>
      </c>
      <c r="BU270">
        <v>0</v>
      </c>
      <c r="BV270">
        <v>0</v>
      </c>
      <c r="BW270">
        <v>0</v>
      </c>
      <c r="CV270">
        <v>0</v>
      </c>
      <c r="CW270">
        <v>0</v>
      </c>
      <c r="CX270">
        <f>ROUND(Y270*Source!I507,7)</f>
        <v>5.2499999999999998E-2</v>
      </c>
      <c r="CY270">
        <f t="shared" si="88"/>
        <v>70449.91</v>
      </c>
      <c r="CZ270">
        <f t="shared" si="89"/>
        <v>70449.91</v>
      </c>
      <c r="DA270">
        <f t="shared" si="90"/>
        <v>1.4</v>
      </c>
      <c r="DB270">
        <f t="shared" si="83"/>
        <v>7397.24</v>
      </c>
      <c r="DC270">
        <f t="shared" si="84"/>
        <v>0</v>
      </c>
      <c r="DD270" t="s">
        <v>3</v>
      </c>
      <c r="DE270" t="s">
        <v>3</v>
      </c>
      <c r="DF270">
        <f>ROUND(ROUND(AE270*AI270,2)*CX270,2)</f>
        <v>5178.07</v>
      </c>
      <c r="DG270">
        <f t="shared" si="76"/>
        <v>0</v>
      </c>
      <c r="DH270">
        <f t="shared" si="85"/>
        <v>0</v>
      </c>
      <c r="DI270">
        <f t="shared" si="86"/>
        <v>0</v>
      </c>
      <c r="DJ270">
        <f t="shared" si="91"/>
        <v>5178.07</v>
      </c>
      <c r="DK270">
        <v>0</v>
      </c>
      <c r="DL270" t="s">
        <v>3</v>
      </c>
      <c r="DM270">
        <v>0</v>
      </c>
      <c r="DN270" t="s">
        <v>3</v>
      </c>
      <c r="DO270">
        <v>0</v>
      </c>
    </row>
    <row r="271" spans="1:119" x14ac:dyDescent="0.2">
      <c r="A271">
        <f>ROW(Source!A509)</f>
        <v>509</v>
      </c>
      <c r="B271">
        <v>61549534</v>
      </c>
      <c r="C271">
        <v>61551163</v>
      </c>
      <c r="D271">
        <v>60327560</v>
      </c>
      <c r="E271">
        <v>117</v>
      </c>
      <c r="F271">
        <v>1</v>
      </c>
      <c r="G271">
        <v>1</v>
      </c>
      <c r="H271">
        <v>1</v>
      </c>
      <c r="I271" t="s">
        <v>474</v>
      </c>
      <c r="J271" t="s">
        <v>3</v>
      </c>
      <c r="K271" t="s">
        <v>475</v>
      </c>
      <c r="L271">
        <v>1369</v>
      </c>
      <c r="N271">
        <v>1013</v>
      </c>
      <c r="O271" t="s">
        <v>476</v>
      </c>
      <c r="P271" t="s">
        <v>476</v>
      </c>
      <c r="Q271">
        <v>1</v>
      </c>
      <c r="W271">
        <v>0</v>
      </c>
      <c r="X271">
        <v>-236928766</v>
      </c>
      <c r="Y271">
        <f t="shared" si="82"/>
        <v>0.02</v>
      </c>
      <c r="AA271">
        <v>0</v>
      </c>
      <c r="AB271">
        <v>0</v>
      </c>
      <c r="AC271">
        <v>0</v>
      </c>
      <c r="AD271">
        <v>587.34</v>
      </c>
      <c r="AE271">
        <v>0</v>
      </c>
      <c r="AF271">
        <v>0</v>
      </c>
      <c r="AG271">
        <v>0</v>
      </c>
      <c r="AH271">
        <v>587.34</v>
      </c>
      <c r="AI271">
        <v>1</v>
      </c>
      <c r="AJ271">
        <v>1</v>
      </c>
      <c r="AK271">
        <v>1</v>
      </c>
      <c r="AL271">
        <v>1</v>
      </c>
      <c r="AM271">
        <v>-2</v>
      </c>
      <c r="AN271">
        <v>0</v>
      </c>
      <c r="AO271">
        <v>0</v>
      </c>
      <c r="AP271">
        <v>0</v>
      </c>
      <c r="AQ271">
        <v>1</v>
      </c>
      <c r="AR271">
        <v>0</v>
      </c>
      <c r="AS271" t="s">
        <v>3</v>
      </c>
      <c r="AT271">
        <v>0.02</v>
      </c>
      <c r="AU271" t="s">
        <v>3</v>
      </c>
      <c r="AV271">
        <v>1</v>
      </c>
      <c r="AW271">
        <v>2</v>
      </c>
      <c r="AX271">
        <v>61551172</v>
      </c>
      <c r="AY271">
        <v>1</v>
      </c>
      <c r="AZ271">
        <v>0</v>
      </c>
      <c r="BA271">
        <v>271</v>
      </c>
      <c r="BB271">
        <v>1</v>
      </c>
      <c r="BC271">
        <v>0</v>
      </c>
      <c r="BD271">
        <v>0</v>
      </c>
      <c r="BE271">
        <v>0</v>
      </c>
      <c r="BF271">
        <v>0</v>
      </c>
      <c r="BG271">
        <v>0</v>
      </c>
      <c r="BH271">
        <v>0</v>
      </c>
      <c r="BI271">
        <v>0</v>
      </c>
      <c r="BJ271">
        <v>0</v>
      </c>
      <c r="BK271">
        <v>0</v>
      </c>
      <c r="BL271">
        <v>0</v>
      </c>
      <c r="BM271">
        <v>11.7468</v>
      </c>
      <c r="BN271">
        <v>0.02</v>
      </c>
      <c r="BO271">
        <v>0</v>
      </c>
      <c r="BP271">
        <v>1</v>
      </c>
      <c r="BQ271">
        <v>0</v>
      </c>
      <c r="BR271">
        <v>0</v>
      </c>
      <c r="BS271">
        <v>0</v>
      </c>
      <c r="BT271">
        <v>11.7468</v>
      </c>
      <c r="BU271">
        <v>0.02</v>
      </c>
      <c r="BV271">
        <v>0</v>
      </c>
      <c r="BW271">
        <v>1</v>
      </c>
      <c r="CU271">
        <f>ROUND(AT271*Source!I509*AH271*AL271,2)</f>
        <v>3.52</v>
      </c>
      <c r="CV271">
        <f>ROUND(Y271*Source!I509,7)</f>
        <v>6.0000000000000001E-3</v>
      </c>
      <c r="CW271">
        <v>0</v>
      </c>
      <c r="CX271">
        <f>ROUND(Y271*Source!I509,7)</f>
        <v>6.0000000000000001E-3</v>
      </c>
      <c r="CY271">
        <f>AD271</f>
        <v>587.34</v>
      </c>
      <c r="CZ271">
        <f>AH271</f>
        <v>587.34</v>
      </c>
      <c r="DA271">
        <f>AL271</f>
        <v>1</v>
      </c>
      <c r="DB271">
        <f t="shared" si="83"/>
        <v>11.75</v>
      </c>
      <c r="DC271">
        <f t="shared" si="84"/>
        <v>0</v>
      </c>
      <c r="DD271" t="s">
        <v>3</v>
      </c>
      <c r="DE271" t="s">
        <v>3</v>
      </c>
      <c r="DF271">
        <f t="shared" ref="DF271:DF276" si="92">ROUND(ROUND(AE271,2)*CX271,2)</f>
        <v>0</v>
      </c>
      <c r="DG271">
        <f t="shared" si="76"/>
        <v>0</v>
      </c>
      <c r="DH271">
        <f t="shared" si="85"/>
        <v>0</v>
      </c>
      <c r="DI271">
        <f t="shared" si="86"/>
        <v>3.52</v>
      </c>
      <c r="DJ271">
        <f>DI271</f>
        <v>3.52</v>
      </c>
      <c r="DK271">
        <v>1</v>
      </c>
      <c r="DL271" t="s">
        <v>3</v>
      </c>
      <c r="DM271">
        <v>0</v>
      </c>
      <c r="DN271" t="s">
        <v>3</v>
      </c>
      <c r="DO271">
        <v>0</v>
      </c>
    </row>
    <row r="272" spans="1:119" x14ac:dyDescent="0.2">
      <c r="A272">
        <f>ROW(Source!A509)</f>
        <v>509</v>
      </c>
      <c r="B272">
        <v>61549534</v>
      </c>
      <c r="C272">
        <v>61551163</v>
      </c>
      <c r="D272">
        <v>60327562</v>
      </c>
      <c r="E272">
        <v>117</v>
      </c>
      <c r="F272">
        <v>1</v>
      </c>
      <c r="G272">
        <v>1</v>
      </c>
      <c r="H272">
        <v>1</v>
      </c>
      <c r="I272" t="s">
        <v>477</v>
      </c>
      <c r="J272" t="s">
        <v>3</v>
      </c>
      <c r="K272" t="s">
        <v>478</v>
      </c>
      <c r="L272">
        <v>1369</v>
      </c>
      <c r="N272">
        <v>1013</v>
      </c>
      <c r="O272" t="s">
        <v>476</v>
      </c>
      <c r="P272" t="s">
        <v>476</v>
      </c>
      <c r="Q272">
        <v>1</v>
      </c>
      <c r="W272">
        <v>0</v>
      </c>
      <c r="X272">
        <v>-587036825</v>
      </c>
      <c r="Y272">
        <f t="shared" si="82"/>
        <v>10.75</v>
      </c>
      <c r="AA272">
        <v>0</v>
      </c>
      <c r="AB272">
        <v>0</v>
      </c>
      <c r="AC272">
        <v>0</v>
      </c>
      <c r="AD272">
        <v>641.22</v>
      </c>
      <c r="AE272">
        <v>0</v>
      </c>
      <c r="AF272">
        <v>0</v>
      </c>
      <c r="AG272">
        <v>0</v>
      </c>
      <c r="AH272">
        <v>641.22</v>
      </c>
      <c r="AI272">
        <v>1</v>
      </c>
      <c r="AJ272">
        <v>1</v>
      </c>
      <c r="AK272">
        <v>1</v>
      </c>
      <c r="AL272">
        <v>1</v>
      </c>
      <c r="AM272">
        <v>-2</v>
      </c>
      <c r="AN272">
        <v>0</v>
      </c>
      <c r="AO272">
        <v>0</v>
      </c>
      <c r="AP272">
        <v>0</v>
      </c>
      <c r="AQ272">
        <v>1</v>
      </c>
      <c r="AR272">
        <v>0</v>
      </c>
      <c r="AS272" t="s">
        <v>3</v>
      </c>
      <c r="AT272">
        <v>10.75</v>
      </c>
      <c r="AU272" t="s">
        <v>3</v>
      </c>
      <c r="AV272">
        <v>1</v>
      </c>
      <c r="AW272">
        <v>2</v>
      </c>
      <c r="AX272">
        <v>61551173</v>
      </c>
      <c r="AY272">
        <v>1</v>
      </c>
      <c r="AZ272">
        <v>0</v>
      </c>
      <c r="BA272">
        <v>272</v>
      </c>
      <c r="BB272">
        <v>1</v>
      </c>
      <c r="BC272">
        <v>0</v>
      </c>
      <c r="BD272">
        <v>0</v>
      </c>
      <c r="BE272">
        <v>0</v>
      </c>
      <c r="BF272">
        <v>0</v>
      </c>
      <c r="BG272">
        <v>0</v>
      </c>
      <c r="BH272">
        <v>0</v>
      </c>
      <c r="BI272">
        <v>0</v>
      </c>
      <c r="BJ272">
        <v>0</v>
      </c>
      <c r="BK272">
        <v>0</v>
      </c>
      <c r="BL272">
        <v>0</v>
      </c>
      <c r="BM272">
        <v>6893.1150000000007</v>
      </c>
      <c r="BN272">
        <v>10.75</v>
      </c>
      <c r="BO272">
        <v>0</v>
      </c>
      <c r="BP272">
        <v>1</v>
      </c>
      <c r="BQ272">
        <v>0</v>
      </c>
      <c r="BR272">
        <v>0</v>
      </c>
      <c r="BS272">
        <v>0</v>
      </c>
      <c r="BT272">
        <v>6893.1150000000007</v>
      </c>
      <c r="BU272">
        <v>10.75</v>
      </c>
      <c r="BV272">
        <v>0</v>
      </c>
      <c r="BW272">
        <v>1</v>
      </c>
      <c r="CU272">
        <f>ROUND(AT272*Source!I509*AH272*AL272,2)</f>
        <v>2067.9299999999998</v>
      </c>
      <c r="CV272">
        <f>ROUND(Y272*Source!I509,7)</f>
        <v>3.2250000000000001</v>
      </c>
      <c r="CW272">
        <v>0</v>
      </c>
      <c r="CX272">
        <f>ROUND(Y272*Source!I509,7)</f>
        <v>3.2250000000000001</v>
      </c>
      <c r="CY272">
        <f>AD272</f>
        <v>641.22</v>
      </c>
      <c r="CZ272">
        <f>AH272</f>
        <v>641.22</v>
      </c>
      <c r="DA272">
        <f>AL272</f>
        <v>1</v>
      </c>
      <c r="DB272">
        <f t="shared" si="83"/>
        <v>6893.12</v>
      </c>
      <c r="DC272">
        <f t="shared" si="84"/>
        <v>0</v>
      </c>
      <c r="DD272" t="s">
        <v>3</v>
      </c>
      <c r="DE272" t="s">
        <v>3</v>
      </c>
      <c r="DF272">
        <f t="shared" si="92"/>
        <v>0</v>
      </c>
      <c r="DG272">
        <f t="shared" si="76"/>
        <v>0</v>
      </c>
      <c r="DH272">
        <f t="shared" si="85"/>
        <v>0</v>
      </c>
      <c r="DI272">
        <f t="shared" si="86"/>
        <v>2067.9299999999998</v>
      </c>
      <c r="DJ272">
        <f>DI272</f>
        <v>2067.9299999999998</v>
      </c>
      <c r="DK272">
        <v>1</v>
      </c>
      <c r="DL272" t="s">
        <v>3</v>
      </c>
      <c r="DM272">
        <v>0</v>
      </c>
      <c r="DN272" t="s">
        <v>3</v>
      </c>
      <c r="DO272">
        <v>0</v>
      </c>
    </row>
    <row r="273" spans="1:119" x14ac:dyDescent="0.2">
      <c r="A273">
        <f>ROW(Source!A509)</f>
        <v>509</v>
      </c>
      <c r="B273">
        <v>61549534</v>
      </c>
      <c r="C273">
        <v>61551163</v>
      </c>
      <c r="D273">
        <v>60327566</v>
      </c>
      <c r="E273">
        <v>117</v>
      </c>
      <c r="F273">
        <v>1</v>
      </c>
      <c r="G273">
        <v>1</v>
      </c>
      <c r="H273">
        <v>1</v>
      </c>
      <c r="I273" t="s">
        <v>479</v>
      </c>
      <c r="J273" t="s">
        <v>3</v>
      </c>
      <c r="K273" t="s">
        <v>480</v>
      </c>
      <c r="L273">
        <v>1369</v>
      </c>
      <c r="N273">
        <v>1013</v>
      </c>
      <c r="O273" t="s">
        <v>476</v>
      </c>
      <c r="P273" t="s">
        <v>476</v>
      </c>
      <c r="Q273">
        <v>1</v>
      </c>
      <c r="W273">
        <v>0</v>
      </c>
      <c r="X273">
        <v>-512803540</v>
      </c>
      <c r="Y273">
        <f t="shared" si="82"/>
        <v>4.83</v>
      </c>
      <c r="AA273">
        <v>0</v>
      </c>
      <c r="AB273">
        <v>0</v>
      </c>
      <c r="AC273">
        <v>0</v>
      </c>
      <c r="AD273">
        <v>722.05</v>
      </c>
      <c r="AE273">
        <v>0</v>
      </c>
      <c r="AF273">
        <v>0</v>
      </c>
      <c r="AG273">
        <v>0</v>
      </c>
      <c r="AH273">
        <v>722.05</v>
      </c>
      <c r="AI273">
        <v>1</v>
      </c>
      <c r="AJ273">
        <v>1</v>
      </c>
      <c r="AK273">
        <v>1</v>
      </c>
      <c r="AL273">
        <v>1</v>
      </c>
      <c r="AM273">
        <v>-2</v>
      </c>
      <c r="AN273">
        <v>0</v>
      </c>
      <c r="AO273">
        <v>0</v>
      </c>
      <c r="AP273">
        <v>0</v>
      </c>
      <c r="AQ273">
        <v>1</v>
      </c>
      <c r="AR273">
        <v>0</v>
      </c>
      <c r="AS273" t="s">
        <v>3</v>
      </c>
      <c r="AT273">
        <v>4.83</v>
      </c>
      <c r="AU273" t="s">
        <v>3</v>
      </c>
      <c r="AV273">
        <v>1</v>
      </c>
      <c r="AW273">
        <v>2</v>
      </c>
      <c r="AX273">
        <v>61551174</v>
      </c>
      <c r="AY273">
        <v>1</v>
      </c>
      <c r="AZ273">
        <v>0</v>
      </c>
      <c r="BA273">
        <v>273</v>
      </c>
      <c r="BB273">
        <v>1</v>
      </c>
      <c r="BC273">
        <v>0</v>
      </c>
      <c r="BD273">
        <v>0</v>
      </c>
      <c r="BE273">
        <v>0</v>
      </c>
      <c r="BF273">
        <v>0</v>
      </c>
      <c r="BG273">
        <v>0</v>
      </c>
      <c r="BH273">
        <v>0</v>
      </c>
      <c r="BI273">
        <v>0</v>
      </c>
      <c r="BJ273">
        <v>0</v>
      </c>
      <c r="BK273">
        <v>0</v>
      </c>
      <c r="BL273">
        <v>0</v>
      </c>
      <c r="BM273">
        <v>3487.5014999999999</v>
      </c>
      <c r="BN273">
        <v>4.83</v>
      </c>
      <c r="BO273">
        <v>0</v>
      </c>
      <c r="BP273">
        <v>1</v>
      </c>
      <c r="BQ273">
        <v>0</v>
      </c>
      <c r="BR273">
        <v>0</v>
      </c>
      <c r="BS273">
        <v>0</v>
      </c>
      <c r="BT273">
        <v>3487.5014999999999</v>
      </c>
      <c r="BU273">
        <v>4.83</v>
      </c>
      <c r="BV273">
        <v>0</v>
      </c>
      <c r="BW273">
        <v>1</v>
      </c>
      <c r="CU273">
        <f>ROUND(AT273*Source!I509*AH273*AL273,2)</f>
        <v>1046.25</v>
      </c>
      <c r="CV273">
        <f>ROUND(Y273*Source!I509,7)</f>
        <v>1.4490000000000001</v>
      </c>
      <c r="CW273">
        <v>0</v>
      </c>
      <c r="CX273">
        <f>ROUND(Y273*Source!I509,7)</f>
        <v>1.4490000000000001</v>
      </c>
      <c r="CY273">
        <f>AD273</f>
        <v>722.05</v>
      </c>
      <c r="CZ273">
        <f>AH273</f>
        <v>722.05</v>
      </c>
      <c r="DA273">
        <f>AL273</f>
        <v>1</v>
      </c>
      <c r="DB273">
        <f t="shared" si="83"/>
        <v>3487.5</v>
      </c>
      <c r="DC273">
        <f t="shared" si="84"/>
        <v>0</v>
      </c>
      <c r="DD273" t="s">
        <v>3</v>
      </c>
      <c r="DE273" t="s">
        <v>3</v>
      </c>
      <c r="DF273">
        <f t="shared" si="92"/>
        <v>0</v>
      </c>
      <c r="DG273">
        <f t="shared" si="76"/>
        <v>0</v>
      </c>
      <c r="DH273">
        <f t="shared" si="85"/>
        <v>0</v>
      </c>
      <c r="DI273">
        <f t="shared" si="86"/>
        <v>1046.25</v>
      </c>
      <c r="DJ273">
        <f>DI273</f>
        <v>1046.25</v>
      </c>
      <c r="DK273">
        <v>1</v>
      </c>
      <c r="DL273" t="s">
        <v>3</v>
      </c>
      <c r="DM273">
        <v>0</v>
      </c>
      <c r="DN273" t="s">
        <v>3</v>
      </c>
      <c r="DO273">
        <v>0</v>
      </c>
    </row>
    <row r="274" spans="1:119" x14ac:dyDescent="0.2">
      <c r="A274">
        <f>ROW(Source!A509)</f>
        <v>509</v>
      </c>
      <c r="B274">
        <v>61549534</v>
      </c>
      <c r="C274">
        <v>61551163</v>
      </c>
      <c r="D274">
        <v>60327602</v>
      </c>
      <c r="E274">
        <v>117</v>
      </c>
      <c r="F274">
        <v>1</v>
      </c>
      <c r="G274">
        <v>1</v>
      </c>
      <c r="H274">
        <v>1</v>
      </c>
      <c r="I274" t="s">
        <v>430</v>
      </c>
      <c r="J274" t="s">
        <v>3</v>
      </c>
      <c r="K274" t="s">
        <v>431</v>
      </c>
      <c r="L274">
        <v>1191</v>
      </c>
      <c r="N274">
        <v>1013</v>
      </c>
      <c r="O274" t="s">
        <v>413</v>
      </c>
      <c r="P274" t="s">
        <v>413</v>
      </c>
      <c r="Q274">
        <v>1</v>
      </c>
      <c r="W274">
        <v>0</v>
      </c>
      <c r="X274">
        <v>-1417349443</v>
      </c>
      <c r="Y274">
        <f t="shared" si="82"/>
        <v>0.01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1</v>
      </c>
      <c r="AJ274">
        <v>1</v>
      </c>
      <c r="AK274">
        <v>1</v>
      </c>
      <c r="AL274">
        <v>1</v>
      </c>
      <c r="AM274">
        <v>-2</v>
      </c>
      <c r="AN274">
        <v>0</v>
      </c>
      <c r="AO274">
        <v>0</v>
      </c>
      <c r="AP274">
        <v>0</v>
      </c>
      <c r="AQ274">
        <v>1</v>
      </c>
      <c r="AR274">
        <v>0</v>
      </c>
      <c r="AS274" t="s">
        <v>3</v>
      </c>
      <c r="AT274">
        <v>0.01</v>
      </c>
      <c r="AU274" t="s">
        <v>3</v>
      </c>
      <c r="AV274">
        <v>2</v>
      </c>
      <c r="AW274">
        <v>2</v>
      </c>
      <c r="AX274">
        <v>61551175</v>
      </c>
      <c r="AY274">
        <v>1</v>
      </c>
      <c r="AZ274">
        <v>0</v>
      </c>
      <c r="BA274">
        <v>274</v>
      </c>
      <c r="BB274">
        <v>1</v>
      </c>
      <c r="BC274">
        <v>0</v>
      </c>
      <c r="BD274">
        <v>0</v>
      </c>
      <c r="BE274">
        <v>0</v>
      </c>
      <c r="BF274">
        <v>0</v>
      </c>
      <c r="BG274">
        <v>0</v>
      </c>
      <c r="BH274">
        <v>0</v>
      </c>
      <c r="BI274">
        <v>0</v>
      </c>
      <c r="BJ274">
        <v>0</v>
      </c>
      <c r="BK274">
        <v>0</v>
      </c>
      <c r="BL274">
        <v>0</v>
      </c>
      <c r="BM274">
        <v>0</v>
      </c>
      <c r="BN274">
        <v>0</v>
      </c>
      <c r="BO274">
        <v>0</v>
      </c>
      <c r="BP274">
        <v>0</v>
      </c>
      <c r="BQ274">
        <v>0</v>
      </c>
      <c r="BR274">
        <v>0</v>
      </c>
      <c r="BS274">
        <v>0</v>
      </c>
      <c r="BT274">
        <v>0</v>
      </c>
      <c r="BU274">
        <v>0</v>
      </c>
      <c r="BV274">
        <v>0</v>
      </c>
      <c r="BW274">
        <v>0</v>
      </c>
      <c r="CV274">
        <v>0</v>
      </c>
      <c r="CW274">
        <v>0</v>
      </c>
      <c r="CX274">
        <f>ROUND(Y274*Source!I509,7)</f>
        <v>3.0000000000000001E-3</v>
      </c>
      <c r="CY274">
        <f>AD274</f>
        <v>0</v>
      </c>
      <c r="CZ274">
        <f>AH274</f>
        <v>0</v>
      </c>
      <c r="DA274">
        <f>AL274</f>
        <v>1</v>
      </c>
      <c r="DB274">
        <f t="shared" si="83"/>
        <v>0</v>
      </c>
      <c r="DC274">
        <f t="shared" si="84"/>
        <v>0</v>
      </c>
      <c r="DD274" t="s">
        <v>3</v>
      </c>
      <c r="DE274" t="s">
        <v>3</v>
      </c>
      <c r="DF274">
        <f t="shared" si="92"/>
        <v>0</v>
      </c>
      <c r="DG274">
        <f t="shared" si="76"/>
        <v>0</v>
      </c>
      <c r="DH274">
        <f t="shared" si="85"/>
        <v>0</v>
      </c>
      <c r="DI274">
        <f t="shared" si="86"/>
        <v>0</v>
      </c>
      <c r="DJ274">
        <f>DI274</f>
        <v>0</v>
      </c>
      <c r="DK274">
        <v>0</v>
      </c>
      <c r="DL274" t="s">
        <v>3</v>
      </c>
      <c r="DM274">
        <v>0</v>
      </c>
      <c r="DN274" t="s">
        <v>3</v>
      </c>
      <c r="DO274">
        <v>0</v>
      </c>
    </row>
    <row r="275" spans="1:119" x14ac:dyDescent="0.2">
      <c r="A275">
        <f>ROW(Source!A509)</f>
        <v>509</v>
      </c>
      <c r="B275">
        <v>61549534</v>
      </c>
      <c r="C275">
        <v>61551163</v>
      </c>
      <c r="D275">
        <v>60334986</v>
      </c>
      <c r="E275">
        <v>1</v>
      </c>
      <c r="F275">
        <v>1</v>
      </c>
      <c r="G275">
        <v>1</v>
      </c>
      <c r="H275">
        <v>2</v>
      </c>
      <c r="I275" t="s">
        <v>453</v>
      </c>
      <c r="J275" t="s">
        <v>454</v>
      </c>
      <c r="K275" t="s">
        <v>455</v>
      </c>
      <c r="L275">
        <v>1368</v>
      </c>
      <c r="N275">
        <v>1011</v>
      </c>
      <c r="O275" t="s">
        <v>417</v>
      </c>
      <c r="P275" t="s">
        <v>417</v>
      </c>
      <c r="Q275">
        <v>1</v>
      </c>
      <c r="W275">
        <v>0</v>
      </c>
      <c r="X275">
        <v>-849950259</v>
      </c>
      <c r="Y275">
        <f t="shared" si="82"/>
        <v>0.01</v>
      </c>
      <c r="AA275">
        <v>0</v>
      </c>
      <c r="AB275">
        <v>643.29</v>
      </c>
      <c r="AC275">
        <v>722.05</v>
      </c>
      <c r="AD275">
        <v>0</v>
      </c>
      <c r="AE275">
        <v>0</v>
      </c>
      <c r="AF275">
        <v>643.29</v>
      </c>
      <c r="AG275">
        <v>722.05</v>
      </c>
      <c r="AH275">
        <v>0</v>
      </c>
      <c r="AI275">
        <v>1</v>
      </c>
      <c r="AJ275">
        <v>1</v>
      </c>
      <c r="AK275">
        <v>1</v>
      </c>
      <c r="AL275">
        <v>1</v>
      </c>
      <c r="AM275">
        <v>-2</v>
      </c>
      <c r="AN275">
        <v>0</v>
      </c>
      <c r="AO275">
        <v>0</v>
      </c>
      <c r="AP275">
        <v>0</v>
      </c>
      <c r="AQ275">
        <v>1</v>
      </c>
      <c r="AR275">
        <v>0</v>
      </c>
      <c r="AS275" t="s">
        <v>3</v>
      </c>
      <c r="AT275">
        <v>0.01</v>
      </c>
      <c r="AU275" t="s">
        <v>3</v>
      </c>
      <c r="AV275">
        <v>1</v>
      </c>
      <c r="AW275">
        <v>2</v>
      </c>
      <c r="AX275">
        <v>61551176</v>
      </c>
      <c r="AY275">
        <v>1</v>
      </c>
      <c r="AZ275">
        <v>0</v>
      </c>
      <c r="BA275">
        <v>275</v>
      </c>
      <c r="BB275">
        <v>1</v>
      </c>
      <c r="BC275">
        <v>0</v>
      </c>
      <c r="BD275">
        <v>0</v>
      </c>
      <c r="BE275">
        <v>0</v>
      </c>
      <c r="BF275">
        <v>0</v>
      </c>
      <c r="BG275">
        <v>0</v>
      </c>
      <c r="BH275">
        <v>0</v>
      </c>
      <c r="BI275">
        <v>0</v>
      </c>
      <c r="BJ275">
        <v>0</v>
      </c>
      <c r="BK275">
        <v>6.4329000000000001</v>
      </c>
      <c r="BL275">
        <v>7.2204999999999995</v>
      </c>
      <c r="BM275">
        <v>0</v>
      </c>
      <c r="BN275">
        <v>0</v>
      </c>
      <c r="BO275">
        <v>0.01</v>
      </c>
      <c r="BP275">
        <v>1</v>
      </c>
      <c r="BQ275">
        <v>0</v>
      </c>
      <c r="BR275">
        <v>6.4329000000000001</v>
      </c>
      <c r="BS275">
        <v>7.2204999999999995</v>
      </c>
      <c r="BT275">
        <v>0</v>
      </c>
      <c r="BU275">
        <v>0</v>
      </c>
      <c r="BV275">
        <v>0.01</v>
      </c>
      <c r="BW275">
        <v>1</v>
      </c>
      <c r="CV275">
        <v>0</v>
      </c>
      <c r="CW275">
        <f>ROUND(Y275*Source!I509*DO275,7)</f>
        <v>3.0000000000000001E-3</v>
      </c>
      <c r="CX275">
        <f>ROUND(Y275*Source!I509,7)</f>
        <v>3.0000000000000001E-3</v>
      </c>
      <c r="CY275">
        <f>AB275</f>
        <v>643.29</v>
      </c>
      <c r="CZ275">
        <f>AF275</f>
        <v>643.29</v>
      </c>
      <c r="DA275">
        <f>AJ275</f>
        <v>1</v>
      </c>
      <c r="DB275">
        <f t="shared" si="83"/>
        <v>6.43</v>
      </c>
      <c r="DC275">
        <f t="shared" si="84"/>
        <v>7.22</v>
      </c>
      <c r="DD275" t="s">
        <v>3</v>
      </c>
      <c r="DE275" t="s">
        <v>3</v>
      </c>
      <c r="DF275">
        <f t="shared" si="92"/>
        <v>0</v>
      </c>
      <c r="DG275">
        <f t="shared" si="76"/>
        <v>1.93</v>
      </c>
      <c r="DH275">
        <f t="shared" si="85"/>
        <v>2.17</v>
      </c>
      <c r="DI275">
        <f t="shared" si="86"/>
        <v>0</v>
      </c>
      <c r="DJ275">
        <f>DG275+DH275</f>
        <v>4.0999999999999996</v>
      </c>
      <c r="DK275">
        <v>1</v>
      </c>
      <c r="DL275" t="s">
        <v>456</v>
      </c>
      <c r="DM275">
        <v>4</v>
      </c>
      <c r="DN275" t="s">
        <v>413</v>
      </c>
      <c r="DO275">
        <v>1</v>
      </c>
    </row>
    <row r="276" spans="1:119" x14ac:dyDescent="0.2">
      <c r="A276">
        <f>ROW(Source!A509)</f>
        <v>509</v>
      </c>
      <c r="B276">
        <v>61549534</v>
      </c>
      <c r="C276">
        <v>61551163</v>
      </c>
      <c r="D276">
        <v>60401754</v>
      </c>
      <c r="E276">
        <v>1</v>
      </c>
      <c r="F276">
        <v>1</v>
      </c>
      <c r="G276">
        <v>1</v>
      </c>
      <c r="H276">
        <v>3</v>
      </c>
      <c r="I276" t="s">
        <v>436</v>
      </c>
      <c r="J276" t="s">
        <v>437</v>
      </c>
      <c r="K276" t="s">
        <v>438</v>
      </c>
      <c r="L276">
        <v>1383</v>
      </c>
      <c r="N276">
        <v>1013</v>
      </c>
      <c r="O276" t="s">
        <v>439</v>
      </c>
      <c r="P276" t="s">
        <v>439</v>
      </c>
      <c r="Q276">
        <v>1</v>
      </c>
      <c r="W276">
        <v>0</v>
      </c>
      <c r="X276">
        <v>1840299850</v>
      </c>
      <c r="Y276">
        <f t="shared" si="82"/>
        <v>4.42</v>
      </c>
      <c r="AA276">
        <v>6.78</v>
      </c>
      <c r="AB276">
        <v>0</v>
      </c>
      <c r="AC276">
        <v>0</v>
      </c>
      <c r="AD276">
        <v>0</v>
      </c>
      <c r="AE276">
        <v>6.78</v>
      </c>
      <c r="AF276">
        <v>0</v>
      </c>
      <c r="AG276">
        <v>0</v>
      </c>
      <c r="AH276">
        <v>0</v>
      </c>
      <c r="AI276">
        <v>1</v>
      </c>
      <c r="AJ276">
        <v>1</v>
      </c>
      <c r="AK276">
        <v>1</v>
      </c>
      <c r="AL276">
        <v>1</v>
      </c>
      <c r="AM276">
        <v>-2</v>
      </c>
      <c r="AN276">
        <v>0</v>
      </c>
      <c r="AO276">
        <v>0</v>
      </c>
      <c r="AP276">
        <v>0</v>
      </c>
      <c r="AQ276">
        <v>1</v>
      </c>
      <c r="AR276">
        <v>0</v>
      </c>
      <c r="AS276" t="s">
        <v>3</v>
      </c>
      <c r="AT276">
        <v>4.42</v>
      </c>
      <c r="AU276" t="s">
        <v>3</v>
      </c>
      <c r="AV276">
        <v>0</v>
      </c>
      <c r="AW276">
        <v>2</v>
      </c>
      <c r="AX276">
        <v>61551177</v>
      </c>
      <c r="AY276">
        <v>1</v>
      </c>
      <c r="AZ276">
        <v>0</v>
      </c>
      <c r="BA276">
        <v>276</v>
      </c>
      <c r="BB276">
        <v>1</v>
      </c>
      <c r="BC276">
        <v>0</v>
      </c>
      <c r="BD276">
        <v>0</v>
      </c>
      <c r="BE276">
        <v>0</v>
      </c>
      <c r="BF276">
        <v>0</v>
      </c>
      <c r="BG276">
        <v>0</v>
      </c>
      <c r="BH276">
        <v>0</v>
      </c>
      <c r="BI276">
        <v>0</v>
      </c>
      <c r="BJ276">
        <v>29.967600000000001</v>
      </c>
      <c r="BK276">
        <v>0</v>
      </c>
      <c r="BL276">
        <v>0</v>
      </c>
      <c r="BM276">
        <v>0</v>
      </c>
      <c r="BN276">
        <v>0</v>
      </c>
      <c r="BO276">
        <v>0</v>
      </c>
      <c r="BP276">
        <v>1</v>
      </c>
      <c r="BQ276">
        <v>29.967600000000001</v>
      </c>
      <c r="BR276">
        <v>0</v>
      </c>
      <c r="BS276">
        <v>0</v>
      </c>
      <c r="BT276">
        <v>0</v>
      </c>
      <c r="BU276">
        <v>0</v>
      </c>
      <c r="BV276">
        <v>0</v>
      </c>
      <c r="BW276">
        <v>1</v>
      </c>
      <c r="CV276">
        <v>0</v>
      </c>
      <c r="CW276">
        <v>0</v>
      </c>
      <c r="CX276">
        <f>ROUND(Y276*Source!I509,7)</f>
        <v>1.3260000000000001</v>
      </c>
      <c r="CY276">
        <f>AA276</f>
        <v>6.78</v>
      </c>
      <c r="CZ276">
        <f>AE276</f>
        <v>6.78</v>
      </c>
      <c r="DA276">
        <f>AI276</f>
        <v>1</v>
      </c>
      <c r="DB276">
        <f t="shared" si="83"/>
        <v>29.97</v>
      </c>
      <c r="DC276">
        <f t="shared" si="84"/>
        <v>0</v>
      </c>
      <c r="DD276" t="s">
        <v>3</v>
      </c>
      <c r="DE276" t="s">
        <v>3</v>
      </c>
      <c r="DF276">
        <f t="shared" si="92"/>
        <v>8.99</v>
      </c>
      <c r="DG276">
        <f t="shared" si="76"/>
        <v>0</v>
      </c>
      <c r="DH276">
        <f t="shared" si="85"/>
        <v>0</v>
      </c>
      <c r="DI276">
        <f t="shared" si="86"/>
        <v>0</v>
      </c>
      <c r="DJ276">
        <f>DF276</f>
        <v>8.99</v>
      </c>
      <c r="DK276">
        <v>1</v>
      </c>
      <c r="DL276" t="s">
        <v>3</v>
      </c>
      <c r="DM276">
        <v>0</v>
      </c>
      <c r="DN276" t="s">
        <v>3</v>
      </c>
      <c r="DO276">
        <v>0</v>
      </c>
    </row>
    <row r="277" spans="1:119" x14ac:dyDescent="0.2">
      <c r="A277">
        <f>ROW(Source!A509)</f>
        <v>509</v>
      </c>
      <c r="B277">
        <v>61549534</v>
      </c>
      <c r="C277">
        <v>61551163</v>
      </c>
      <c r="D277">
        <v>60403357</v>
      </c>
      <c r="E277">
        <v>1</v>
      </c>
      <c r="F277">
        <v>1</v>
      </c>
      <c r="G277">
        <v>1</v>
      </c>
      <c r="H277">
        <v>3</v>
      </c>
      <c r="I277" t="s">
        <v>481</v>
      </c>
      <c r="J277" t="s">
        <v>482</v>
      </c>
      <c r="K277" t="s">
        <v>483</v>
      </c>
      <c r="L277">
        <v>1425</v>
      </c>
      <c r="N277">
        <v>1013</v>
      </c>
      <c r="O277" t="s">
        <v>119</v>
      </c>
      <c r="P277" t="s">
        <v>119</v>
      </c>
      <c r="Q277">
        <v>1</v>
      </c>
      <c r="W277">
        <v>0</v>
      </c>
      <c r="X277">
        <v>1434886024</v>
      </c>
      <c r="Y277">
        <f t="shared" si="82"/>
        <v>2.09</v>
      </c>
      <c r="AA277">
        <v>64.900000000000006</v>
      </c>
      <c r="AB277">
        <v>0</v>
      </c>
      <c r="AC277">
        <v>0</v>
      </c>
      <c r="AD277">
        <v>0</v>
      </c>
      <c r="AE277">
        <v>52.34</v>
      </c>
      <c r="AF277">
        <v>0</v>
      </c>
      <c r="AG277">
        <v>0</v>
      </c>
      <c r="AH277">
        <v>0</v>
      </c>
      <c r="AI277">
        <v>1.24</v>
      </c>
      <c r="AJ277">
        <v>1</v>
      </c>
      <c r="AK277">
        <v>1</v>
      </c>
      <c r="AL277">
        <v>1</v>
      </c>
      <c r="AM277">
        <v>2</v>
      </c>
      <c r="AN277">
        <v>0</v>
      </c>
      <c r="AO277">
        <v>0</v>
      </c>
      <c r="AP277">
        <v>0</v>
      </c>
      <c r="AQ277">
        <v>1</v>
      </c>
      <c r="AR277">
        <v>0</v>
      </c>
      <c r="AS277" t="s">
        <v>3</v>
      </c>
      <c r="AT277">
        <v>2.09</v>
      </c>
      <c r="AU277" t="s">
        <v>3</v>
      </c>
      <c r="AV277">
        <v>0</v>
      </c>
      <c r="AW277">
        <v>2</v>
      </c>
      <c r="AX277">
        <v>61551178</v>
      </c>
      <c r="AY277">
        <v>1</v>
      </c>
      <c r="AZ277">
        <v>0</v>
      </c>
      <c r="BA277">
        <v>277</v>
      </c>
      <c r="BB277">
        <v>1</v>
      </c>
      <c r="BC277">
        <v>0</v>
      </c>
      <c r="BD277">
        <v>0</v>
      </c>
      <c r="BE277">
        <v>0</v>
      </c>
      <c r="BF277">
        <v>0</v>
      </c>
      <c r="BG277">
        <v>0</v>
      </c>
      <c r="BH277">
        <v>0</v>
      </c>
      <c r="BI277">
        <v>0</v>
      </c>
      <c r="BJ277">
        <v>109.39060000000001</v>
      </c>
      <c r="BK277">
        <v>0</v>
      </c>
      <c r="BL277">
        <v>0</v>
      </c>
      <c r="BM277">
        <v>0</v>
      </c>
      <c r="BN277">
        <v>0</v>
      </c>
      <c r="BO277">
        <v>0</v>
      </c>
      <c r="BP277">
        <v>1</v>
      </c>
      <c r="BQ277">
        <v>109.39060000000001</v>
      </c>
      <c r="BR277">
        <v>0</v>
      </c>
      <c r="BS277">
        <v>0</v>
      </c>
      <c r="BT277">
        <v>0</v>
      </c>
      <c r="BU277">
        <v>0</v>
      </c>
      <c r="BV277">
        <v>0</v>
      </c>
      <c r="BW277">
        <v>1</v>
      </c>
      <c r="CV277">
        <v>0</v>
      </c>
      <c r="CW277">
        <v>0</v>
      </c>
      <c r="CX277">
        <f>ROUND(Y277*Source!I509,7)</f>
        <v>0.627</v>
      </c>
      <c r="CY277">
        <f>AA277</f>
        <v>64.900000000000006</v>
      </c>
      <c r="CZ277">
        <f>AE277</f>
        <v>52.34</v>
      </c>
      <c r="DA277">
        <f>AI277</f>
        <v>1.24</v>
      </c>
      <c r="DB277">
        <f t="shared" si="83"/>
        <v>109.39</v>
      </c>
      <c r="DC277">
        <f t="shared" si="84"/>
        <v>0</v>
      </c>
      <c r="DD277" t="s">
        <v>3</v>
      </c>
      <c r="DE277" t="s">
        <v>3</v>
      </c>
      <c r="DF277">
        <f>ROUND(ROUND(AE277*AI277,2)*CX277,2)</f>
        <v>40.69</v>
      </c>
      <c r="DG277">
        <f t="shared" si="76"/>
        <v>0</v>
      </c>
      <c r="DH277">
        <f t="shared" si="85"/>
        <v>0</v>
      </c>
      <c r="DI277">
        <f t="shared" si="86"/>
        <v>0</v>
      </c>
      <c r="DJ277">
        <f>DF277</f>
        <v>40.69</v>
      </c>
      <c r="DK277">
        <v>0</v>
      </c>
      <c r="DL277" t="s">
        <v>3</v>
      </c>
      <c r="DM277">
        <v>0</v>
      </c>
      <c r="DN277" t="s">
        <v>3</v>
      </c>
      <c r="DO277">
        <v>0</v>
      </c>
    </row>
    <row r="278" spans="1:119" x14ac:dyDescent="0.2">
      <c r="A278">
        <f>ROW(Source!A509)</f>
        <v>509</v>
      </c>
      <c r="B278">
        <v>61549534</v>
      </c>
      <c r="C278">
        <v>61551163</v>
      </c>
      <c r="D278">
        <v>60442997</v>
      </c>
      <c r="E278">
        <v>1</v>
      </c>
      <c r="F278">
        <v>1</v>
      </c>
      <c r="G278">
        <v>1</v>
      </c>
      <c r="H278">
        <v>3</v>
      </c>
      <c r="I278" t="s">
        <v>161</v>
      </c>
      <c r="J278" t="s">
        <v>164</v>
      </c>
      <c r="K278" t="s">
        <v>162</v>
      </c>
      <c r="L278">
        <v>1301</v>
      </c>
      <c r="N278">
        <v>1003</v>
      </c>
      <c r="O278" t="s">
        <v>163</v>
      </c>
      <c r="P278" t="s">
        <v>163</v>
      </c>
      <c r="Q278">
        <v>1</v>
      </c>
      <c r="W278">
        <v>0</v>
      </c>
      <c r="X278">
        <v>613818176</v>
      </c>
      <c r="Y278">
        <f t="shared" si="82"/>
        <v>105</v>
      </c>
      <c r="AA278">
        <v>11.79</v>
      </c>
      <c r="AB278">
        <v>0</v>
      </c>
      <c r="AC278">
        <v>0</v>
      </c>
      <c r="AD278">
        <v>0</v>
      </c>
      <c r="AE278">
        <v>11.79</v>
      </c>
      <c r="AF278">
        <v>0</v>
      </c>
      <c r="AG278">
        <v>0</v>
      </c>
      <c r="AH278">
        <v>0</v>
      </c>
      <c r="AI278">
        <v>1.4</v>
      </c>
      <c r="AJ278">
        <v>1</v>
      </c>
      <c r="AK278">
        <v>1</v>
      </c>
      <c r="AL278">
        <v>1</v>
      </c>
      <c r="AM278">
        <v>0</v>
      </c>
      <c r="AN278">
        <v>0</v>
      </c>
      <c r="AO278">
        <v>0</v>
      </c>
      <c r="AP278">
        <v>0</v>
      </c>
      <c r="AQ278">
        <v>0</v>
      </c>
      <c r="AR278">
        <v>0</v>
      </c>
      <c r="AS278" t="s">
        <v>3</v>
      </c>
      <c r="AT278">
        <v>105</v>
      </c>
      <c r="AU278" t="s">
        <v>3</v>
      </c>
      <c r="AV278">
        <v>0</v>
      </c>
      <c r="AW278">
        <v>1</v>
      </c>
      <c r="AX278">
        <v>-1</v>
      </c>
      <c r="AY278">
        <v>0</v>
      </c>
      <c r="AZ278">
        <v>0</v>
      </c>
      <c r="BA278" t="s">
        <v>3</v>
      </c>
      <c r="BB278">
        <v>0</v>
      </c>
      <c r="BC278">
        <v>0</v>
      </c>
      <c r="BD278">
        <v>0</v>
      </c>
      <c r="BE278">
        <v>0</v>
      </c>
      <c r="BF278">
        <v>0</v>
      </c>
      <c r="BG278">
        <v>0</v>
      </c>
      <c r="BH278">
        <v>0</v>
      </c>
      <c r="BI278">
        <v>0</v>
      </c>
      <c r="BJ278">
        <v>0</v>
      </c>
      <c r="BK278">
        <v>0</v>
      </c>
      <c r="BL278">
        <v>0</v>
      </c>
      <c r="BM278">
        <v>0</v>
      </c>
      <c r="BN278">
        <v>0</v>
      </c>
      <c r="BO278">
        <v>0</v>
      </c>
      <c r="BP278">
        <v>0</v>
      </c>
      <c r="BQ278">
        <v>0</v>
      </c>
      <c r="BR278">
        <v>0</v>
      </c>
      <c r="BS278">
        <v>0</v>
      </c>
      <c r="BT278">
        <v>0</v>
      </c>
      <c r="BU278">
        <v>0</v>
      </c>
      <c r="BV278">
        <v>0</v>
      </c>
      <c r="BW278">
        <v>0</v>
      </c>
      <c r="CV278">
        <v>0</v>
      </c>
      <c r="CW278">
        <v>0</v>
      </c>
      <c r="CX278">
        <f>ROUND(Y278*Source!I509,7)</f>
        <v>31.5</v>
      </c>
      <c r="CY278">
        <f>AA278</f>
        <v>11.79</v>
      </c>
      <c r="CZ278">
        <f>AE278</f>
        <v>11.79</v>
      </c>
      <c r="DA278">
        <f>AI278</f>
        <v>1.4</v>
      </c>
      <c r="DB278">
        <f t="shared" si="83"/>
        <v>1237.95</v>
      </c>
      <c r="DC278">
        <f t="shared" si="84"/>
        <v>0</v>
      </c>
      <c r="DD278" t="s">
        <v>3</v>
      </c>
      <c r="DE278" t="s">
        <v>3</v>
      </c>
      <c r="DF278">
        <f>ROUND(ROUND(AE278*AI278,2)*CX278,2)</f>
        <v>520.07000000000005</v>
      </c>
      <c r="DG278">
        <f t="shared" si="76"/>
        <v>0</v>
      </c>
      <c r="DH278">
        <f t="shared" si="85"/>
        <v>0</v>
      </c>
      <c r="DI278">
        <f t="shared" si="86"/>
        <v>0</v>
      </c>
      <c r="DJ278">
        <f>DF278</f>
        <v>520.07000000000005</v>
      </c>
      <c r="DK278">
        <v>0</v>
      </c>
      <c r="DL278" t="s">
        <v>3</v>
      </c>
      <c r="DM278">
        <v>0</v>
      </c>
      <c r="DN278" t="s">
        <v>3</v>
      </c>
      <c r="DO278">
        <v>0</v>
      </c>
    </row>
    <row r="279" spans="1:119" x14ac:dyDescent="0.2">
      <c r="A279">
        <f>ROW(Source!A546)</f>
        <v>546</v>
      </c>
      <c r="B279">
        <v>61549534</v>
      </c>
      <c r="C279">
        <v>61551181</v>
      </c>
      <c r="D279">
        <v>60327418</v>
      </c>
      <c r="E279">
        <v>117</v>
      </c>
      <c r="F279">
        <v>1</v>
      </c>
      <c r="G279">
        <v>1</v>
      </c>
      <c r="H279">
        <v>1</v>
      </c>
      <c r="I279" t="s">
        <v>426</v>
      </c>
      <c r="J279" t="s">
        <v>3</v>
      </c>
      <c r="K279" t="s">
        <v>427</v>
      </c>
      <c r="L279">
        <v>1191</v>
      </c>
      <c r="N279">
        <v>1013</v>
      </c>
      <c r="O279" t="s">
        <v>413</v>
      </c>
      <c r="P279" t="s">
        <v>413</v>
      </c>
      <c r="Q279">
        <v>1</v>
      </c>
      <c r="W279">
        <v>0</v>
      </c>
      <c r="X279">
        <v>-715079457</v>
      </c>
      <c r="Y279">
        <f t="shared" si="82"/>
        <v>24.1</v>
      </c>
      <c r="AA279">
        <v>0</v>
      </c>
      <c r="AB279">
        <v>0</v>
      </c>
      <c r="AC279">
        <v>0</v>
      </c>
      <c r="AD279">
        <v>681.63</v>
      </c>
      <c r="AE279">
        <v>0</v>
      </c>
      <c r="AF279">
        <v>0</v>
      </c>
      <c r="AG279">
        <v>0</v>
      </c>
      <c r="AH279">
        <v>681.63</v>
      </c>
      <c r="AI279">
        <v>1</v>
      </c>
      <c r="AJ279">
        <v>1</v>
      </c>
      <c r="AK279">
        <v>1</v>
      </c>
      <c r="AL279">
        <v>1</v>
      </c>
      <c r="AM279">
        <v>-2</v>
      </c>
      <c r="AN279">
        <v>0</v>
      </c>
      <c r="AO279">
        <v>0</v>
      </c>
      <c r="AP279">
        <v>0</v>
      </c>
      <c r="AQ279">
        <v>1</v>
      </c>
      <c r="AR279">
        <v>0</v>
      </c>
      <c r="AS279" t="s">
        <v>3</v>
      </c>
      <c r="AT279">
        <v>24.1</v>
      </c>
      <c r="AU279" t="s">
        <v>3</v>
      </c>
      <c r="AV279">
        <v>1</v>
      </c>
      <c r="AW279">
        <v>2</v>
      </c>
      <c r="AX279">
        <v>61551184</v>
      </c>
      <c r="AY279">
        <v>1</v>
      </c>
      <c r="AZ279">
        <v>0</v>
      </c>
      <c r="BA279">
        <v>279</v>
      </c>
      <c r="BB279">
        <v>1</v>
      </c>
      <c r="BC279">
        <v>0</v>
      </c>
      <c r="BD279">
        <v>0</v>
      </c>
      <c r="BE279">
        <v>0</v>
      </c>
      <c r="BF279">
        <v>0</v>
      </c>
      <c r="BG279">
        <v>0</v>
      </c>
      <c r="BH279">
        <v>0</v>
      </c>
      <c r="BI279">
        <v>0</v>
      </c>
      <c r="BJ279">
        <v>0</v>
      </c>
      <c r="BK279">
        <v>0</v>
      </c>
      <c r="BL279">
        <v>0</v>
      </c>
      <c r="BM279">
        <v>16427.282999999999</v>
      </c>
      <c r="BN279">
        <v>24.1</v>
      </c>
      <c r="BO279">
        <v>0</v>
      </c>
      <c r="BP279">
        <v>1</v>
      </c>
      <c r="BQ279">
        <v>0</v>
      </c>
      <c r="BR279">
        <v>0</v>
      </c>
      <c r="BS279">
        <v>0</v>
      </c>
      <c r="BT279">
        <v>16427.282999999999</v>
      </c>
      <c r="BU279">
        <v>24.1</v>
      </c>
      <c r="BV279">
        <v>0</v>
      </c>
      <c r="BW279">
        <v>1</v>
      </c>
      <c r="CU279">
        <f>ROUND(AT279*Source!I546*AH279*AL279,2)</f>
        <v>164.27</v>
      </c>
      <c r="CV279">
        <f>ROUND(Y279*Source!I546,7)</f>
        <v>0.24099999999999999</v>
      </c>
      <c r="CW279">
        <v>0</v>
      </c>
      <c r="CX279">
        <f>ROUND(Y279*Source!I546,7)</f>
        <v>0.24099999999999999</v>
      </c>
      <c r="CY279">
        <f>AD279</f>
        <v>681.63</v>
      </c>
      <c r="CZ279">
        <f>AH279</f>
        <v>681.63</v>
      </c>
      <c r="DA279">
        <f>AL279</f>
        <v>1</v>
      </c>
      <c r="DB279">
        <f t="shared" si="83"/>
        <v>16427.28</v>
      </c>
      <c r="DC279">
        <f t="shared" si="84"/>
        <v>0</v>
      </c>
      <c r="DD279" t="s">
        <v>3</v>
      </c>
      <c r="DE279" t="s">
        <v>3</v>
      </c>
      <c r="DF279">
        <f>ROUND(ROUND(AE279,2)*CX279,2)</f>
        <v>0</v>
      </c>
      <c r="DG279">
        <f t="shared" si="76"/>
        <v>0</v>
      </c>
      <c r="DH279">
        <f t="shared" si="85"/>
        <v>0</v>
      </c>
      <c r="DI279">
        <f t="shared" si="86"/>
        <v>164.27</v>
      </c>
      <c r="DJ279">
        <f>DI279</f>
        <v>164.27</v>
      </c>
      <c r="DK279">
        <v>1</v>
      </c>
      <c r="DL279" t="s">
        <v>3</v>
      </c>
      <c r="DM279">
        <v>0</v>
      </c>
      <c r="DN279" t="s">
        <v>3</v>
      </c>
      <c r="DO279">
        <v>0</v>
      </c>
    </row>
    <row r="280" spans="1:119" x14ac:dyDescent="0.2">
      <c r="A280">
        <f>ROW(Source!A546)</f>
        <v>546</v>
      </c>
      <c r="B280">
        <v>61549534</v>
      </c>
      <c r="C280">
        <v>61551181</v>
      </c>
      <c r="D280">
        <v>60430710</v>
      </c>
      <c r="E280">
        <v>1</v>
      </c>
      <c r="F280">
        <v>1</v>
      </c>
      <c r="G280">
        <v>1</v>
      </c>
      <c r="H280">
        <v>3</v>
      </c>
      <c r="I280" t="s">
        <v>126</v>
      </c>
      <c r="J280" t="s">
        <v>129</v>
      </c>
      <c r="K280" t="s">
        <v>127</v>
      </c>
      <c r="L280">
        <v>1371</v>
      </c>
      <c r="N280">
        <v>1013</v>
      </c>
      <c r="O280" t="s">
        <v>128</v>
      </c>
      <c r="P280" t="s">
        <v>128</v>
      </c>
      <c r="Q280">
        <v>1</v>
      </c>
      <c r="W280">
        <v>0</v>
      </c>
      <c r="X280">
        <v>651079227</v>
      </c>
      <c r="Y280">
        <f t="shared" si="82"/>
        <v>100</v>
      </c>
      <c r="AA280">
        <v>439.61</v>
      </c>
      <c r="AB280">
        <v>0</v>
      </c>
      <c r="AC280">
        <v>0</v>
      </c>
      <c r="AD280">
        <v>0</v>
      </c>
      <c r="AE280">
        <v>230.16</v>
      </c>
      <c r="AF280">
        <v>0</v>
      </c>
      <c r="AG280">
        <v>0</v>
      </c>
      <c r="AH280">
        <v>0</v>
      </c>
      <c r="AI280">
        <v>1.91</v>
      </c>
      <c r="AJ280">
        <v>1</v>
      </c>
      <c r="AK280">
        <v>1</v>
      </c>
      <c r="AL280">
        <v>1</v>
      </c>
      <c r="AM280">
        <v>0</v>
      </c>
      <c r="AN280">
        <v>0</v>
      </c>
      <c r="AO280">
        <v>0</v>
      </c>
      <c r="AP280">
        <v>0</v>
      </c>
      <c r="AQ280">
        <v>0</v>
      </c>
      <c r="AR280">
        <v>0</v>
      </c>
      <c r="AS280" t="s">
        <v>3</v>
      </c>
      <c r="AT280">
        <v>100</v>
      </c>
      <c r="AU280" t="s">
        <v>3</v>
      </c>
      <c r="AV280">
        <v>0</v>
      </c>
      <c r="AW280">
        <v>1</v>
      </c>
      <c r="AX280">
        <v>-1</v>
      </c>
      <c r="AY280">
        <v>0</v>
      </c>
      <c r="AZ280">
        <v>0</v>
      </c>
      <c r="BA280" t="s">
        <v>3</v>
      </c>
      <c r="BB280">
        <v>0</v>
      </c>
      <c r="BC280">
        <v>0</v>
      </c>
      <c r="BD280">
        <v>0</v>
      </c>
      <c r="BE280">
        <v>0</v>
      </c>
      <c r="BF280">
        <v>0</v>
      </c>
      <c r="BG280">
        <v>0</v>
      </c>
      <c r="BH280">
        <v>0</v>
      </c>
      <c r="BI280">
        <v>0</v>
      </c>
      <c r="BJ280">
        <v>0</v>
      </c>
      <c r="BK280">
        <v>0</v>
      </c>
      <c r="BL280">
        <v>0</v>
      </c>
      <c r="BM280">
        <v>0</v>
      </c>
      <c r="BN280">
        <v>0</v>
      </c>
      <c r="BO280">
        <v>0</v>
      </c>
      <c r="BP280">
        <v>0</v>
      </c>
      <c r="BQ280">
        <v>0</v>
      </c>
      <c r="BR280">
        <v>0</v>
      </c>
      <c r="BS280">
        <v>0</v>
      </c>
      <c r="BT280">
        <v>0</v>
      </c>
      <c r="BU280">
        <v>0</v>
      </c>
      <c r="BV280">
        <v>0</v>
      </c>
      <c r="BW280">
        <v>0</v>
      </c>
      <c r="CV280">
        <v>0</v>
      </c>
      <c r="CW280">
        <v>0</v>
      </c>
      <c r="CX280">
        <f>ROUND(Y280*Source!I546,7)</f>
        <v>1</v>
      </c>
      <c r="CY280">
        <f>AA280</f>
        <v>439.61</v>
      </c>
      <c r="CZ280">
        <f>AE280</f>
        <v>230.16</v>
      </c>
      <c r="DA280">
        <f>AI280</f>
        <v>1.91</v>
      </c>
      <c r="DB280">
        <f t="shared" si="83"/>
        <v>23016</v>
      </c>
      <c r="DC280">
        <f t="shared" si="84"/>
        <v>0</v>
      </c>
      <c r="DD280" t="s">
        <v>3</v>
      </c>
      <c r="DE280" t="s">
        <v>3</v>
      </c>
      <c r="DF280">
        <f>ROUND(ROUND(AE280*AI280,2)*CX280,2)</f>
        <v>439.61</v>
      </c>
      <c r="DG280">
        <f t="shared" si="76"/>
        <v>0</v>
      </c>
      <c r="DH280">
        <f t="shared" si="85"/>
        <v>0</v>
      </c>
      <c r="DI280">
        <f t="shared" si="86"/>
        <v>0</v>
      </c>
      <c r="DJ280">
        <f>DF280</f>
        <v>439.61</v>
      </c>
      <c r="DK280">
        <v>0</v>
      </c>
      <c r="DL280" t="s">
        <v>3</v>
      </c>
      <c r="DM280">
        <v>0</v>
      </c>
      <c r="DN280" t="s">
        <v>3</v>
      </c>
      <c r="DO280">
        <v>0</v>
      </c>
    </row>
    <row r="281" spans="1:119" x14ac:dyDescent="0.2">
      <c r="A281">
        <f>ROW(Source!A548)</f>
        <v>548</v>
      </c>
      <c r="B281">
        <v>61549534</v>
      </c>
      <c r="C281">
        <v>61551187</v>
      </c>
      <c r="D281">
        <v>60327418</v>
      </c>
      <c r="E281">
        <v>117</v>
      </c>
      <c r="F281">
        <v>1</v>
      </c>
      <c r="G281">
        <v>1</v>
      </c>
      <c r="H281">
        <v>1</v>
      </c>
      <c r="I281" t="s">
        <v>426</v>
      </c>
      <c r="J281" t="s">
        <v>3</v>
      </c>
      <c r="K281" t="s">
        <v>427</v>
      </c>
      <c r="L281">
        <v>1191</v>
      </c>
      <c r="N281">
        <v>1013</v>
      </c>
      <c r="O281" t="s">
        <v>413</v>
      </c>
      <c r="P281" t="s">
        <v>413</v>
      </c>
      <c r="Q281">
        <v>1</v>
      </c>
      <c r="W281">
        <v>0</v>
      </c>
      <c r="X281">
        <v>-715079457</v>
      </c>
      <c r="Y281">
        <f t="shared" si="82"/>
        <v>24.1</v>
      </c>
      <c r="AA281">
        <v>0</v>
      </c>
      <c r="AB281">
        <v>0</v>
      </c>
      <c r="AC281">
        <v>0</v>
      </c>
      <c r="AD281">
        <v>681.63</v>
      </c>
      <c r="AE281">
        <v>0</v>
      </c>
      <c r="AF281">
        <v>0</v>
      </c>
      <c r="AG281">
        <v>0</v>
      </c>
      <c r="AH281">
        <v>681.63</v>
      </c>
      <c r="AI281">
        <v>1</v>
      </c>
      <c r="AJ281">
        <v>1</v>
      </c>
      <c r="AK281">
        <v>1</v>
      </c>
      <c r="AL281">
        <v>1</v>
      </c>
      <c r="AM281">
        <v>-2</v>
      </c>
      <c r="AN281">
        <v>0</v>
      </c>
      <c r="AO281">
        <v>0</v>
      </c>
      <c r="AP281">
        <v>0</v>
      </c>
      <c r="AQ281">
        <v>1</v>
      </c>
      <c r="AR281">
        <v>0</v>
      </c>
      <c r="AS281" t="s">
        <v>3</v>
      </c>
      <c r="AT281">
        <v>24.1</v>
      </c>
      <c r="AU281" t="s">
        <v>3</v>
      </c>
      <c r="AV281">
        <v>1</v>
      </c>
      <c r="AW281">
        <v>2</v>
      </c>
      <c r="AX281">
        <v>61551190</v>
      </c>
      <c r="AY281">
        <v>1</v>
      </c>
      <c r="AZ281">
        <v>0</v>
      </c>
      <c r="BA281">
        <v>281</v>
      </c>
      <c r="BB281">
        <v>1</v>
      </c>
      <c r="BC281">
        <v>0</v>
      </c>
      <c r="BD281">
        <v>0</v>
      </c>
      <c r="BE281">
        <v>0</v>
      </c>
      <c r="BF281">
        <v>0</v>
      </c>
      <c r="BG281">
        <v>0</v>
      </c>
      <c r="BH281">
        <v>0</v>
      </c>
      <c r="BI281">
        <v>0</v>
      </c>
      <c r="BJ281">
        <v>0</v>
      </c>
      <c r="BK281">
        <v>0</v>
      </c>
      <c r="BL281">
        <v>0</v>
      </c>
      <c r="BM281">
        <v>16427.282999999999</v>
      </c>
      <c r="BN281">
        <v>24.1</v>
      </c>
      <c r="BO281">
        <v>0</v>
      </c>
      <c r="BP281">
        <v>1</v>
      </c>
      <c r="BQ281">
        <v>0</v>
      </c>
      <c r="BR281">
        <v>0</v>
      </c>
      <c r="BS281">
        <v>0</v>
      </c>
      <c r="BT281">
        <v>16427.282999999999</v>
      </c>
      <c r="BU281">
        <v>24.1</v>
      </c>
      <c r="BV281">
        <v>0</v>
      </c>
      <c r="BW281">
        <v>1</v>
      </c>
      <c r="CU281">
        <f>ROUND(AT281*Source!I548*AH281*AL281,2)</f>
        <v>164.27</v>
      </c>
      <c r="CV281">
        <f>ROUND(Y281*Source!I548,7)</f>
        <v>0.24099999999999999</v>
      </c>
      <c r="CW281">
        <v>0</v>
      </c>
      <c r="CX281">
        <f>ROUND(Y281*Source!I548,7)</f>
        <v>0.24099999999999999</v>
      </c>
      <c r="CY281">
        <f>AD281</f>
        <v>681.63</v>
      </c>
      <c r="CZ281">
        <f>AH281</f>
        <v>681.63</v>
      </c>
      <c r="DA281">
        <f>AL281</f>
        <v>1</v>
      </c>
      <c r="DB281">
        <f t="shared" si="83"/>
        <v>16427.28</v>
      </c>
      <c r="DC281">
        <f t="shared" si="84"/>
        <v>0</v>
      </c>
      <c r="DD281" t="s">
        <v>3</v>
      </c>
      <c r="DE281" t="s">
        <v>3</v>
      </c>
      <c r="DF281">
        <f>ROUND(ROUND(AE281,2)*CX281,2)</f>
        <v>0</v>
      </c>
      <c r="DG281">
        <f t="shared" si="76"/>
        <v>0</v>
      </c>
      <c r="DH281">
        <f t="shared" si="85"/>
        <v>0</v>
      </c>
      <c r="DI281">
        <f t="shared" si="86"/>
        <v>164.27</v>
      </c>
      <c r="DJ281">
        <f>DI281</f>
        <v>164.27</v>
      </c>
      <c r="DK281">
        <v>1</v>
      </c>
      <c r="DL281" t="s">
        <v>3</v>
      </c>
      <c r="DM281">
        <v>0</v>
      </c>
      <c r="DN281" t="s">
        <v>3</v>
      </c>
      <c r="DO281">
        <v>0</v>
      </c>
    </row>
    <row r="282" spans="1:119" x14ac:dyDescent="0.2">
      <c r="A282">
        <f>ROW(Source!A548)</f>
        <v>548</v>
      </c>
      <c r="B282">
        <v>61549534</v>
      </c>
      <c r="C282">
        <v>61551187</v>
      </c>
      <c r="D282">
        <v>60430710</v>
      </c>
      <c r="E282">
        <v>1</v>
      </c>
      <c r="F282">
        <v>1</v>
      </c>
      <c r="G282">
        <v>1</v>
      </c>
      <c r="H282">
        <v>3</v>
      </c>
      <c r="I282" t="s">
        <v>126</v>
      </c>
      <c r="J282" t="s">
        <v>129</v>
      </c>
      <c r="K282" t="s">
        <v>127</v>
      </c>
      <c r="L282">
        <v>1371</v>
      </c>
      <c r="N282">
        <v>1013</v>
      </c>
      <c r="O282" t="s">
        <v>128</v>
      </c>
      <c r="P282" t="s">
        <v>128</v>
      </c>
      <c r="Q282">
        <v>1</v>
      </c>
      <c r="W282">
        <v>0</v>
      </c>
      <c r="X282">
        <v>651079227</v>
      </c>
      <c r="Y282">
        <f t="shared" si="82"/>
        <v>100</v>
      </c>
      <c r="AA282">
        <v>439.61</v>
      </c>
      <c r="AB282">
        <v>0</v>
      </c>
      <c r="AC282">
        <v>0</v>
      </c>
      <c r="AD282">
        <v>0</v>
      </c>
      <c r="AE282">
        <v>230.16</v>
      </c>
      <c r="AF282">
        <v>0</v>
      </c>
      <c r="AG282">
        <v>0</v>
      </c>
      <c r="AH282">
        <v>0</v>
      </c>
      <c r="AI282">
        <v>1.91</v>
      </c>
      <c r="AJ282">
        <v>1</v>
      </c>
      <c r="AK282">
        <v>1</v>
      </c>
      <c r="AL282">
        <v>1</v>
      </c>
      <c r="AM282">
        <v>0</v>
      </c>
      <c r="AN282">
        <v>0</v>
      </c>
      <c r="AO282">
        <v>0</v>
      </c>
      <c r="AP282">
        <v>0</v>
      </c>
      <c r="AQ282">
        <v>0</v>
      </c>
      <c r="AR282">
        <v>0</v>
      </c>
      <c r="AS282" t="s">
        <v>3</v>
      </c>
      <c r="AT282">
        <v>100</v>
      </c>
      <c r="AU282" t="s">
        <v>3</v>
      </c>
      <c r="AV282">
        <v>0</v>
      </c>
      <c r="AW282">
        <v>1</v>
      </c>
      <c r="AX282">
        <v>-1</v>
      </c>
      <c r="AY282">
        <v>0</v>
      </c>
      <c r="AZ282">
        <v>0</v>
      </c>
      <c r="BA282" t="s">
        <v>3</v>
      </c>
      <c r="BB282">
        <v>0</v>
      </c>
      <c r="BC282">
        <v>0</v>
      </c>
      <c r="BD282">
        <v>0</v>
      </c>
      <c r="BE282">
        <v>0</v>
      </c>
      <c r="BF282">
        <v>0</v>
      </c>
      <c r="BG282">
        <v>0</v>
      </c>
      <c r="BH282">
        <v>0</v>
      </c>
      <c r="BI282">
        <v>0</v>
      </c>
      <c r="BJ282">
        <v>0</v>
      </c>
      <c r="BK282">
        <v>0</v>
      </c>
      <c r="BL282">
        <v>0</v>
      </c>
      <c r="BM282">
        <v>0</v>
      </c>
      <c r="BN282">
        <v>0</v>
      </c>
      <c r="BO282">
        <v>0</v>
      </c>
      <c r="BP282">
        <v>0</v>
      </c>
      <c r="BQ282">
        <v>0</v>
      </c>
      <c r="BR282">
        <v>0</v>
      </c>
      <c r="BS282">
        <v>0</v>
      </c>
      <c r="BT282">
        <v>0</v>
      </c>
      <c r="BU282">
        <v>0</v>
      </c>
      <c r="BV282">
        <v>0</v>
      </c>
      <c r="BW282">
        <v>0</v>
      </c>
      <c r="CV282">
        <v>0</v>
      </c>
      <c r="CW282">
        <v>0</v>
      </c>
      <c r="CX282">
        <f>ROUND(Y282*Source!I548,7)</f>
        <v>1</v>
      </c>
      <c r="CY282">
        <f>AA282</f>
        <v>439.61</v>
      </c>
      <c r="CZ282">
        <f>AE282</f>
        <v>230.16</v>
      </c>
      <c r="DA282">
        <f>AI282</f>
        <v>1.91</v>
      </c>
      <c r="DB282">
        <f t="shared" si="83"/>
        <v>23016</v>
      </c>
      <c r="DC282">
        <f t="shared" si="84"/>
        <v>0</v>
      </c>
      <c r="DD282" t="s">
        <v>3</v>
      </c>
      <c r="DE282" t="s">
        <v>3</v>
      </c>
      <c r="DF282">
        <f>ROUND(ROUND(AE282*AI282,2)*CX282,2)</f>
        <v>439.61</v>
      </c>
      <c r="DG282">
        <f t="shared" si="76"/>
        <v>0</v>
      </c>
      <c r="DH282">
        <f t="shared" si="85"/>
        <v>0</v>
      </c>
      <c r="DI282">
        <f t="shared" si="86"/>
        <v>0</v>
      </c>
      <c r="DJ282">
        <f>DF282</f>
        <v>439.61</v>
      </c>
      <c r="DK282">
        <v>0</v>
      </c>
      <c r="DL282" t="s">
        <v>3</v>
      </c>
      <c r="DM282">
        <v>0</v>
      </c>
      <c r="DN282" t="s">
        <v>3</v>
      </c>
      <c r="DO282">
        <v>0</v>
      </c>
    </row>
    <row r="283" spans="1:119" x14ac:dyDescent="0.2">
      <c r="A283">
        <f>ROW(Source!A550)</f>
        <v>550</v>
      </c>
      <c r="B283">
        <v>61549534</v>
      </c>
      <c r="C283">
        <v>61551193</v>
      </c>
      <c r="D283">
        <v>60327430</v>
      </c>
      <c r="E283">
        <v>117</v>
      </c>
      <c r="F283">
        <v>1</v>
      </c>
      <c r="G283">
        <v>1</v>
      </c>
      <c r="H283">
        <v>1</v>
      </c>
      <c r="I283" t="s">
        <v>428</v>
      </c>
      <c r="J283" t="s">
        <v>3</v>
      </c>
      <c r="K283" t="s">
        <v>429</v>
      </c>
      <c r="L283">
        <v>1191</v>
      </c>
      <c r="N283">
        <v>1013</v>
      </c>
      <c r="O283" t="s">
        <v>413</v>
      </c>
      <c r="P283" t="s">
        <v>413</v>
      </c>
      <c r="Q283">
        <v>1</v>
      </c>
      <c r="W283">
        <v>0</v>
      </c>
      <c r="X283">
        <v>-1088579471</v>
      </c>
      <c r="Y283">
        <f t="shared" si="82"/>
        <v>20.329999999999998</v>
      </c>
      <c r="AA283">
        <v>0</v>
      </c>
      <c r="AB283">
        <v>0</v>
      </c>
      <c r="AC283">
        <v>0</v>
      </c>
      <c r="AD283">
        <v>713.96</v>
      </c>
      <c r="AE283">
        <v>0</v>
      </c>
      <c r="AF283">
        <v>0</v>
      </c>
      <c r="AG283">
        <v>0</v>
      </c>
      <c r="AH283">
        <v>713.96</v>
      </c>
      <c r="AI283">
        <v>1</v>
      </c>
      <c r="AJ283">
        <v>1</v>
      </c>
      <c r="AK283">
        <v>1</v>
      </c>
      <c r="AL283">
        <v>1</v>
      </c>
      <c r="AM283">
        <v>-2</v>
      </c>
      <c r="AN283">
        <v>0</v>
      </c>
      <c r="AO283">
        <v>0</v>
      </c>
      <c r="AP283">
        <v>0</v>
      </c>
      <c r="AQ283">
        <v>1</v>
      </c>
      <c r="AR283">
        <v>0</v>
      </c>
      <c r="AS283" t="s">
        <v>3</v>
      </c>
      <c r="AT283">
        <v>20.329999999999998</v>
      </c>
      <c r="AU283" t="s">
        <v>3</v>
      </c>
      <c r="AV283">
        <v>1</v>
      </c>
      <c r="AW283">
        <v>2</v>
      </c>
      <c r="AX283">
        <v>61551201</v>
      </c>
      <c r="AY283">
        <v>1</v>
      </c>
      <c r="AZ283">
        <v>0</v>
      </c>
      <c r="BA283">
        <v>283</v>
      </c>
      <c r="BB283">
        <v>1</v>
      </c>
      <c r="BC283">
        <v>0</v>
      </c>
      <c r="BD283">
        <v>0</v>
      </c>
      <c r="BE283">
        <v>0</v>
      </c>
      <c r="BF283">
        <v>0</v>
      </c>
      <c r="BG283">
        <v>0</v>
      </c>
      <c r="BH283">
        <v>0</v>
      </c>
      <c r="BI283">
        <v>0</v>
      </c>
      <c r="BJ283">
        <v>0</v>
      </c>
      <c r="BK283">
        <v>0</v>
      </c>
      <c r="BL283">
        <v>0</v>
      </c>
      <c r="BM283">
        <v>14514.8068</v>
      </c>
      <c r="BN283">
        <v>20.329999999999998</v>
      </c>
      <c r="BO283">
        <v>0</v>
      </c>
      <c r="BP283">
        <v>1</v>
      </c>
      <c r="BQ283">
        <v>0</v>
      </c>
      <c r="BR283">
        <v>0</v>
      </c>
      <c r="BS283">
        <v>0</v>
      </c>
      <c r="BT283">
        <v>14514.8068</v>
      </c>
      <c r="BU283">
        <v>20.329999999999998</v>
      </c>
      <c r="BV283">
        <v>0</v>
      </c>
      <c r="BW283">
        <v>1</v>
      </c>
      <c r="CU283">
        <f>ROUND(AT283*Source!I550*AH283*AL283,2)</f>
        <v>435.44</v>
      </c>
      <c r="CV283">
        <f>ROUND(Y283*Source!I550,7)</f>
        <v>0.6099</v>
      </c>
      <c r="CW283">
        <v>0</v>
      </c>
      <c r="CX283">
        <f>ROUND(Y283*Source!I550,7)</f>
        <v>0.6099</v>
      </c>
      <c r="CY283">
        <f>AD283</f>
        <v>713.96</v>
      </c>
      <c r="CZ283">
        <f>AH283</f>
        <v>713.96</v>
      </c>
      <c r="DA283">
        <f>AL283</f>
        <v>1</v>
      </c>
      <c r="DB283">
        <f t="shared" si="83"/>
        <v>14514.81</v>
      </c>
      <c r="DC283">
        <f t="shared" si="84"/>
        <v>0</v>
      </c>
      <c r="DD283" t="s">
        <v>3</v>
      </c>
      <c r="DE283" t="s">
        <v>3</v>
      </c>
      <c r="DF283">
        <f>ROUND(ROUND(AE283,2)*CX283,2)</f>
        <v>0</v>
      </c>
      <c r="DG283">
        <f t="shared" si="76"/>
        <v>0</v>
      </c>
      <c r="DH283">
        <f t="shared" si="85"/>
        <v>0</v>
      </c>
      <c r="DI283">
        <f t="shared" si="86"/>
        <v>435.44</v>
      </c>
      <c r="DJ283">
        <f>DI283</f>
        <v>435.44</v>
      </c>
      <c r="DK283">
        <v>1</v>
      </c>
      <c r="DL283" t="s">
        <v>3</v>
      </c>
      <c r="DM283">
        <v>0</v>
      </c>
      <c r="DN283" t="s">
        <v>3</v>
      </c>
      <c r="DO283">
        <v>0</v>
      </c>
    </row>
    <row r="284" spans="1:119" x14ac:dyDescent="0.2">
      <c r="A284">
        <f>ROW(Source!A550)</f>
        <v>550</v>
      </c>
      <c r="B284">
        <v>61549534</v>
      </c>
      <c r="C284">
        <v>61551193</v>
      </c>
      <c r="D284">
        <v>60327602</v>
      </c>
      <c r="E284">
        <v>117</v>
      </c>
      <c r="F284">
        <v>1</v>
      </c>
      <c r="G284">
        <v>1</v>
      </c>
      <c r="H284">
        <v>1</v>
      </c>
      <c r="I284" t="s">
        <v>430</v>
      </c>
      <c r="J284" t="s">
        <v>3</v>
      </c>
      <c r="K284" t="s">
        <v>431</v>
      </c>
      <c r="L284">
        <v>1191</v>
      </c>
      <c r="N284">
        <v>1013</v>
      </c>
      <c r="O284" t="s">
        <v>413</v>
      </c>
      <c r="P284" t="s">
        <v>413</v>
      </c>
      <c r="Q284">
        <v>1</v>
      </c>
      <c r="W284">
        <v>0</v>
      </c>
      <c r="X284">
        <v>-1417349443</v>
      </c>
      <c r="Y284">
        <f t="shared" si="82"/>
        <v>0.01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1</v>
      </c>
      <c r="AJ284">
        <v>1</v>
      </c>
      <c r="AK284">
        <v>1</v>
      </c>
      <c r="AL284">
        <v>1</v>
      </c>
      <c r="AM284">
        <v>-2</v>
      </c>
      <c r="AN284">
        <v>0</v>
      </c>
      <c r="AO284">
        <v>0</v>
      </c>
      <c r="AP284">
        <v>0</v>
      </c>
      <c r="AQ284">
        <v>1</v>
      </c>
      <c r="AR284">
        <v>0</v>
      </c>
      <c r="AS284" t="s">
        <v>3</v>
      </c>
      <c r="AT284">
        <v>0.01</v>
      </c>
      <c r="AU284" t="s">
        <v>3</v>
      </c>
      <c r="AV284">
        <v>2</v>
      </c>
      <c r="AW284">
        <v>2</v>
      </c>
      <c r="AX284">
        <v>61551202</v>
      </c>
      <c r="AY284">
        <v>1</v>
      </c>
      <c r="AZ284">
        <v>0</v>
      </c>
      <c r="BA284">
        <v>284</v>
      </c>
      <c r="BB284">
        <v>1</v>
      </c>
      <c r="BC284">
        <v>0</v>
      </c>
      <c r="BD284">
        <v>0</v>
      </c>
      <c r="BE284">
        <v>0</v>
      </c>
      <c r="BF284">
        <v>0</v>
      </c>
      <c r="BG284">
        <v>0</v>
      </c>
      <c r="BH284">
        <v>0</v>
      </c>
      <c r="BI284">
        <v>0</v>
      </c>
      <c r="BJ284">
        <v>0</v>
      </c>
      <c r="BK284">
        <v>0</v>
      </c>
      <c r="BL284">
        <v>0</v>
      </c>
      <c r="BM284">
        <v>0</v>
      </c>
      <c r="BN284">
        <v>0</v>
      </c>
      <c r="BO284">
        <v>0</v>
      </c>
      <c r="BP284">
        <v>0</v>
      </c>
      <c r="BQ284">
        <v>0</v>
      </c>
      <c r="BR284">
        <v>0</v>
      </c>
      <c r="BS284">
        <v>0</v>
      </c>
      <c r="BT284">
        <v>0</v>
      </c>
      <c r="BU284">
        <v>0</v>
      </c>
      <c r="BV284">
        <v>0</v>
      </c>
      <c r="BW284">
        <v>0</v>
      </c>
      <c r="CV284">
        <v>0</v>
      </c>
      <c r="CW284">
        <v>0</v>
      </c>
      <c r="CX284">
        <f>ROUND(Y284*Source!I550,7)</f>
        <v>2.9999999999999997E-4</v>
      </c>
      <c r="CY284">
        <f>AD284</f>
        <v>0</v>
      </c>
      <c r="CZ284">
        <f>AH284</f>
        <v>0</v>
      </c>
      <c r="DA284">
        <f>AL284</f>
        <v>1</v>
      </c>
      <c r="DB284">
        <f t="shared" si="83"/>
        <v>0</v>
      </c>
      <c r="DC284">
        <f t="shared" si="84"/>
        <v>0</v>
      </c>
      <c r="DD284" t="s">
        <v>3</v>
      </c>
      <c r="DE284" t="s">
        <v>3</v>
      </c>
      <c r="DF284">
        <f>ROUND(ROUND(AE284,2)*CX284,2)</f>
        <v>0</v>
      </c>
      <c r="DG284">
        <f t="shared" si="76"/>
        <v>0</v>
      </c>
      <c r="DH284">
        <f t="shared" si="85"/>
        <v>0</v>
      </c>
      <c r="DI284">
        <f t="shared" si="86"/>
        <v>0</v>
      </c>
      <c r="DJ284">
        <f>DI284</f>
        <v>0</v>
      </c>
      <c r="DK284">
        <v>0</v>
      </c>
      <c r="DL284" t="s">
        <v>3</v>
      </c>
      <c r="DM284">
        <v>0</v>
      </c>
      <c r="DN284" t="s">
        <v>3</v>
      </c>
      <c r="DO284">
        <v>0</v>
      </c>
    </row>
    <row r="285" spans="1:119" x14ac:dyDescent="0.2">
      <c r="A285">
        <f>ROW(Source!A550)</f>
        <v>550</v>
      </c>
      <c r="B285">
        <v>61549534</v>
      </c>
      <c r="C285">
        <v>61551193</v>
      </c>
      <c r="D285">
        <v>60334278</v>
      </c>
      <c r="E285">
        <v>1</v>
      </c>
      <c r="F285">
        <v>1</v>
      </c>
      <c r="G285">
        <v>1</v>
      </c>
      <c r="H285">
        <v>2</v>
      </c>
      <c r="I285" t="s">
        <v>432</v>
      </c>
      <c r="J285" t="s">
        <v>433</v>
      </c>
      <c r="K285" t="s">
        <v>434</v>
      </c>
      <c r="L285">
        <v>1368</v>
      </c>
      <c r="N285">
        <v>1011</v>
      </c>
      <c r="O285" t="s">
        <v>417</v>
      </c>
      <c r="P285" t="s">
        <v>417</v>
      </c>
      <c r="Q285">
        <v>1</v>
      </c>
      <c r="W285">
        <v>0</v>
      </c>
      <c r="X285">
        <v>945201097</v>
      </c>
      <c r="Y285">
        <f t="shared" si="82"/>
        <v>0.01</v>
      </c>
      <c r="AA285">
        <v>0</v>
      </c>
      <c r="AB285">
        <v>57.47</v>
      </c>
      <c r="AC285">
        <v>641.22</v>
      </c>
      <c r="AD285">
        <v>0</v>
      </c>
      <c r="AE285">
        <v>0</v>
      </c>
      <c r="AF285">
        <v>37.32</v>
      </c>
      <c r="AG285">
        <v>641.22</v>
      </c>
      <c r="AH285">
        <v>0</v>
      </c>
      <c r="AI285">
        <v>1</v>
      </c>
      <c r="AJ285">
        <v>1.54</v>
      </c>
      <c r="AK285">
        <v>1</v>
      </c>
      <c r="AL285">
        <v>1</v>
      </c>
      <c r="AM285">
        <v>2</v>
      </c>
      <c r="AN285">
        <v>0</v>
      </c>
      <c r="AO285">
        <v>0</v>
      </c>
      <c r="AP285">
        <v>0</v>
      </c>
      <c r="AQ285">
        <v>1</v>
      </c>
      <c r="AR285">
        <v>0</v>
      </c>
      <c r="AS285" t="s">
        <v>3</v>
      </c>
      <c r="AT285">
        <v>0.01</v>
      </c>
      <c r="AU285" t="s">
        <v>3</v>
      </c>
      <c r="AV285">
        <v>1</v>
      </c>
      <c r="AW285">
        <v>2</v>
      </c>
      <c r="AX285">
        <v>61551203</v>
      </c>
      <c r="AY285">
        <v>1</v>
      </c>
      <c r="AZ285">
        <v>0</v>
      </c>
      <c r="BA285">
        <v>285</v>
      </c>
      <c r="BB285">
        <v>1</v>
      </c>
      <c r="BC285">
        <v>0</v>
      </c>
      <c r="BD285">
        <v>0</v>
      </c>
      <c r="BE285">
        <v>0</v>
      </c>
      <c r="BF285">
        <v>0</v>
      </c>
      <c r="BG285">
        <v>0</v>
      </c>
      <c r="BH285">
        <v>0</v>
      </c>
      <c r="BI285">
        <v>0</v>
      </c>
      <c r="BJ285">
        <v>0</v>
      </c>
      <c r="BK285">
        <v>0.37320000000000003</v>
      </c>
      <c r="BL285">
        <v>6.4122000000000003</v>
      </c>
      <c r="BM285">
        <v>0</v>
      </c>
      <c r="BN285">
        <v>0</v>
      </c>
      <c r="BO285">
        <v>0.01</v>
      </c>
      <c r="BP285">
        <v>1</v>
      </c>
      <c r="BQ285">
        <v>0</v>
      </c>
      <c r="BR285">
        <v>0.37320000000000003</v>
      </c>
      <c r="BS285">
        <v>6.4122000000000003</v>
      </c>
      <c r="BT285">
        <v>0</v>
      </c>
      <c r="BU285">
        <v>0</v>
      </c>
      <c r="BV285">
        <v>0.01</v>
      </c>
      <c r="BW285">
        <v>1</v>
      </c>
      <c r="CV285">
        <v>0</v>
      </c>
      <c r="CW285">
        <f>ROUND(Y285*Source!I550*DO285,7)</f>
        <v>2.9999999999999997E-4</v>
      </c>
      <c r="CX285">
        <f>ROUND(Y285*Source!I550,7)</f>
        <v>2.9999999999999997E-4</v>
      </c>
      <c r="CY285">
        <f>AB285</f>
        <v>57.47</v>
      </c>
      <c r="CZ285">
        <f>AF285</f>
        <v>37.32</v>
      </c>
      <c r="DA285">
        <f>AJ285</f>
        <v>1.54</v>
      </c>
      <c r="DB285">
        <f t="shared" si="83"/>
        <v>0.37</v>
      </c>
      <c r="DC285">
        <f t="shared" si="84"/>
        <v>6.41</v>
      </c>
      <c r="DD285" t="s">
        <v>3</v>
      </c>
      <c r="DE285" t="s">
        <v>3</v>
      </c>
      <c r="DF285">
        <f>ROUND(ROUND(AE285,2)*CX285,2)</f>
        <v>0</v>
      </c>
      <c r="DG285">
        <f>ROUND(ROUND(AF285*AJ285,2)*CX285,2)</f>
        <v>0.02</v>
      </c>
      <c r="DH285">
        <f t="shared" si="85"/>
        <v>0.19</v>
      </c>
      <c r="DI285">
        <f t="shared" si="86"/>
        <v>0</v>
      </c>
      <c r="DJ285">
        <f>DG285+DH285</f>
        <v>0.21</v>
      </c>
      <c r="DK285">
        <v>0</v>
      </c>
      <c r="DL285" t="s">
        <v>435</v>
      </c>
      <c r="DM285">
        <v>3</v>
      </c>
      <c r="DN285" t="s">
        <v>413</v>
      </c>
      <c r="DO285">
        <v>1</v>
      </c>
    </row>
    <row r="286" spans="1:119" x14ac:dyDescent="0.2">
      <c r="A286">
        <f>ROW(Source!A550)</f>
        <v>550</v>
      </c>
      <c r="B286">
        <v>61549534</v>
      </c>
      <c r="C286">
        <v>61551193</v>
      </c>
      <c r="D286">
        <v>60401754</v>
      </c>
      <c r="E286">
        <v>1</v>
      </c>
      <c r="F286">
        <v>1</v>
      </c>
      <c r="G286">
        <v>1</v>
      </c>
      <c r="H286">
        <v>3</v>
      </c>
      <c r="I286" t="s">
        <v>436</v>
      </c>
      <c r="J286" t="s">
        <v>437</v>
      </c>
      <c r="K286" t="s">
        <v>438</v>
      </c>
      <c r="L286">
        <v>1383</v>
      </c>
      <c r="N286">
        <v>1013</v>
      </c>
      <c r="O286" t="s">
        <v>439</v>
      </c>
      <c r="P286" t="s">
        <v>439</v>
      </c>
      <c r="Q286">
        <v>1</v>
      </c>
      <c r="W286">
        <v>0</v>
      </c>
      <c r="X286">
        <v>1840299850</v>
      </c>
      <c r="Y286">
        <f t="shared" si="82"/>
        <v>8.2403999999999993</v>
      </c>
      <c r="AA286">
        <v>6.78</v>
      </c>
      <c r="AB286">
        <v>0</v>
      </c>
      <c r="AC286">
        <v>0</v>
      </c>
      <c r="AD286">
        <v>0</v>
      </c>
      <c r="AE286">
        <v>6.78</v>
      </c>
      <c r="AF286">
        <v>0</v>
      </c>
      <c r="AG286">
        <v>0</v>
      </c>
      <c r="AH286">
        <v>0</v>
      </c>
      <c r="AI286">
        <v>1</v>
      </c>
      <c r="AJ286">
        <v>1</v>
      </c>
      <c r="AK286">
        <v>1</v>
      </c>
      <c r="AL286">
        <v>1</v>
      </c>
      <c r="AM286">
        <v>-2</v>
      </c>
      <c r="AN286">
        <v>0</v>
      </c>
      <c r="AO286">
        <v>0</v>
      </c>
      <c r="AP286">
        <v>0</v>
      </c>
      <c r="AQ286">
        <v>1</v>
      </c>
      <c r="AR286">
        <v>0</v>
      </c>
      <c r="AS286" t="s">
        <v>3</v>
      </c>
      <c r="AT286">
        <v>8.2403999999999993</v>
      </c>
      <c r="AU286" t="s">
        <v>3</v>
      </c>
      <c r="AV286">
        <v>0</v>
      </c>
      <c r="AW286">
        <v>2</v>
      </c>
      <c r="AX286">
        <v>61551204</v>
      </c>
      <c r="AY286">
        <v>1</v>
      </c>
      <c r="AZ286">
        <v>0</v>
      </c>
      <c r="BA286">
        <v>286</v>
      </c>
      <c r="BB286">
        <v>1</v>
      </c>
      <c r="BC286">
        <v>0</v>
      </c>
      <c r="BD286">
        <v>0</v>
      </c>
      <c r="BE286">
        <v>0</v>
      </c>
      <c r="BF286">
        <v>0</v>
      </c>
      <c r="BG286">
        <v>0</v>
      </c>
      <c r="BH286">
        <v>0</v>
      </c>
      <c r="BI286">
        <v>0</v>
      </c>
      <c r="BJ286">
        <v>55.869911999999999</v>
      </c>
      <c r="BK286">
        <v>0</v>
      </c>
      <c r="BL286">
        <v>0</v>
      </c>
      <c r="BM286">
        <v>0</v>
      </c>
      <c r="BN286">
        <v>0</v>
      </c>
      <c r="BO286">
        <v>0</v>
      </c>
      <c r="BP286">
        <v>1</v>
      </c>
      <c r="BQ286">
        <v>55.869911999999999</v>
      </c>
      <c r="BR286">
        <v>0</v>
      </c>
      <c r="BS286">
        <v>0</v>
      </c>
      <c r="BT286">
        <v>0</v>
      </c>
      <c r="BU286">
        <v>0</v>
      </c>
      <c r="BV286">
        <v>0</v>
      </c>
      <c r="BW286">
        <v>1</v>
      </c>
      <c r="CV286">
        <v>0</v>
      </c>
      <c r="CW286">
        <v>0</v>
      </c>
      <c r="CX286">
        <f>ROUND(Y286*Source!I550,7)</f>
        <v>0.24721199999999999</v>
      </c>
      <c r="CY286">
        <f>AA286</f>
        <v>6.78</v>
      </c>
      <c r="CZ286">
        <f>AE286</f>
        <v>6.78</v>
      </c>
      <c r="DA286">
        <f>AI286</f>
        <v>1</v>
      </c>
      <c r="DB286">
        <f t="shared" si="83"/>
        <v>55.87</v>
      </c>
      <c r="DC286">
        <f t="shared" si="84"/>
        <v>0</v>
      </c>
      <c r="DD286" t="s">
        <v>3</v>
      </c>
      <c r="DE286" t="s">
        <v>3</v>
      </c>
      <c r="DF286">
        <f>ROUND(ROUND(AE286,2)*CX286,2)</f>
        <v>1.68</v>
      </c>
      <c r="DG286">
        <f t="shared" ref="DG286:DG306" si="93">ROUND(ROUND(AF286,2)*CX286,2)</f>
        <v>0</v>
      </c>
      <c r="DH286">
        <f t="shared" si="85"/>
        <v>0</v>
      </c>
      <c r="DI286">
        <f t="shared" si="86"/>
        <v>0</v>
      </c>
      <c r="DJ286">
        <f>DF286</f>
        <v>1.68</v>
      </c>
      <c r="DK286">
        <v>1</v>
      </c>
      <c r="DL286" t="s">
        <v>3</v>
      </c>
      <c r="DM286">
        <v>0</v>
      </c>
      <c r="DN286" t="s">
        <v>3</v>
      </c>
      <c r="DO286">
        <v>0</v>
      </c>
    </row>
    <row r="287" spans="1:119" x14ac:dyDescent="0.2">
      <c r="A287">
        <f>ROW(Source!A550)</f>
        <v>550</v>
      </c>
      <c r="B287">
        <v>61549534</v>
      </c>
      <c r="C287">
        <v>61551193</v>
      </c>
      <c r="D287">
        <v>60403324</v>
      </c>
      <c r="E287">
        <v>1</v>
      </c>
      <c r="F287">
        <v>1</v>
      </c>
      <c r="G287">
        <v>1</v>
      </c>
      <c r="H287">
        <v>3</v>
      </c>
      <c r="I287" t="s">
        <v>440</v>
      </c>
      <c r="J287" t="s">
        <v>441</v>
      </c>
      <c r="K287" t="s">
        <v>442</v>
      </c>
      <c r="L287">
        <v>1407</v>
      </c>
      <c r="N287">
        <v>1013</v>
      </c>
      <c r="O287" t="s">
        <v>443</v>
      </c>
      <c r="P287" t="s">
        <v>443</v>
      </c>
      <c r="Q287">
        <v>1</v>
      </c>
      <c r="W287">
        <v>0</v>
      </c>
      <c r="X287">
        <v>-239864327</v>
      </c>
      <c r="Y287">
        <f t="shared" si="82"/>
        <v>0.4</v>
      </c>
      <c r="AA287">
        <v>336.81</v>
      </c>
      <c r="AB287">
        <v>0</v>
      </c>
      <c r="AC287">
        <v>0</v>
      </c>
      <c r="AD287">
        <v>0</v>
      </c>
      <c r="AE287">
        <v>261.08999999999997</v>
      </c>
      <c r="AF287">
        <v>0</v>
      </c>
      <c r="AG287">
        <v>0</v>
      </c>
      <c r="AH287">
        <v>0</v>
      </c>
      <c r="AI287">
        <v>1.29</v>
      </c>
      <c r="AJ287">
        <v>1</v>
      </c>
      <c r="AK287">
        <v>1</v>
      </c>
      <c r="AL287">
        <v>1</v>
      </c>
      <c r="AM287">
        <v>2</v>
      </c>
      <c r="AN287">
        <v>0</v>
      </c>
      <c r="AO287">
        <v>0</v>
      </c>
      <c r="AP287">
        <v>0</v>
      </c>
      <c r="AQ287">
        <v>1</v>
      </c>
      <c r="AR287">
        <v>0</v>
      </c>
      <c r="AS287" t="s">
        <v>3</v>
      </c>
      <c r="AT287">
        <v>0.4</v>
      </c>
      <c r="AU287" t="s">
        <v>3</v>
      </c>
      <c r="AV287">
        <v>0</v>
      </c>
      <c r="AW287">
        <v>2</v>
      </c>
      <c r="AX287">
        <v>61551205</v>
      </c>
      <c r="AY287">
        <v>1</v>
      </c>
      <c r="AZ287">
        <v>0</v>
      </c>
      <c r="BA287">
        <v>287</v>
      </c>
      <c r="BB287">
        <v>1</v>
      </c>
      <c r="BC287">
        <v>0</v>
      </c>
      <c r="BD287">
        <v>0</v>
      </c>
      <c r="BE287">
        <v>0</v>
      </c>
      <c r="BF287">
        <v>0</v>
      </c>
      <c r="BG287">
        <v>0</v>
      </c>
      <c r="BH287">
        <v>0</v>
      </c>
      <c r="BI287">
        <v>0</v>
      </c>
      <c r="BJ287">
        <v>104.43599999999999</v>
      </c>
      <c r="BK287">
        <v>0</v>
      </c>
      <c r="BL287">
        <v>0</v>
      </c>
      <c r="BM287">
        <v>0</v>
      </c>
      <c r="BN287">
        <v>0</v>
      </c>
      <c r="BO287">
        <v>0</v>
      </c>
      <c r="BP287">
        <v>1</v>
      </c>
      <c r="BQ287">
        <v>104.43599999999999</v>
      </c>
      <c r="BR287">
        <v>0</v>
      </c>
      <c r="BS287">
        <v>0</v>
      </c>
      <c r="BT287">
        <v>0</v>
      </c>
      <c r="BU287">
        <v>0</v>
      </c>
      <c r="BV287">
        <v>0</v>
      </c>
      <c r="BW287">
        <v>1</v>
      </c>
      <c r="CV287">
        <v>0</v>
      </c>
      <c r="CW287">
        <v>0</v>
      </c>
      <c r="CX287">
        <f>ROUND(Y287*Source!I550,7)</f>
        <v>1.2E-2</v>
      </c>
      <c r="CY287">
        <f>AA287</f>
        <v>336.81</v>
      </c>
      <c r="CZ287">
        <f>AE287</f>
        <v>261.08999999999997</v>
      </c>
      <c r="DA287">
        <f>AI287</f>
        <v>1.29</v>
      </c>
      <c r="DB287">
        <f t="shared" si="83"/>
        <v>104.44</v>
      </c>
      <c r="DC287">
        <f t="shared" si="84"/>
        <v>0</v>
      </c>
      <c r="DD287" t="s">
        <v>3</v>
      </c>
      <c r="DE287" t="s">
        <v>3</v>
      </c>
      <c r="DF287">
        <f>ROUND(ROUND(AE287*AI287,2)*CX287,2)</f>
        <v>4.04</v>
      </c>
      <c r="DG287">
        <f t="shared" si="93"/>
        <v>0</v>
      </c>
      <c r="DH287">
        <f t="shared" si="85"/>
        <v>0</v>
      </c>
      <c r="DI287">
        <f t="shared" si="86"/>
        <v>0</v>
      </c>
      <c r="DJ287">
        <f>DF287</f>
        <v>4.04</v>
      </c>
      <c r="DK287">
        <v>0</v>
      </c>
      <c r="DL287" t="s">
        <v>3</v>
      </c>
      <c r="DM287">
        <v>0</v>
      </c>
      <c r="DN287" t="s">
        <v>3</v>
      </c>
      <c r="DO287">
        <v>0</v>
      </c>
    </row>
    <row r="288" spans="1:119" x14ac:dyDescent="0.2">
      <c r="A288">
        <f>ROW(Source!A550)</f>
        <v>550</v>
      </c>
      <c r="B288">
        <v>61549534</v>
      </c>
      <c r="C288">
        <v>61551193</v>
      </c>
      <c r="D288">
        <v>60403601</v>
      </c>
      <c r="E288">
        <v>1</v>
      </c>
      <c r="F288">
        <v>1</v>
      </c>
      <c r="G288">
        <v>1</v>
      </c>
      <c r="H288">
        <v>3</v>
      </c>
      <c r="I288" t="s">
        <v>444</v>
      </c>
      <c r="J288" t="s">
        <v>445</v>
      </c>
      <c r="K288" t="s">
        <v>446</v>
      </c>
      <c r="L288">
        <v>1348</v>
      </c>
      <c r="N288">
        <v>1009</v>
      </c>
      <c r="O288" t="s">
        <v>28</v>
      </c>
      <c r="P288" t="s">
        <v>28</v>
      </c>
      <c r="Q288">
        <v>1000</v>
      </c>
      <c r="W288">
        <v>0</v>
      </c>
      <c r="X288">
        <v>-312996078</v>
      </c>
      <c r="Y288">
        <f t="shared" si="82"/>
        <v>1.4E-3</v>
      </c>
      <c r="AA288">
        <v>127956.34</v>
      </c>
      <c r="AB288">
        <v>0</v>
      </c>
      <c r="AC288">
        <v>0</v>
      </c>
      <c r="AD288">
        <v>0</v>
      </c>
      <c r="AE288">
        <v>99190.96</v>
      </c>
      <c r="AF288">
        <v>0</v>
      </c>
      <c r="AG288">
        <v>0</v>
      </c>
      <c r="AH288">
        <v>0</v>
      </c>
      <c r="AI288">
        <v>1.29</v>
      </c>
      <c r="AJ288">
        <v>1</v>
      </c>
      <c r="AK288">
        <v>1</v>
      </c>
      <c r="AL288">
        <v>1</v>
      </c>
      <c r="AM288">
        <v>2</v>
      </c>
      <c r="AN288">
        <v>0</v>
      </c>
      <c r="AO288">
        <v>0</v>
      </c>
      <c r="AP288">
        <v>0</v>
      </c>
      <c r="AQ288">
        <v>1</v>
      </c>
      <c r="AR288">
        <v>0</v>
      </c>
      <c r="AS288" t="s">
        <v>3</v>
      </c>
      <c r="AT288">
        <v>1.4E-3</v>
      </c>
      <c r="AU288" t="s">
        <v>3</v>
      </c>
      <c r="AV288">
        <v>0</v>
      </c>
      <c r="AW288">
        <v>2</v>
      </c>
      <c r="AX288">
        <v>61551206</v>
      </c>
      <c r="AY288">
        <v>1</v>
      </c>
      <c r="AZ288">
        <v>0</v>
      </c>
      <c r="BA288">
        <v>288</v>
      </c>
      <c r="BB288">
        <v>1</v>
      </c>
      <c r="BC288">
        <v>0</v>
      </c>
      <c r="BD288">
        <v>0</v>
      </c>
      <c r="BE288">
        <v>0</v>
      </c>
      <c r="BF288">
        <v>0</v>
      </c>
      <c r="BG288">
        <v>0</v>
      </c>
      <c r="BH288">
        <v>0</v>
      </c>
      <c r="BI288">
        <v>0</v>
      </c>
      <c r="BJ288">
        <v>138.867344</v>
      </c>
      <c r="BK288">
        <v>0</v>
      </c>
      <c r="BL288">
        <v>0</v>
      </c>
      <c r="BM288">
        <v>0</v>
      </c>
      <c r="BN288">
        <v>0</v>
      </c>
      <c r="BO288">
        <v>0</v>
      </c>
      <c r="BP288">
        <v>1</v>
      </c>
      <c r="BQ288">
        <v>138.867344</v>
      </c>
      <c r="BR288">
        <v>0</v>
      </c>
      <c r="BS288">
        <v>0</v>
      </c>
      <c r="BT288">
        <v>0</v>
      </c>
      <c r="BU288">
        <v>0</v>
      </c>
      <c r="BV288">
        <v>0</v>
      </c>
      <c r="BW288">
        <v>1</v>
      </c>
      <c r="CV288">
        <v>0</v>
      </c>
      <c r="CW288">
        <v>0</v>
      </c>
      <c r="CX288">
        <f>ROUND(Y288*Source!I550,7)</f>
        <v>4.1999999999999998E-5</v>
      </c>
      <c r="CY288">
        <f>AA288</f>
        <v>127956.34</v>
      </c>
      <c r="CZ288">
        <f>AE288</f>
        <v>99190.96</v>
      </c>
      <c r="DA288">
        <f>AI288</f>
        <v>1.29</v>
      </c>
      <c r="DB288">
        <f t="shared" si="83"/>
        <v>138.87</v>
      </c>
      <c r="DC288">
        <f t="shared" si="84"/>
        <v>0</v>
      </c>
      <c r="DD288" t="s">
        <v>3</v>
      </c>
      <c r="DE288" t="s">
        <v>3</v>
      </c>
      <c r="DF288">
        <f>ROUND(ROUND(AE288*AI288,2)*CX288,2)</f>
        <v>5.37</v>
      </c>
      <c r="DG288">
        <f t="shared" si="93"/>
        <v>0</v>
      </c>
      <c r="DH288">
        <f t="shared" si="85"/>
        <v>0</v>
      </c>
      <c r="DI288">
        <f t="shared" si="86"/>
        <v>0</v>
      </c>
      <c r="DJ288">
        <f>DF288</f>
        <v>5.37</v>
      </c>
      <c r="DK288">
        <v>0</v>
      </c>
      <c r="DL288" t="s">
        <v>3</v>
      </c>
      <c r="DM288">
        <v>0</v>
      </c>
      <c r="DN288" t="s">
        <v>3</v>
      </c>
      <c r="DO288">
        <v>0</v>
      </c>
    </row>
    <row r="289" spans="1:119" x14ac:dyDescent="0.2">
      <c r="A289">
        <f>ROW(Source!A550)</f>
        <v>550</v>
      </c>
      <c r="B289">
        <v>61549534</v>
      </c>
      <c r="C289">
        <v>61551193</v>
      </c>
      <c r="D289">
        <v>60428717</v>
      </c>
      <c r="E289">
        <v>1</v>
      </c>
      <c r="F289">
        <v>1</v>
      </c>
      <c r="G289">
        <v>1</v>
      </c>
      <c r="H289">
        <v>3</v>
      </c>
      <c r="I289" t="s">
        <v>141</v>
      </c>
      <c r="J289" t="s">
        <v>143</v>
      </c>
      <c r="K289" t="s">
        <v>142</v>
      </c>
      <c r="L289">
        <v>1308</v>
      </c>
      <c r="N289">
        <v>1003</v>
      </c>
      <c r="O289" t="s">
        <v>133</v>
      </c>
      <c r="P289" t="s">
        <v>133</v>
      </c>
      <c r="Q289">
        <v>100</v>
      </c>
      <c r="W289">
        <v>0</v>
      </c>
      <c r="X289">
        <v>1929499894</v>
      </c>
      <c r="Y289">
        <f t="shared" si="82"/>
        <v>1</v>
      </c>
      <c r="AA289">
        <v>24286.65</v>
      </c>
      <c r="AB289">
        <v>0</v>
      </c>
      <c r="AC289">
        <v>0</v>
      </c>
      <c r="AD289">
        <v>0</v>
      </c>
      <c r="AE289">
        <v>19586.009999999998</v>
      </c>
      <c r="AF289">
        <v>0</v>
      </c>
      <c r="AG289">
        <v>0</v>
      </c>
      <c r="AH289">
        <v>0</v>
      </c>
      <c r="AI289">
        <v>1.24</v>
      </c>
      <c r="AJ289">
        <v>1</v>
      </c>
      <c r="AK289">
        <v>1</v>
      </c>
      <c r="AL289">
        <v>1</v>
      </c>
      <c r="AM289">
        <v>0</v>
      </c>
      <c r="AN289">
        <v>0</v>
      </c>
      <c r="AO289">
        <v>0</v>
      </c>
      <c r="AP289">
        <v>0</v>
      </c>
      <c r="AQ289">
        <v>0</v>
      </c>
      <c r="AR289">
        <v>0</v>
      </c>
      <c r="AS289" t="s">
        <v>3</v>
      </c>
      <c r="AT289">
        <v>1</v>
      </c>
      <c r="AU289" t="s">
        <v>3</v>
      </c>
      <c r="AV289">
        <v>0</v>
      </c>
      <c r="AW289">
        <v>1</v>
      </c>
      <c r="AX289">
        <v>-1</v>
      </c>
      <c r="AY289">
        <v>0</v>
      </c>
      <c r="AZ289">
        <v>0</v>
      </c>
      <c r="BA289" t="s">
        <v>3</v>
      </c>
      <c r="BB289">
        <v>0</v>
      </c>
      <c r="BC289">
        <v>0</v>
      </c>
      <c r="BD289">
        <v>0</v>
      </c>
      <c r="BE289">
        <v>0</v>
      </c>
      <c r="BF289">
        <v>0</v>
      </c>
      <c r="BG289">
        <v>0</v>
      </c>
      <c r="BH289">
        <v>0</v>
      </c>
      <c r="BI289">
        <v>0</v>
      </c>
      <c r="BJ289">
        <v>0</v>
      </c>
      <c r="BK289">
        <v>0</v>
      </c>
      <c r="BL289">
        <v>0</v>
      </c>
      <c r="BM289">
        <v>0</v>
      </c>
      <c r="BN289">
        <v>0</v>
      </c>
      <c r="BO289">
        <v>0</v>
      </c>
      <c r="BP289">
        <v>0</v>
      </c>
      <c r="BQ289">
        <v>0</v>
      </c>
      <c r="BR289">
        <v>0</v>
      </c>
      <c r="BS289">
        <v>0</v>
      </c>
      <c r="BT289">
        <v>0</v>
      </c>
      <c r="BU289">
        <v>0</v>
      </c>
      <c r="BV289">
        <v>0</v>
      </c>
      <c r="BW289">
        <v>0</v>
      </c>
      <c r="CV289">
        <v>0</v>
      </c>
      <c r="CW289">
        <v>0</v>
      </c>
      <c r="CX289">
        <f>ROUND(Y289*Source!I550,7)</f>
        <v>0.03</v>
      </c>
      <c r="CY289">
        <f>AA289</f>
        <v>24286.65</v>
      </c>
      <c r="CZ289">
        <f>AE289</f>
        <v>19586.009999999998</v>
      </c>
      <c r="DA289">
        <f>AI289</f>
        <v>1.24</v>
      </c>
      <c r="DB289">
        <f t="shared" si="83"/>
        <v>19586.009999999998</v>
      </c>
      <c r="DC289">
        <f t="shared" si="84"/>
        <v>0</v>
      </c>
      <c r="DD289" t="s">
        <v>3</v>
      </c>
      <c r="DE289" t="s">
        <v>3</v>
      </c>
      <c r="DF289">
        <f>ROUND(ROUND(AE289*AI289,2)*CX289,2)</f>
        <v>728.6</v>
      </c>
      <c r="DG289">
        <f t="shared" si="93"/>
        <v>0</v>
      </c>
      <c r="DH289">
        <f t="shared" si="85"/>
        <v>0</v>
      </c>
      <c r="DI289">
        <f t="shared" si="86"/>
        <v>0</v>
      </c>
      <c r="DJ289">
        <f>DF289</f>
        <v>728.6</v>
      </c>
      <c r="DK289">
        <v>0</v>
      </c>
      <c r="DL289" t="s">
        <v>3</v>
      </c>
      <c r="DM289">
        <v>0</v>
      </c>
      <c r="DN289" t="s">
        <v>3</v>
      </c>
      <c r="DO289">
        <v>0</v>
      </c>
    </row>
    <row r="290" spans="1:119" x14ac:dyDescent="0.2">
      <c r="A290">
        <f>ROW(Source!A552)</f>
        <v>552</v>
      </c>
      <c r="B290">
        <v>61549534</v>
      </c>
      <c r="C290">
        <v>61551209</v>
      </c>
      <c r="D290">
        <v>60327426</v>
      </c>
      <c r="E290">
        <v>117</v>
      </c>
      <c r="F290">
        <v>1</v>
      </c>
      <c r="G290">
        <v>1</v>
      </c>
      <c r="H290">
        <v>1</v>
      </c>
      <c r="I290" t="s">
        <v>447</v>
      </c>
      <c r="J290" t="s">
        <v>3</v>
      </c>
      <c r="K290" t="s">
        <v>448</v>
      </c>
      <c r="L290">
        <v>1191</v>
      </c>
      <c r="N290">
        <v>1013</v>
      </c>
      <c r="O290" t="s">
        <v>413</v>
      </c>
      <c r="P290" t="s">
        <v>413</v>
      </c>
      <c r="Q290">
        <v>1</v>
      </c>
      <c r="W290">
        <v>0</v>
      </c>
      <c r="X290">
        <v>44848675</v>
      </c>
      <c r="Y290">
        <f t="shared" si="82"/>
        <v>12.24</v>
      </c>
      <c r="AA290">
        <v>0</v>
      </c>
      <c r="AB290">
        <v>0</v>
      </c>
      <c r="AC290">
        <v>0</v>
      </c>
      <c r="AD290">
        <v>705.88</v>
      </c>
      <c r="AE290">
        <v>0</v>
      </c>
      <c r="AF290">
        <v>0</v>
      </c>
      <c r="AG290">
        <v>0</v>
      </c>
      <c r="AH290">
        <v>705.88</v>
      </c>
      <c r="AI290">
        <v>1</v>
      </c>
      <c r="AJ290">
        <v>1</v>
      </c>
      <c r="AK290">
        <v>1</v>
      </c>
      <c r="AL290">
        <v>1</v>
      </c>
      <c r="AM290">
        <v>-2</v>
      </c>
      <c r="AN290">
        <v>0</v>
      </c>
      <c r="AO290">
        <v>0</v>
      </c>
      <c r="AP290">
        <v>0</v>
      </c>
      <c r="AQ290">
        <v>1</v>
      </c>
      <c r="AR290">
        <v>0</v>
      </c>
      <c r="AS290" t="s">
        <v>3</v>
      </c>
      <c r="AT290">
        <v>12.24</v>
      </c>
      <c r="AU290" t="s">
        <v>3</v>
      </c>
      <c r="AV290">
        <v>1</v>
      </c>
      <c r="AW290">
        <v>2</v>
      </c>
      <c r="AX290">
        <v>61551221</v>
      </c>
      <c r="AY290">
        <v>1</v>
      </c>
      <c r="AZ290">
        <v>0</v>
      </c>
      <c r="BA290">
        <v>290</v>
      </c>
      <c r="BB290">
        <v>1</v>
      </c>
      <c r="BC290">
        <v>0</v>
      </c>
      <c r="BD290">
        <v>0</v>
      </c>
      <c r="BE290">
        <v>0</v>
      </c>
      <c r="BF290">
        <v>0</v>
      </c>
      <c r="BG290">
        <v>0</v>
      </c>
      <c r="BH290">
        <v>0</v>
      </c>
      <c r="BI290">
        <v>0</v>
      </c>
      <c r="BJ290">
        <v>0</v>
      </c>
      <c r="BK290">
        <v>0</v>
      </c>
      <c r="BL290">
        <v>0</v>
      </c>
      <c r="BM290">
        <v>8639.9712</v>
      </c>
      <c r="BN290">
        <v>12.24</v>
      </c>
      <c r="BO290">
        <v>0</v>
      </c>
      <c r="BP290">
        <v>1</v>
      </c>
      <c r="BQ290">
        <v>0</v>
      </c>
      <c r="BR290">
        <v>0</v>
      </c>
      <c r="BS290">
        <v>0</v>
      </c>
      <c r="BT290">
        <v>8639.9712</v>
      </c>
      <c r="BU290">
        <v>12.24</v>
      </c>
      <c r="BV290">
        <v>0</v>
      </c>
      <c r="BW290">
        <v>1</v>
      </c>
      <c r="CU290">
        <f>ROUND(AT290*Source!I552*AH290*AL290,2)</f>
        <v>259.2</v>
      </c>
      <c r="CV290">
        <f>ROUND(Y290*Source!I552,7)</f>
        <v>0.36720000000000003</v>
      </c>
      <c r="CW290">
        <v>0</v>
      </c>
      <c r="CX290">
        <f>ROUND(Y290*Source!I552,7)</f>
        <v>0.36720000000000003</v>
      </c>
      <c r="CY290">
        <f>AD290</f>
        <v>705.88</v>
      </c>
      <c r="CZ290">
        <f>AH290</f>
        <v>705.88</v>
      </c>
      <c r="DA290">
        <f>AL290</f>
        <v>1</v>
      </c>
      <c r="DB290">
        <f t="shared" si="83"/>
        <v>8639.9699999999993</v>
      </c>
      <c r="DC290">
        <f t="shared" si="84"/>
        <v>0</v>
      </c>
      <c r="DD290" t="s">
        <v>3</v>
      </c>
      <c r="DE290" t="s">
        <v>3</v>
      </c>
      <c r="DF290">
        <f t="shared" ref="DF290:DF295" si="94">ROUND(ROUND(AE290,2)*CX290,2)</f>
        <v>0</v>
      </c>
      <c r="DG290">
        <f t="shared" si="93"/>
        <v>0</v>
      </c>
      <c r="DH290">
        <f t="shared" si="85"/>
        <v>0</v>
      </c>
      <c r="DI290">
        <f t="shared" si="86"/>
        <v>259.2</v>
      </c>
      <c r="DJ290">
        <f>DI290</f>
        <v>259.2</v>
      </c>
      <c r="DK290">
        <v>1</v>
      </c>
      <c r="DL290" t="s">
        <v>3</v>
      </c>
      <c r="DM290">
        <v>0</v>
      </c>
      <c r="DN290" t="s">
        <v>3</v>
      </c>
      <c r="DO290">
        <v>0</v>
      </c>
    </row>
    <row r="291" spans="1:119" x14ac:dyDescent="0.2">
      <c r="A291">
        <f>ROW(Source!A552)</f>
        <v>552</v>
      </c>
      <c r="B291">
        <v>61549534</v>
      </c>
      <c r="C291">
        <v>61551209</v>
      </c>
      <c r="D291">
        <v>60327602</v>
      </c>
      <c r="E291">
        <v>117</v>
      </c>
      <c r="F291">
        <v>1</v>
      </c>
      <c r="G291">
        <v>1</v>
      </c>
      <c r="H291">
        <v>1</v>
      </c>
      <c r="I291" t="s">
        <v>430</v>
      </c>
      <c r="J291" t="s">
        <v>3</v>
      </c>
      <c r="K291" t="s">
        <v>431</v>
      </c>
      <c r="L291">
        <v>1191</v>
      </c>
      <c r="N291">
        <v>1013</v>
      </c>
      <c r="O291" t="s">
        <v>413</v>
      </c>
      <c r="P291" t="s">
        <v>413</v>
      </c>
      <c r="Q291">
        <v>1</v>
      </c>
      <c r="W291">
        <v>0</v>
      </c>
      <c r="X291">
        <v>-1417349443</v>
      </c>
      <c r="Y291">
        <f t="shared" si="82"/>
        <v>0.2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  <c r="AI291">
        <v>1</v>
      </c>
      <c r="AJ291">
        <v>1</v>
      </c>
      <c r="AK291">
        <v>1</v>
      </c>
      <c r="AL291">
        <v>1</v>
      </c>
      <c r="AM291">
        <v>-2</v>
      </c>
      <c r="AN291">
        <v>0</v>
      </c>
      <c r="AO291">
        <v>0</v>
      </c>
      <c r="AP291">
        <v>0</v>
      </c>
      <c r="AQ291">
        <v>1</v>
      </c>
      <c r="AR291">
        <v>0</v>
      </c>
      <c r="AS291" t="s">
        <v>3</v>
      </c>
      <c r="AT291">
        <v>0.2</v>
      </c>
      <c r="AU291" t="s">
        <v>3</v>
      </c>
      <c r="AV291">
        <v>2</v>
      </c>
      <c r="AW291">
        <v>2</v>
      </c>
      <c r="AX291">
        <v>61551222</v>
      </c>
      <c r="AY291">
        <v>1</v>
      </c>
      <c r="AZ291">
        <v>0</v>
      </c>
      <c r="BA291">
        <v>291</v>
      </c>
      <c r="BB291">
        <v>1</v>
      </c>
      <c r="BC291">
        <v>0</v>
      </c>
      <c r="BD291">
        <v>0</v>
      </c>
      <c r="BE291">
        <v>0</v>
      </c>
      <c r="BF291">
        <v>0</v>
      </c>
      <c r="BG291">
        <v>0</v>
      </c>
      <c r="BH291">
        <v>0</v>
      </c>
      <c r="BI291">
        <v>0</v>
      </c>
      <c r="BJ291">
        <v>0</v>
      </c>
      <c r="BK291">
        <v>0</v>
      </c>
      <c r="BL291">
        <v>0</v>
      </c>
      <c r="BM291">
        <v>0</v>
      </c>
      <c r="BN291">
        <v>0</v>
      </c>
      <c r="BO291">
        <v>0</v>
      </c>
      <c r="BP291">
        <v>0</v>
      </c>
      <c r="BQ291">
        <v>0</v>
      </c>
      <c r="BR291">
        <v>0</v>
      </c>
      <c r="BS291">
        <v>0</v>
      </c>
      <c r="BT291">
        <v>0</v>
      </c>
      <c r="BU291">
        <v>0</v>
      </c>
      <c r="BV291">
        <v>0</v>
      </c>
      <c r="BW291">
        <v>0</v>
      </c>
      <c r="CV291">
        <v>0</v>
      </c>
      <c r="CW291">
        <v>0</v>
      </c>
      <c r="CX291">
        <f>ROUND(Y291*Source!I552,7)</f>
        <v>6.0000000000000001E-3</v>
      </c>
      <c r="CY291">
        <f>AD291</f>
        <v>0</v>
      </c>
      <c r="CZ291">
        <f>AH291</f>
        <v>0</v>
      </c>
      <c r="DA291">
        <f>AL291</f>
        <v>1</v>
      </c>
      <c r="DB291">
        <f t="shared" si="83"/>
        <v>0</v>
      </c>
      <c r="DC291">
        <f t="shared" si="84"/>
        <v>0</v>
      </c>
      <c r="DD291" t="s">
        <v>3</v>
      </c>
      <c r="DE291" t="s">
        <v>3</v>
      </c>
      <c r="DF291">
        <f t="shared" si="94"/>
        <v>0</v>
      </c>
      <c r="DG291">
        <f t="shared" si="93"/>
        <v>0</v>
      </c>
      <c r="DH291">
        <f t="shared" si="85"/>
        <v>0</v>
      </c>
      <c r="DI291">
        <f t="shared" si="86"/>
        <v>0</v>
      </c>
      <c r="DJ291">
        <f>DI291</f>
        <v>0</v>
      </c>
      <c r="DK291">
        <v>0</v>
      </c>
      <c r="DL291" t="s">
        <v>3</v>
      </c>
      <c r="DM291">
        <v>0</v>
      </c>
      <c r="DN291" t="s">
        <v>3</v>
      </c>
      <c r="DO291">
        <v>0</v>
      </c>
    </row>
    <row r="292" spans="1:119" x14ac:dyDescent="0.2">
      <c r="A292">
        <f>ROW(Source!A552)</f>
        <v>552</v>
      </c>
      <c r="B292">
        <v>61549534</v>
      </c>
      <c r="C292">
        <v>61551209</v>
      </c>
      <c r="D292">
        <v>60334091</v>
      </c>
      <c r="E292">
        <v>1</v>
      </c>
      <c r="F292">
        <v>1</v>
      </c>
      <c r="G292">
        <v>1</v>
      </c>
      <c r="H292">
        <v>2</v>
      </c>
      <c r="I292" t="s">
        <v>449</v>
      </c>
      <c r="J292" t="s">
        <v>450</v>
      </c>
      <c r="K292" t="s">
        <v>451</v>
      </c>
      <c r="L292">
        <v>1368</v>
      </c>
      <c r="N292">
        <v>1011</v>
      </c>
      <c r="O292" t="s">
        <v>417</v>
      </c>
      <c r="P292" t="s">
        <v>417</v>
      </c>
      <c r="Q292">
        <v>1</v>
      </c>
      <c r="W292">
        <v>0</v>
      </c>
      <c r="X292">
        <v>639918019</v>
      </c>
      <c r="Y292">
        <f t="shared" si="82"/>
        <v>0.1</v>
      </c>
      <c r="AA292">
        <v>0</v>
      </c>
      <c r="AB292">
        <v>1629.55</v>
      </c>
      <c r="AC292">
        <v>969.91</v>
      </c>
      <c r="AD292">
        <v>0</v>
      </c>
      <c r="AE292">
        <v>0</v>
      </c>
      <c r="AF292">
        <v>1629.55</v>
      </c>
      <c r="AG292">
        <v>969.91</v>
      </c>
      <c r="AH292">
        <v>0</v>
      </c>
      <c r="AI292">
        <v>1</v>
      </c>
      <c r="AJ292">
        <v>1</v>
      </c>
      <c r="AK292">
        <v>1</v>
      </c>
      <c r="AL292">
        <v>1</v>
      </c>
      <c r="AM292">
        <v>-2</v>
      </c>
      <c r="AN292">
        <v>0</v>
      </c>
      <c r="AO292">
        <v>0</v>
      </c>
      <c r="AP292">
        <v>0</v>
      </c>
      <c r="AQ292">
        <v>1</v>
      </c>
      <c r="AR292">
        <v>0</v>
      </c>
      <c r="AS292" t="s">
        <v>3</v>
      </c>
      <c r="AT292">
        <v>0.1</v>
      </c>
      <c r="AU292" t="s">
        <v>3</v>
      </c>
      <c r="AV292">
        <v>1</v>
      </c>
      <c r="AW292">
        <v>2</v>
      </c>
      <c r="AX292">
        <v>61551223</v>
      </c>
      <c r="AY292">
        <v>1</v>
      </c>
      <c r="AZ292">
        <v>0</v>
      </c>
      <c r="BA292">
        <v>292</v>
      </c>
      <c r="BB292">
        <v>1</v>
      </c>
      <c r="BC292">
        <v>0</v>
      </c>
      <c r="BD292">
        <v>0</v>
      </c>
      <c r="BE292">
        <v>0</v>
      </c>
      <c r="BF292">
        <v>0</v>
      </c>
      <c r="BG292">
        <v>0</v>
      </c>
      <c r="BH292">
        <v>0</v>
      </c>
      <c r="BI292">
        <v>0</v>
      </c>
      <c r="BJ292">
        <v>0</v>
      </c>
      <c r="BK292">
        <v>162.95500000000001</v>
      </c>
      <c r="BL292">
        <v>96.991</v>
      </c>
      <c r="BM292">
        <v>0</v>
      </c>
      <c r="BN292">
        <v>0</v>
      </c>
      <c r="BO292">
        <v>0.1</v>
      </c>
      <c r="BP292">
        <v>1</v>
      </c>
      <c r="BQ292">
        <v>0</v>
      </c>
      <c r="BR292">
        <v>162.95500000000001</v>
      </c>
      <c r="BS292">
        <v>96.991</v>
      </c>
      <c r="BT292">
        <v>0</v>
      </c>
      <c r="BU292">
        <v>0</v>
      </c>
      <c r="BV292">
        <v>0.1</v>
      </c>
      <c r="BW292">
        <v>1</v>
      </c>
      <c r="CV292">
        <v>0</v>
      </c>
      <c r="CW292">
        <f>ROUND(Y292*Source!I552*DO292,7)</f>
        <v>3.0000000000000001E-3</v>
      </c>
      <c r="CX292">
        <f>ROUND(Y292*Source!I552,7)</f>
        <v>3.0000000000000001E-3</v>
      </c>
      <c r="CY292">
        <f>AB292</f>
        <v>1629.55</v>
      </c>
      <c r="CZ292">
        <f>AF292</f>
        <v>1629.55</v>
      </c>
      <c r="DA292">
        <f>AJ292</f>
        <v>1</v>
      </c>
      <c r="DB292">
        <f t="shared" si="83"/>
        <v>162.96</v>
      </c>
      <c r="DC292">
        <f t="shared" si="84"/>
        <v>96.99</v>
      </c>
      <c r="DD292" t="s">
        <v>3</v>
      </c>
      <c r="DE292" t="s">
        <v>3</v>
      </c>
      <c r="DF292">
        <f t="shared" si="94"/>
        <v>0</v>
      </c>
      <c r="DG292">
        <f t="shared" si="93"/>
        <v>4.8899999999999997</v>
      </c>
      <c r="DH292">
        <f t="shared" si="85"/>
        <v>2.91</v>
      </c>
      <c r="DI292">
        <f t="shared" si="86"/>
        <v>0</v>
      </c>
      <c r="DJ292">
        <f>DG292+DH292</f>
        <v>7.8</v>
      </c>
      <c r="DK292">
        <v>1</v>
      </c>
      <c r="DL292" t="s">
        <v>452</v>
      </c>
      <c r="DM292">
        <v>6</v>
      </c>
      <c r="DN292" t="s">
        <v>413</v>
      </c>
      <c r="DO292">
        <v>1</v>
      </c>
    </row>
    <row r="293" spans="1:119" x14ac:dyDescent="0.2">
      <c r="A293">
        <f>ROW(Source!A552)</f>
        <v>552</v>
      </c>
      <c r="B293">
        <v>61549534</v>
      </c>
      <c r="C293">
        <v>61551209</v>
      </c>
      <c r="D293">
        <v>60334986</v>
      </c>
      <c r="E293">
        <v>1</v>
      </c>
      <c r="F293">
        <v>1</v>
      </c>
      <c r="G293">
        <v>1</v>
      </c>
      <c r="H293">
        <v>2</v>
      </c>
      <c r="I293" t="s">
        <v>453</v>
      </c>
      <c r="J293" t="s">
        <v>454</v>
      </c>
      <c r="K293" t="s">
        <v>455</v>
      </c>
      <c r="L293">
        <v>1368</v>
      </c>
      <c r="N293">
        <v>1011</v>
      </c>
      <c r="O293" t="s">
        <v>417</v>
      </c>
      <c r="P293" t="s">
        <v>417</v>
      </c>
      <c r="Q293">
        <v>1</v>
      </c>
      <c r="W293">
        <v>0</v>
      </c>
      <c r="X293">
        <v>-849950259</v>
      </c>
      <c r="Y293">
        <f t="shared" si="82"/>
        <v>0.1</v>
      </c>
      <c r="AA293">
        <v>0</v>
      </c>
      <c r="AB293">
        <v>643.29</v>
      </c>
      <c r="AC293">
        <v>722.05</v>
      </c>
      <c r="AD293">
        <v>0</v>
      </c>
      <c r="AE293">
        <v>0</v>
      </c>
      <c r="AF293">
        <v>643.29</v>
      </c>
      <c r="AG293">
        <v>722.05</v>
      </c>
      <c r="AH293">
        <v>0</v>
      </c>
      <c r="AI293">
        <v>1</v>
      </c>
      <c r="AJ293">
        <v>1</v>
      </c>
      <c r="AK293">
        <v>1</v>
      </c>
      <c r="AL293">
        <v>1</v>
      </c>
      <c r="AM293">
        <v>-2</v>
      </c>
      <c r="AN293">
        <v>0</v>
      </c>
      <c r="AO293">
        <v>0</v>
      </c>
      <c r="AP293">
        <v>0</v>
      </c>
      <c r="AQ293">
        <v>1</v>
      </c>
      <c r="AR293">
        <v>0</v>
      </c>
      <c r="AS293" t="s">
        <v>3</v>
      </c>
      <c r="AT293">
        <v>0.1</v>
      </c>
      <c r="AU293" t="s">
        <v>3</v>
      </c>
      <c r="AV293">
        <v>1</v>
      </c>
      <c r="AW293">
        <v>2</v>
      </c>
      <c r="AX293">
        <v>61551224</v>
      </c>
      <c r="AY293">
        <v>1</v>
      </c>
      <c r="AZ293">
        <v>0</v>
      </c>
      <c r="BA293">
        <v>293</v>
      </c>
      <c r="BB293">
        <v>1</v>
      </c>
      <c r="BC293">
        <v>0</v>
      </c>
      <c r="BD293">
        <v>0</v>
      </c>
      <c r="BE293">
        <v>0</v>
      </c>
      <c r="BF293">
        <v>0</v>
      </c>
      <c r="BG293">
        <v>0</v>
      </c>
      <c r="BH293">
        <v>0</v>
      </c>
      <c r="BI293">
        <v>0</v>
      </c>
      <c r="BJ293">
        <v>0</v>
      </c>
      <c r="BK293">
        <v>64.328999999999994</v>
      </c>
      <c r="BL293">
        <v>72.204999999999998</v>
      </c>
      <c r="BM293">
        <v>0</v>
      </c>
      <c r="BN293">
        <v>0</v>
      </c>
      <c r="BO293">
        <v>0.1</v>
      </c>
      <c r="BP293">
        <v>1</v>
      </c>
      <c r="BQ293">
        <v>0</v>
      </c>
      <c r="BR293">
        <v>64.328999999999994</v>
      </c>
      <c r="BS293">
        <v>72.204999999999998</v>
      </c>
      <c r="BT293">
        <v>0</v>
      </c>
      <c r="BU293">
        <v>0</v>
      </c>
      <c r="BV293">
        <v>0.1</v>
      </c>
      <c r="BW293">
        <v>1</v>
      </c>
      <c r="CV293">
        <v>0</v>
      </c>
      <c r="CW293">
        <f>ROUND(Y293*Source!I552*DO293,7)</f>
        <v>3.0000000000000001E-3</v>
      </c>
      <c r="CX293">
        <f>ROUND(Y293*Source!I552,7)</f>
        <v>3.0000000000000001E-3</v>
      </c>
      <c r="CY293">
        <f>AB293</f>
        <v>643.29</v>
      </c>
      <c r="CZ293">
        <f>AF293</f>
        <v>643.29</v>
      </c>
      <c r="DA293">
        <f>AJ293</f>
        <v>1</v>
      </c>
      <c r="DB293">
        <f t="shared" si="83"/>
        <v>64.33</v>
      </c>
      <c r="DC293">
        <f t="shared" si="84"/>
        <v>72.209999999999994</v>
      </c>
      <c r="DD293" t="s">
        <v>3</v>
      </c>
      <c r="DE293" t="s">
        <v>3</v>
      </c>
      <c r="DF293">
        <f t="shared" si="94"/>
        <v>0</v>
      </c>
      <c r="DG293">
        <f t="shared" si="93"/>
        <v>1.93</v>
      </c>
      <c r="DH293">
        <f t="shared" si="85"/>
        <v>2.17</v>
      </c>
      <c r="DI293">
        <f t="shared" si="86"/>
        <v>0</v>
      </c>
      <c r="DJ293">
        <f>DG293+DH293</f>
        <v>4.0999999999999996</v>
      </c>
      <c r="DK293">
        <v>1</v>
      </c>
      <c r="DL293" t="s">
        <v>456</v>
      </c>
      <c r="DM293">
        <v>4</v>
      </c>
      <c r="DN293" t="s">
        <v>413</v>
      </c>
      <c r="DO293">
        <v>1</v>
      </c>
    </row>
    <row r="294" spans="1:119" x14ac:dyDescent="0.2">
      <c r="A294">
        <f>ROW(Source!A552)</f>
        <v>552</v>
      </c>
      <c r="B294">
        <v>61549534</v>
      </c>
      <c r="C294">
        <v>61551209</v>
      </c>
      <c r="D294">
        <v>60335182</v>
      </c>
      <c r="E294">
        <v>1</v>
      </c>
      <c r="F294">
        <v>1</v>
      </c>
      <c r="G294">
        <v>1</v>
      </c>
      <c r="H294">
        <v>2</v>
      </c>
      <c r="I294" t="s">
        <v>457</v>
      </c>
      <c r="J294" t="s">
        <v>458</v>
      </c>
      <c r="K294" t="s">
        <v>459</v>
      </c>
      <c r="L294">
        <v>1368</v>
      </c>
      <c r="N294">
        <v>1011</v>
      </c>
      <c r="O294" t="s">
        <v>417</v>
      </c>
      <c r="P294" t="s">
        <v>417</v>
      </c>
      <c r="Q294">
        <v>1</v>
      </c>
      <c r="W294">
        <v>0</v>
      </c>
      <c r="X294">
        <v>303316554</v>
      </c>
      <c r="Y294">
        <f t="shared" si="82"/>
        <v>2.16</v>
      </c>
      <c r="AA294">
        <v>0</v>
      </c>
      <c r="AB294">
        <v>32.26</v>
      </c>
      <c r="AC294">
        <v>0</v>
      </c>
      <c r="AD294">
        <v>0</v>
      </c>
      <c r="AE294">
        <v>0</v>
      </c>
      <c r="AF294">
        <v>32.26</v>
      </c>
      <c r="AG294">
        <v>0</v>
      </c>
      <c r="AH294">
        <v>0</v>
      </c>
      <c r="AI294">
        <v>1</v>
      </c>
      <c r="AJ294">
        <v>1</v>
      </c>
      <c r="AK294">
        <v>1</v>
      </c>
      <c r="AL294">
        <v>1</v>
      </c>
      <c r="AM294">
        <v>-2</v>
      </c>
      <c r="AN294">
        <v>0</v>
      </c>
      <c r="AO294">
        <v>0</v>
      </c>
      <c r="AP294">
        <v>0</v>
      </c>
      <c r="AQ294">
        <v>1</v>
      </c>
      <c r="AR294">
        <v>0</v>
      </c>
      <c r="AS294" t="s">
        <v>3</v>
      </c>
      <c r="AT294">
        <v>2.16</v>
      </c>
      <c r="AU294" t="s">
        <v>3</v>
      </c>
      <c r="AV294">
        <v>1</v>
      </c>
      <c r="AW294">
        <v>2</v>
      </c>
      <c r="AX294">
        <v>61551225</v>
      </c>
      <c r="AY294">
        <v>1</v>
      </c>
      <c r="AZ294">
        <v>0</v>
      </c>
      <c r="BA294">
        <v>294</v>
      </c>
      <c r="BB294">
        <v>1</v>
      </c>
      <c r="BC294">
        <v>0</v>
      </c>
      <c r="BD294">
        <v>0</v>
      </c>
      <c r="BE294">
        <v>0</v>
      </c>
      <c r="BF294">
        <v>0</v>
      </c>
      <c r="BG294">
        <v>0</v>
      </c>
      <c r="BH294">
        <v>0</v>
      </c>
      <c r="BI294">
        <v>0</v>
      </c>
      <c r="BJ294">
        <v>0</v>
      </c>
      <c r="BK294">
        <v>69.681600000000003</v>
      </c>
      <c r="BL294">
        <v>0</v>
      </c>
      <c r="BM294">
        <v>0</v>
      </c>
      <c r="BN294">
        <v>0</v>
      </c>
      <c r="BO294">
        <v>0</v>
      </c>
      <c r="BP294">
        <v>1</v>
      </c>
      <c r="BQ294">
        <v>0</v>
      </c>
      <c r="BR294">
        <v>69.681600000000003</v>
      </c>
      <c r="BS294">
        <v>0</v>
      </c>
      <c r="BT294">
        <v>0</v>
      </c>
      <c r="BU294">
        <v>0</v>
      </c>
      <c r="BV294">
        <v>0</v>
      </c>
      <c r="BW294">
        <v>1</v>
      </c>
      <c r="CV294">
        <v>0</v>
      </c>
      <c r="CW294">
        <f>ROUND(Y294*Source!I552*DO294,7)</f>
        <v>0</v>
      </c>
      <c r="CX294">
        <f>ROUND(Y294*Source!I552,7)</f>
        <v>6.4799999999999996E-2</v>
      </c>
      <c r="CY294">
        <f>AB294</f>
        <v>32.26</v>
      </c>
      <c r="CZ294">
        <f>AF294</f>
        <v>32.26</v>
      </c>
      <c r="DA294">
        <f>AJ294</f>
        <v>1</v>
      </c>
      <c r="DB294">
        <f t="shared" si="83"/>
        <v>69.680000000000007</v>
      </c>
      <c r="DC294">
        <f t="shared" si="84"/>
        <v>0</v>
      </c>
      <c r="DD294" t="s">
        <v>3</v>
      </c>
      <c r="DE294" t="s">
        <v>3</v>
      </c>
      <c r="DF294">
        <f t="shared" si="94"/>
        <v>0</v>
      </c>
      <c r="DG294">
        <f t="shared" si="93"/>
        <v>2.09</v>
      </c>
      <c r="DH294">
        <f t="shared" si="85"/>
        <v>0</v>
      </c>
      <c r="DI294">
        <f t="shared" si="86"/>
        <v>0</v>
      </c>
      <c r="DJ294">
        <f>DG294+DH294</f>
        <v>2.09</v>
      </c>
      <c r="DK294">
        <v>1</v>
      </c>
      <c r="DL294" t="s">
        <v>3</v>
      </c>
      <c r="DM294">
        <v>0</v>
      </c>
      <c r="DN294" t="s">
        <v>3</v>
      </c>
      <c r="DO294">
        <v>0</v>
      </c>
    </row>
    <row r="295" spans="1:119" x14ac:dyDescent="0.2">
      <c r="A295">
        <f>ROW(Source!A552)</f>
        <v>552</v>
      </c>
      <c r="B295">
        <v>61549534</v>
      </c>
      <c r="C295">
        <v>61551209</v>
      </c>
      <c r="D295">
        <v>60401754</v>
      </c>
      <c r="E295">
        <v>1</v>
      </c>
      <c r="F295">
        <v>1</v>
      </c>
      <c r="G295">
        <v>1</v>
      </c>
      <c r="H295">
        <v>3</v>
      </c>
      <c r="I295" t="s">
        <v>436</v>
      </c>
      <c r="J295" t="s">
        <v>437</v>
      </c>
      <c r="K295" t="s">
        <v>438</v>
      </c>
      <c r="L295">
        <v>1383</v>
      </c>
      <c r="N295">
        <v>1013</v>
      </c>
      <c r="O295" t="s">
        <v>439</v>
      </c>
      <c r="P295" t="s">
        <v>439</v>
      </c>
      <c r="Q295">
        <v>1</v>
      </c>
      <c r="W295">
        <v>0</v>
      </c>
      <c r="X295">
        <v>1840299850</v>
      </c>
      <c r="Y295">
        <f t="shared" si="82"/>
        <v>0.44159999999999999</v>
      </c>
      <c r="AA295">
        <v>6.78</v>
      </c>
      <c r="AB295">
        <v>0</v>
      </c>
      <c r="AC295">
        <v>0</v>
      </c>
      <c r="AD295">
        <v>0</v>
      </c>
      <c r="AE295">
        <v>6.78</v>
      </c>
      <c r="AF295">
        <v>0</v>
      </c>
      <c r="AG295">
        <v>0</v>
      </c>
      <c r="AH295">
        <v>0</v>
      </c>
      <c r="AI295">
        <v>1</v>
      </c>
      <c r="AJ295">
        <v>1</v>
      </c>
      <c r="AK295">
        <v>1</v>
      </c>
      <c r="AL295">
        <v>1</v>
      </c>
      <c r="AM295">
        <v>-2</v>
      </c>
      <c r="AN295">
        <v>0</v>
      </c>
      <c r="AO295">
        <v>0</v>
      </c>
      <c r="AP295">
        <v>0</v>
      </c>
      <c r="AQ295">
        <v>1</v>
      </c>
      <c r="AR295">
        <v>0</v>
      </c>
      <c r="AS295" t="s">
        <v>3</v>
      </c>
      <c r="AT295">
        <v>0.44159999999999999</v>
      </c>
      <c r="AU295" t="s">
        <v>3</v>
      </c>
      <c r="AV295">
        <v>0</v>
      </c>
      <c r="AW295">
        <v>2</v>
      </c>
      <c r="AX295">
        <v>61551226</v>
      </c>
      <c r="AY295">
        <v>1</v>
      </c>
      <c r="AZ295">
        <v>0</v>
      </c>
      <c r="BA295">
        <v>295</v>
      </c>
      <c r="BB295">
        <v>1</v>
      </c>
      <c r="BC295">
        <v>0</v>
      </c>
      <c r="BD295">
        <v>0</v>
      </c>
      <c r="BE295">
        <v>0</v>
      </c>
      <c r="BF295">
        <v>0</v>
      </c>
      <c r="BG295">
        <v>0</v>
      </c>
      <c r="BH295">
        <v>0</v>
      </c>
      <c r="BI295">
        <v>0</v>
      </c>
      <c r="BJ295">
        <v>2.9940480000000003</v>
      </c>
      <c r="BK295">
        <v>0</v>
      </c>
      <c r="BL295">
        <v>0</v>
      </c>
      <c r="BM295">
        <v>0</v>
      </c>
      <c r="BN295">
        <v>0</v>
      </c>
      <c r="BO295">
        <v>0</v>
      </c>
      <c r="BP295">
        <v>1</v>
      </c>
      <c r="BQ295">
        <v>2.9940480000000003</v>
      </c>
      <c r="BR295">
        <v>0</v>
      </c>
      <c r="BS295">
        <v>0</v>
      </c>
      <c r="BT295">
        <v>0</v>
      </c>
      <c r="BU295">
        <v>0</v>
      </c>
      <c r="BV295">
        <v>0</v>
      </c>
      <c r="BW295">
        <v>1</v>
      </c>
      <c r="CV295">
        <v>0</v>
      </c>
      <c r="CW295">
        <v>0</v>
      </c>
      <c r="CX295">
        <f>ROUND(Y295*Source!I552,7)</f>
        <v>1.3247999999999999E-2</v>
      </c>
      <c r="CY295">
        <f t="shared" ref="CY295:CY300" si="95">AA295</f>
        <v>6.78</v>
      </c>
      <c r="CZ295">
        <f t="shared" ref="CZ295:CZ300" si="96">AE295</f>
        <v>6.78</v>
      </c>
      <c r="DA295">
        <f t="shared" ref="DA295:DA300" si="97">AI295</f>
        <v>1</v>
      </c>
      <c r="DB295">
        <f t="shared" si="83"/>
        <v>2.99</v>
      </c>
      <c r="DC295">
        <f t="shared" si="84"/>
        <v>0</v>
      </c>
      <c r="DD295" t="s">
        <v>3</v>
      </c>
      <c r="DE295" t="s">
        <v>3</v>
      </c>
      <c r="DF295">
        <f t="shared" si="94"/>
        <v>0.09</v>
      </c>
      <c r="DG295">
        <f t="shared" si="93"/>
        <v>0</v>
      </c>
      <c r="DH295">
        <f t="shared" si="85"/>
        <v>0</v>
      </c>
      <c r="DI295">
        <f t="shared" si="86"/>
        <v>0</v>
      </c>
      <c r="DJ295">
        <f t="shared" ref="DJ295:DJ300" si="98">DF295</f>
        <v>0.09</v>
      </c>
      <c r="DK295">
        <v>1</v>
      </c>
      <c r="DL295" t="s">
        <v>3</v>
      </c>
      <c r="DM295">
        <v>0</v>
      </c>
      <c r="DN295" t="s">
        <v>3</v>
      </c>
      <c r="DO295">
        <v>0</v>
      </c>
    </row>
    <row r="296" spans="1:119" x14ac:dyDescent="0.2">
      <c r="A296">
        <f>ROW(Source!A552)</f>
        <v>552</v>
      </c>
      <c r="B296">
        <v>61549534</v>
      </c>
      <c r="C296">
        <v>61551209</v>
      </c>
      <c r="D296">
        <v>60401913</v>
      </c>
      <c r="E296">
        <v>1</v>
      </c>
      <c r="F296">
        <v>1</v>
      </c>
      <c r="G296">
        <v>1</v>
      </c>
      <c r="H296">
        <v>3</v>
      </c>
      <c r="I296" t="s">
        <v>460</v>
      </c>
      <c r="J296" t="s">
        <v>461</v>
      </c>
      <c r="K296" t="s">
        <v>462</v>
      </c>
      <c r="L296">
        <v>1301</v>
      </c>
      <c r="N296">
        <v>1003</v>
      </c>
      <c r="O296" t="s">
        <v>163</v>
      </c>
      <c r="P296" t="s">
        <v>163</v>
      </c>
      <c r="Q296">
        <v>1</v>
      </c>
      <c r="W296">
        <v>0</v>
      </c>
      <c r="X296">
        <v>-1499427467</v>
      </c>
      <c r="Y296">
        <f t="shared" si="82"/>
        <v>13.33</v>
      </c>
      <c r="AA296">
        <v>5.17</v>
      </c>
      <c r="AB296">
        <v>0</v>
      </c>
      <c r="AC296">
        <v>0</v>
      </c>
      <c r="AD296">
        <v>0</v>
      </c>
      <c r="AE296">
        <v>5.87</v>
      </c>
      <c r="AF296">
        <v>0</v>
      </c>
      <c r="AG296">
        <v>0</v>
      </c>
      <c r="AH296">
        <v>0</v>
      </c>
      <c r="AI296">
        <v>0.88</v>
      </c>
      <c r="AJ296">
        <v>1</v>
      </c>
      <c r="AK296">
        <v>1</v>
      </c>
      <c r="AL296">
        <v>1</v>
      </c>
      <c r="AM296">
        <v>2</v>
      </c>
      <c r="AN296">
        <v>0</v>
      </c>
      <c r="AO296">
        <v>0</v>
      </c>
      <c r="AP296">
        <v>0</v>
      </c>
      <c r="AQ296">
        <v>1</v>
      </c>
      <c r="AR296">
        <v>0</v>
      </c>
      <c r="AS296" t="s">
        <v>3</v>
      </c>
      <c r="AT296">
        <v>13.33</v>
      </c>
      <c r="AU296" t="s">
        <v>3</v>
      </c>
      <c r="AV296">
        <v>0</v>
      </c>
      <c r="AW296">
        <v>2</v>
      </c>
      <c r="AX296">
        <v>61551227</v>
      </c>
      <c r="AY296">
        <v>1</v>
      </c>
      <c r="AZ296">
        <v>0</v>
      </c>
      <c r="BA296">
        <v>296</v>
      </c>
      <c r="BB296">
        <v>1</v>
      </c>
      <c r="BC296">
        <v>0</v>
      </c>
      <c r="BD296">
        <v>0</v>
      </c>
      <c r="BE296">
        <v>0</v>
      </c>
      <c r="BF296">
        <v>0</v>
      </c>
      <c r="BG296">
        <v>0</v>
      </c>
      <c r="BH296">
        <v>0</v>
      </c>
      <c r="BI296">
        <v>0</v>
      </c>
      <c r="BJ296">
        <v>78.247100000000003</v>
      </c>
      <c r="BK296">
        <v>0</v>
      </c>
      <c r="BL296">
        <v>0</v>
      </c>
      <c r="BM296">
        <v>0</v>
      </c>
      <c r="BN296">
        <v>0</v>
      </c>
      <c r="BO296">
        <v>0</v>
      </c>
      <c r="BP296">
        <v>1</v>
      </c>
      <c r="BQ296">
        <v>78.247100000000003</v>
      </c>
      <c r="BR296">
        <v>0</v>
      </c>
      <c r="BS296">
        <v>0</v>
      </c>
      <c r="BT296">
        <v>0</v>
      </c>
      <c r="BU296">
        <v>0</v>
      </c>
      <c r="BV296">
        <v>0</v>
      </c>
      <c r="BW296">
        <v>1</v>
      </c>
      <c r="CV296">
        <v>0</v>
      </c>
      <c r="CW296">
        <v>0</v>
      </c>
      <c r="CX296">
        <f>ROUND(Y296*Source!I552,7)</f>
        <v>0.39989999999999998</v>
      </c>
      <c r="CY296">
        <f t="shared" si="95"/>
        <v>5.17</v>
      </c>
      <c r="CZ296">
        <f t="shared" si="96"/>
        <v>5.87</v>
      </c>
      <c r="DA296">
        <f t="shared" si="97"/>
        <v>0.88</v>
      </c>
      <c r="DB296">
        <f t="shared" si="83"/>
        <v>78.25</v>
      </c>
      <c r="DC296">
        <f t="shared" si="84"/>
        <v>0</v>
      </c>
      <c r="DD296" t="s">
        <v>3</v>
      </c>
      <c r="DE296" t="s">
        <v>3</v>
      </c>
      <c r="DF296">
        <f>ROUND(ROUND(AE296*AI296,2)*CX296,2)</f>
        <v>2.0699999999999998</v>
      </c>
      <c r="DG296">
        <f t="shared" si="93"/>
        <v>0</v>
      </c>
      <c r="DH296">
        <f t="shared" si="85"/>
        <v>0</v>
      </c>
      <c r="DI296">
        <f t="shared" si="86"/>
        <v>0</v>
      </c>
      <c r="DJ296">
        <f t="shared" si="98"/>
        <v>2.0699999999999998</v>
      </c>
      <c r="DK296">
        <v>0</v>
      </c>
      <c r="DL296" t="s">
        <v>3</v>
      </c>
      <c r="DM296">
        <v>0</v>
      </c>
      <c r="DN296" t="s">
        <v>3</v>
      </c>
      <c r="DO296">
        <v>0</v>
      </c>
    </row>
    <row r="297" spans="1:119" x14ac:dyDescent="0.2">
      <c r="A297">
        <f>ROW(Source!A552)</f>
        <v>552</v>
      </c>
      <c r="B297">
        <v>61549534</v>
      </c>
      <c r="C297">
        <v>61551209</v>
      </c>
      <c r="D297">
        <v>60401927</v>
      </c>
      <c r="E297">
        <v>1</v>
      </c>
      <c r="F297">
        <v>1</v>
      </c>
      <c r="G297">
        <v>1</v>
      </c>
      <c r="H297">
        <v>3</v>
      </c>
      <c r="I297" t="s">
        <v>463</v>
      </c>
      <c r="J297" t="s">
        <v>464</v>
      </c>
      <c r="K297" t="s">
        <v>465</v>
      </c>
      <c r="L297">
        <v>1302</v>
      </c>
      <c r="N297">
        <v>1003</v>
      </c>
      <c r="O297" t="s">
        <v>466</v>
      </c>
      <c r="P297" t="s">
        <v>466</v>
      </c>
      <c r="Q297">
        <v>10</v>
      </c>
      <c r="W297">
        <v>0</v>
      </c>
      <c r="X297">
        <v>530731316</v>
      </c>
      <c r="Y297">
        <f t="shared" si="82"/>
        <v>0.55000000000000004</v>
      </c>
      <c r="AA297">
        <v>57.7</v>
      </c>
      <c r="AB297">
        <v>0</v>
      </c>
      <c r="AC297">
        <v>0</v>
      </c>
      <c r="AD297">
        <v>0</v>
      </c>
      <c r="AE297">
        <v>37.71</v>
      </c>
      <c r="AF297">
        <v>0</v>
      </c>
      <c r="AG297">
        <v>0</v>
      </c>
      <c r="AH297">
        <v>0</v>
      </c>
      <c r="AI297">
        <v>1.53</v>
      </c>
      <c r="AJ297">
        <v>1</v>
      </c>
      <c r="AK297">
        <v>1</v>
      </c>
      <c r="AL297">
        <v>1</v>
      </c>
      <c r="AM297">
        <v>2</v>
      </c>
      <c r="AN297">
        <v>0</v>
      </c>
      <c r="AO297">
        <v>0</v>
      </c>
      <c r="AP297">
        <v>0</v>
      </c>
      <c r="AQ297">
        <v>1</v>
      </c>
      <c r="AR297">
        <v>0</v>
      </c>
      <c r="AS297" t="s">
        <v>3</v>
      </c>
      <c r="AT297">
        <v>0.55000000000000004</v>
      </c>
      <c r="AU297" t="s">
        <v>3</v>
      </c>
      <c r="AV297">
        <v>0</v>
      </c>
      <c r="AW297">
        <v>2</v>
      </c>
      <c r="AX297">
        <v>61551228</v>
      </c>
      <c r="AY297">
        <v>1</v>
      </c>
      <c r="AZ297">
        <v>0</v>
      </c>
      <c r="BA297">
        <v>297</v>
      </c>
      <c r="BB297">
        <v>1</v>
      </c>
      <c r="BC297">
        <v>0</v>
      </c>
      <c r="BD297">
        <v>0</v>
      </c>
      <c r="BE297">
        <v>0</v>
      </c>
      <c r="BF297">
        <v>0</v>
      </c>
      <c r="BG297">
        <v>0</v>
      </c>
      <c r="BH297">
        <v>0</v>
      </c>
      <c r="BI297">
        <v>0</v>
      </c>
      <c r="BJ297">
        <v>20.740500000000001</v>
      </c>
      <c r="BK297">
        <v>0</v>
      </c>
      <c r="BL297">
        <v>0</v>
      </c>
      <c r="BM297">
        <v>0</v>
      </c>
      <c r="BN297">
        <v>0</v>
      </c>
      <c r="BO297">
        <v>0</v>
      </c>
      <c r="BP297">
        <v>1</v>
      </c>
      <c r="BQ297">
        <v>20.740500000000001</v>
      </c>
      <c r="BR297">
        <v>0</v>
      </c>
      <c r="BS297">
        <v>0</v>
      </c>
      <c r="BT297">
        <v>0</v>
      </c>
      <c r="BU297">
        <v>0</v>
      </c>
      <c r="BV297">
        <v>0</v>
      </c>
      <c r="BW297">
        <v>1</v>
      </c>
      <c r="CV297">
        <v>0</v>
      </c>
      <c r="CW297">
        <v>0</v>
      </c>
      <c r="CX297">
        <f>ROUND(Y297*Source!I552,7)</f>
        <v>1.6500000000000001E-2</v>
      </c>
      <c r="CY297">
        <f t="shared" si="95"/>
        <v>57.7</v>
      </c>
      <c r="CZ297">
        <f t="shared" si="96"/>
        <v>37.71</v>
      </c>
      <c r="DA297">
        <f t="shared" si="97"/>
        <v>1.53</v>
      </c>
      <c r="DB297">
        <f t="shared" si="83"/>
        <v>20.74</v>
      </c>
      <c r="DC297">
        <f t="shared" si="84"/>
        <v>0</v>
      </c>
      <c r="DD297" t="s">
        <v>3</v>
      </c>
      <c r="DE297" t="s">
        <v>3</v>
      </c>
      <c r="DF297">
        <f>ROUND(ROUND(AE297*AI297,2)*CX297,2)</f>
        <v>0.95</v>
      </c>
      <c r="DG297">
        <f t="shared" si="93"/>
        <v>0</v>
      </c>
      <c r="DH297">
        <f t="shared" si="85"/>
        <v>0</v>
      </c>
      <c r="DI297">
        <f t="shared" si="86"/>
        <v>0</v>
      </c>
      <c r="DJ297">
        <f t="shared" si="98"/>
        <v>0.95</v>
      </c>
      <c r="DK297">
        <v>0</v>
      </c>
      <c r="DL297" t="s">
        <v>3</v>
      </c>
      <c r="DM297">
        <v>0</v>
      </c>
      <c r="DN297" t="s">
        <v>3</v>
      </c>
      <c r="DO297">
        <v>0</v>
      </c>
    </row>
    <row r="298" spans="1:119" x14ac:dyDescent="0.2">
      <c r="A298">
        <f>ROW(Source!A552)</f>
        <v>552</v>
      </c>
      <c r="B298">
        <v>61549534</v>
      </c>
      <c r="C298">
        <v>61551209</v>
      </c>
      <c r="D298">
        <v>60402495</v>
      </c>
      <c r="E298">
        <v>1</v>
      </c>
      <c r="F298">
        <v>1</v>
      </c>
      <c r="G298">
        <v>1</v>
      </c>
      <c r="H298">
        <v>3</v>
      </c>
      <c r="I298" t="s">
        <v>467</v>
      </c>
      <c r="J298" t="s">
        <v>468</v>
      </c>
      <c r="K298" t="s">
        <v>469</v>
      </c>
      <c r="L298">
        <v>1346</v>
      </c>
      <c r="N298">
        <v>1009</v>
      </c>
      <c r="O298" t="s">
        <v>470</v>
      </c>
      <c r="P298" t="s">
        <v>470</v>
      </c>
      <c r="Q298">
        <v>1</v>
      </c>
      <c r="W298">
        <v>0</v>
      </c>
      <c r="X298">
        <v>-163259778</v>
      </c>
      <c r="Y298">
        <f t="shared" si="82"/>
        <v>1.9</v>
      </c>
      <c r="AA298">
        <v>121.39</v>
      </c>
      <c r="AB298">
        <v>0</v>
      </c>
      <c r="AC298">
        <v>0</v>
      </c>
      <c r="AD298">
        <v>0</v>
      </c>
      <c r="AE298">
        <v>155.63</v>
      </c>
      <c r="AF298">
        <v>0</v>
      </c>
      <c r="AG298">
        <v>0</v>
      </c>
      <c r="AH298">
        <v>0</v>
      </c>
      <c r="AI298">
        <v>0.78</v>
      </c>
      <c r="AJ298">
        <v>1</v>
      </c>
      <c r="AK298">
        <v>1</v>
      </c>
      <c r="AL298">
        <v>1</v>
      </c>
      <c r="AM298">
        <v>2</v>
      </c>
      <c r="AN298">
        <v>0</v>
      </c>
      <c r="AO298">
        <v>0</v>
      </c>
      <c r="AP298">
        <v>0</v>
      </c>
      <c r="AQ298">
        <v>1</v>
      </c>
      <c r="AR298">
        <v>0</v>
      </c>
      <c r="AS298" t="s">
        <v>3</v>
      </c>
      <c r="AT298">
        <v>1.9</v>
      </c>
      <c r="AU298" t="s">
        <v>3</v>
      </c>
      <c r="AV298">
        <v>0</v>
      </c>
      <c r="AW298">
        <v>2</v>
      </c>
      <c r="AX298">
        <v>61551229</v>
      </c>
      <c r="AY298">
        <v>1</v>
      </c>
      <c r="AZ298">
        <v>0</v>
      </c>
      <c r="BA298">
        <v>298</v>
      </c>
      <c r="BB298">
        <v>1</v>
      </c>
      <c r="BC298">
        <v>0</v>
      </c>
      <c r="BD298">
        <v>0</v>
      </c>
      <c r="BE298">
        <v>0</v>
      </c>
      <c r="BF298">
        <v>0</v>
      </c>
      <c r="BG298">
        <v>0</v>
      </c>
      <c r="BH298">
        <v>0</v>
      </c>
      <c r="BI298">
        <v>0</v>
      </c>
      <c r="BJ298">
        <v>295.697</v>
      </c>
      <c r="BK298">
        <v>0</v>
      </c>
      <c r="BL298">
        <v>0</v>
      </c>
      <c r="BM298">
        <v>0</v>
      </c>
      <c r="BN298">
        <v>0</v>
      </c>
      <c r="BO298">
        <v>0</v>
      </c>
      <c r="BP298">
        <v>1</v>
      </c>
      <c r="BQ298">
        <v>295.697</v>
      </c>
      <c r="BR298">
        <v>0</v>
      </c>
      <c r="BS298">
        <v>0</v>
      </c>
      <c r="BT298">
        <v>0</v>
      </c>
      <c r="BU298">
        <v>0</v>
      </c>
      <c r="BV298">
        <v>0</v>
      </c>
      <c r="BW298">
        <v>1</v>
      </c>
      <c r="CV298">
        <v>0</v>
      </c>
      <c r="CW298">
        <v>0</v>
      </c>
      <c r="CX298">
        <f>ROUND(Y298*Source!I552,7)</f>
        <v>5.7000000000000002E-2</v>
      </c>
      <c r="CY298">
        <f t="shared" si="95"/>
        <v>121.39</v>
      </c>
      <c r="CZ298">
        <f t="shared" si="96"/>
        <v>155.63</v>
      </c>
      <c r="DA298">
        <f t="shared" si="97"/>
        <v>0.78</v>
      </c>
      <c r="DB298">
        <f t="shared" si="83"/>
        <v>295.7</v>
      </c>
      <c r="DC298">
        <f t="shared" si="84"/>
        <v>0</v>
      </c>
      <c r="DD298" t="s">
        <v>3</v>
      </c>
      <c r="DE298" t="s">
        <v>3</v>
      </c>
      <c r="DF298">
        <f>ROUND(ROUND(AE298*AI298,2)*CX298,2)</f>
        <v>6.92</v>
      </c>
      <c r="DG298">
        <f t="shared" si="93"/>
        <v>0</v>
      </c>
      <c r="DH298">
        <f t="shared" si="85"/>
        <v>0</v>
      </c>
      <c r="DI298">
        <f t="shared" si="86"/>
        <v>0</v>
      </c>
      <c r="DJ298">
        <f t="shared" si="98"/>
        <v>6.92</v>
      </c>
      <c r="DK298">
        <v>0</v>
      </c>
      <c r="DL298" t="s">
        <v>3</v>
      </c>
      <c r="DM298">
        <v>0</v>
      </c>
      <c r="DN298" t="s">
        <v>3</v>
      </c>
      <c r="DO298">
        <v>0</v>
      </c>
    </row>
    <row r="299" spans="1:119" x14ac:dyDescent="0.2">
      <c r="A299">
        <f>ROW(Source!A552)</f>
        <v>552</v>
      </c>
      <c r="B299">
        <v>61549534</v>
      </c>
      <c r="C299">
        <v>61551209</v>
      </c>
      <c r="D299">
        <v>60420448</v>
      </c>
      <c r="E299">
        <v>1</v>
      </c>
      <c r="F299">
        <v>1</v>
      </c>
      <c r="G299">
        <v>1</v>
      </c>
      <c r="H299">
        <v>3</v>
      </c>
      <c r="I299" t="s">
        <v>471</v>
      </c>
      <c r="J299" t="s">
        <v>472</v>
      </c>
      <c r="K299" t="s">
        <v>473</v>
      </c>
      <c r="L299">
        <v>1346</v>
      </c>
      <c r="N299">
        <v>1009</v>
      </c>
      <c r="O299" t="s">
        <v>470</v>
      </c>
      <c r="P299" t="s">
        <v>470</v>
      </c>
      <c r="Q299">
        <v>1</v>
      </c>
      <c r="W299">
        <v>0</v>
      </c>
      <c r="X299">
        <v>291254868</v>
      </c>
      <c r="Y299">
        <f t="shared" si="82"/>
        <v>0.4</v>
      </c>
      <c r="AA299">
        <v>111.83</v>
      </c>
      <c r="AB299">
        <v>0</v>
      </c>
      <c r="AC299">
        <v>0</v>
      </c>
      <c r="AD299">
        <v>0</v>
      </c>
      <c r="AE299">
        <v>79.88</v>
      </c>
      <c r="AF299">
        <v>0</v>
      </c>
      <c r="AG299">
        <v>0</v>
      </c>
      <c r="AH299">
        <v>0</v>
      </c>
      <c r="AI299">
        <v>1.4</v>
      </c>
      <c r="AJ299">
        <v>1</v>
      </c>
      <c r="AK299">
        <v>1</v>
      </c>
      <c r="AL299">
        <v>1</v>
      </c>
      <c r="AM299">
        <v>2</v>
      </c>
      <c r="AN299">
        <v>0</v>
      </c>
      <c r="AO299">
        <v>0</v>
      </c>
      <c r="AP299">
        <v>0</v>
      </c>
      <c r="AQ299">
        <v>1</v>
      </c>
      <c r="AR299">
        <v>0</v>
      </c>
      <c r="AS299" t="s">
        <v>3</v>
      </c>
      <c r="AT299">
        <v>0.4</v>
      </c>
      <c r="AU299" t="s">
        <v>3</v>
      </c>
      <c r="AV299">
        <v>0</v>
      </c>
      <c r="AW299">
        <v>2</v>
      </c>
      <c r="AX299">
        <v>61551230</v>
      </c>
      <c r="AY299">
        <v>1</v>
      </c>
      <c r="AZ299">
        <v>0</v>
      </c>
      <c r="BA299">
        <v>299</v>
      </c>
      <c r="BB299">
        <v>1</v>
      </c>
      <c r="BC299">
        <v>0</v>
      </c>
      <c r="BD299">
        <v>0</v>
      </c>
      <c r="BE299">
        <v>0</v>
      </c>
      <c r="BF299">
        <v>0</v>
      </c>
      <c r="BG299">
        <v>0</v>
      </c>
      <c r="BH299">
        <v>0</v>
      </c>
      <c r="BI299">
        <v>0</v>
      </c>
      <c r="BJ299">
        <v>31.951999999999998</v>
      </c>
      <c r="BK299">
        <v>0</v>
      </c>
      <c r="BL299">
        <v>0</v>
      </c>
      <c r="BM299">
        <v>0</v>
      </c>
      <c r="BN299">
        <v>0</v>
      </c>
      <c r="BO299">
        <v>0</v>
      </c>
      <c r="BP299">
        <v>1</v>
      </c>
      <c r="BQ299">
        <v>31.951999999999998</v>
      </c>
      <c r="BR299">
        <v>0</v>
      </c>
      <c r="BS299">
        <v>0</v>
      </c>
      <c r="BT299">
        <v>0</v>
      </c>
      <c r="BU299">
        <v>0</v>
      </c>
      <c r="BV299">
        <v>0</v>
      </c>
      <c r="BW299">
        <v>1</v>
      </c>
      <c r="CV299">
        <v>0</v>
      </c>
      <c r="CW299">
        <v>0</v>
      </c>
      <c r="CX299">
        <f>ROUND(Y299*Source!I552,7)</f>
        <v>1.2E-2</v>
      </c>
      <c r="CY299">
        <f t="shared" si="95"/>
        <v>111.83</v>
      </c>
      <c r="CZ299">
        <f t="shared" si="96"/>
        <v>79.88</v>
      </c>
      <c r="DA299">
        <f t="shared" si="97"/>
        <v>1.4</v>
      </c>
      <c r="DB299">
        <f t="shared" si="83"/>
        <v>31.95</v>
      </c>
      <c r="DC299">
        <f t="shared" si="84"/>
        <v>0</v>
      </c>
      <c r="DD299" t="s">
        <v>3</v>
      </c>
      <c r="DE299" t="s">
        <v>3</v>
      </c>
      <c r="DF299">
        <f>ROUND(ROUND(AE299*AI299,2)*CX299,2)</f>
        <v>1.34</v>
      </c>
      <c r="DG299">
        <f t="shared" si="93"/>
        <v>0</v>
      </c>
      <c r="DH299">
        <f t="shared" si="85"/>
        <v>0</v>
      </c>
      <c r="DI299">
        <f t="shared" si="86"/>
        <v>0</v>
      </c>
      <c r="DJ299">
        <f t="shared" si="98"/>
        <v>1.34</v>
      </c>
      <c r="DK299">
        <v>0</v>
      </c>
      <c r="DL299" t="s">
        <v>3</v>
      </c>
      <c r="DM299">
        <v>0</v>
      </c>
      <c r="DN299" t="s">
        <v>3</v>
      </c>
      <c r="DO299">
        <v>0</v>
      </c>
    </row>
    <row r="300" spans="1:119" x14ac:dyDescent="0.2">
      <c r="A300">
        <f>ROW(Source!A552)</f>
        <v>552</v>
      </c>
      <c r="B300">
        <v>61549534</v>
      </c>
      <c r="C300">
        <v>61551209</v>
      </c>
      <c r="D300">
        <v>60433685</v>
      </c>
      <c r="E300">
        <v>1</v>
      </c>
      <c r="F300">
        <v>1</v>
      </c>
      <c r="G300">
        <v>1</v>
      </c>
      <c r="H300">
        <v>3</v>
      </c>
      <c r="I300" t="s">
        <v>149</v>
      </c>
      <c r="J300" t="s">
        <v>152</v>
      </c>
      <c r="K300" t="s">
        <v>150</v>
      </c>
      <c r="L300">
        <v>1477</v>
      </c>
      <c r="N300">
        <v>1013</v>
      </c>
      <c r="O300" t="s">
        <v>151</v>
      </c>
      <c r="P300" t="s">
        <v>153</v>
      </c>
      <c r="Q300">
        <v>1</v>
      </c>
      <c r="W300">
        <v>0</v>
      </c>
      <c r="X300">
        <v>1901007357</v>
      </c>
      <c r="Y300">
        <f t="shared" si="82"/>
        <v>0.105</v>
      </c>
      <c r="AA300">
        <v>70449.91</v>
      </c>
      <c r="AB300">
        <v>0</v>
      </c>
      <c r="AC300">
        <v>0</v>
      </c>
      <c r="AD300">
        <v>0</v>
      </c>
      <c r="AE300">
        <v>70449.91</v>
      </c>
      <c r="AF300">
        <v>0</v>
      </c>
      <c r="AG300">
        <v>0</v>
      </c>
      <c r="AH300">
        <v>0</v>
      </c>
      <c r="AI300">
        <v>1.4</v>
      </c>
      <c r="AJ300">
        <v>1</v>
      </c>
      <c r="AK300">
        <v>1</v>
      </c>
      <c r="AL300">
        <v>1</v>
      </c>
      <c r="AM300">
        <v>0</v>
      </c>
      <c r="AN300">
        <v>0</v>
      </c>
      <c r="AO300">
        <v>0</v>
      </c>
      <c r="AP300">
        <v>0</v>
      </c>
      <c r="AQ300">
        <v>0</v>
      </c>
      <c r="AR300">
        <v>0</v>
      </c>
      <c r="AS300" t="s">
        <v>3</v>
      </c>
      <c r="AT300">
        <v>0.105</v>
      </c>
      <c r="AU300" t="s">
        <v>3</v>
      </c>
      <c r="AV300">
        <v>0</v>
      </c>
      <c r="AW300">
        <v>1</v>
      </c>
      <c r="AX300">
        <v>-1</v>
      </c>
      <c r="AY300">
        <v>0</v>
      </c>
      <c r="AZ300">
        <v>0</v>
      </c>
      <c r="BA300" t="s">
        <v>3</v>
      </c>
      <c r="BB300">
        <v>0</v>
      </c>
      <c r="BC300">
        <v>0</v>
      </c>
      <c r="BD300">
        <v>0</v>
      </c>
      <c r="BE300">
        <v>0</v>
      </c>
      <c r="BF300">
        <v>0</v>
      </c>
      <c r="BG300">
        <v>0</v>
      </c>
      <c r="BH300">
        <v>0</v>
      </c>
      <c r="BI300">
        <v>0</v>
      </c>
      <c r="BJ300">
        <v>0</v>
      </c>
      <c r="BK300">
        <v>0</v>
      </c>
      <c r="BL300">
        <v>0</v>
      </c>
      <c r="BM300">
        <v>0</v>
      </c>
      <c r="BN300">
        <v>0</v>
      </c>
      <c r="BO300">
        <v>0</v>
      </c>
      <c r="BP300">
        <v>0</v>
      </c>
      <c r="BQ300">
        <v>0</v>
      </c>
      <c r="BR300">
        <v>0</v>
      </c>
      <c r="BS300">
        <v>0</v>
      </c>
      <c r="BT300">
        <v>0</v>
      </c>
      <c r="BU300">
        <v>0</v>
      </c>
      <c r="BV300">
        <v>0</v>
      </c>
      <c r="BW300">
        <v>0</v>
      </c>
      <c r="CV300">
        <v>0</v>
      </c>
      <c r="CW300">
        <v>0</v>
      </c>
      <c r="CX300">
        <f>ROUND(Y300*Source!I552,7)</f>
        <v>3.15E-3</v>
      </c>
      <c r="CY300">
        <f t="shared" si="95"/>
        <v>70449.91</v>
      </c>
      <c r="CZ300">
        <f t="shared" si="96"/>
        <v>70449.91</v>
      </c>
      <c r="DA300">
        <f t="shared" si="97"/>
        <v>1.4</v>
      </c>
      <c r="DB300">
        <f t="shared" si="83"/>
        <v>7397.24</v>
      </c>
      <c r="DC300">
        <f t="shared" si="84"/>
        <v>0</v>
      </c>
      <c r="DD300" t="s">
        <v>3</v>
      </c>
      <c r="DE300" t="s">
        <v>3</v>
      </c>
      <c r="DF300">
        <f>ROUND(ROUND(AE300*AI300,2)*CX300,2)</f>
        <v>310.68</v>
      </c>
      <c r="DG300">
        <f t="shared" si="93"/>
        <v>0</v>
      </c>
      <c r="DH300">
        <f t="shared" si="85"/>
        <v>0</v>
      </c>
      <c r="DI300">
        <f t="shared" si="86"/>
        <v>0</v>
      </c>
      <c r="DJ300">
        <f t="shared" si="98"/>
        <v>310.68</v>
      </c>
      <c r="DK300">
        <v>0</v>
      </c>
      <c r="DL300" t="s">
        <v>3</v>
      </c>
      <c r="DM300">
        <v>0</v>
      </c>
      <c r="DN300" t="s">
        <v>3</v>
      </c>
      <c r="DO300">
        <v>0</v>
      </c>
    </row>
    <row r="301" spans="1:119" x14ac:dyDescent="0.2">
      <c r="A301">
        <f>ROW(Source!A589)</f>
        <v>589</v>
      </c>
      <c r="B301">
        <v>61549534</v>
      </c>
      <c r="C301">
        <v>61551233</v>
      </c>
      <c r="D301">
        <v>60327418</v>
      </c>
      <c r="E301">
        <v>117</v>
      </c>
      <c r="F301">
        <v>1</v>
      </c>
      <c r="G301">
        <v>1</v>
      </c>
      <c r="H301">
        <v>1</v>
      </c>
      <c r="I301" t="s">
        <v>426</v>
      </c>
      <c r="J301" t="s">
        <v>3</v>
      </c>
      <c r="K301" t="s">
        <v>427</v>
      </c>
      <c r="L301">
        <v>1191</v>
      </c>
      <c r="N301">
        <v>1013</v>
      </c>
      <c r="O301" t="s">
        <v>413</v>
      </c>
      <c r="P301" t="s">
        <v>413</v>
      </c>
      <c r="Q301">
        <v>1</v>
      </c>
      <c r="W301">
        <v>0</v>
      </c>
      <c r="X301">
        <v>-715079457</v>
      </c>
      <c r="Y301">
        <f t="shared" si="82"/>
        <v>24.1</v>
      </c>
      <c r="AA301">
        <v>0</v>
      </c>
      <c r="AB301">
        <v>0</v>
      </c>
      <c r="AC301">
        <v>0</v>
      </c>
      <c r="AD301">
        <v>681.63</v>
      </c>
      <c r="AE301">
        <v>0</v>
      </c>
      <c r="AF301">
        <v>0</v>
      </c>
      <c r="AG301">
        <v>0</v>
      </c>
      <c r="AH301">
        <v>681.63</v>
      </c>
      <c r="AI301">
        <v>1</v>
      </c>
      <c r="AJ301">
        <v>1</v>
      </c>
      <c r="AK301">
        <v>1</v>
      </c>
      <c r="AL301">
        <v>1</v>
      </c>
      <c r="AM301">
        <v>-2</v>
      </c>
      <c r="AN301">
        <v>0</v>
      </c>
      <c r="AO301">
        <v>0</v>
      </c>
      <c r="AP301">
        <v>0</v>
      </c>
      <c r="AQ301">
        <v>1</v>
      </c>
      <c r="AR301">
        <v>0</v>
      </c>
      <c r="AS301" t="s">
        <v>3</v>
      </c>
      <c r="AT301">
        <v>24.1</v>
      </c>
      <c r="AU301" t="s">
        <v>3</v>
      </c>
      <c r="AV301">
        <v>1</v>
      </c>
      <c r="AW301">
        <v>2</v>
      </c>
      <c r="AX301">
        <v>61551236</v>
      </c>
      <c r="AY301">
        <v>1</v>
      </c>
      <c r="AZ301">
        <v>0</v>
      </c>
      <c r="BA301">
        <v>301</v>
      </c>
      <c r="BB301">
        <v>1</v>
      </c>
      <c r="BC301">
        <v>0</v>
      </c>
      <c r="BD301">
        <v>0</v>
      </c>
      <c r="BE301">
        <v>0</v>
      </c>
      <c r="BF301">
        <v>0</v>
      </c>
      <c r="BG301">
        <v>0</v>
      </c>
      <c r="BH301">
        <v>0</v>
      </c>
      <c r="BI301">
        <v>0</v>
      </c>
      <c r="BJ301">
        <v>0</v>
      </c>
      <c r="BK301">
        <v>0</v>
      </c>
      <c r="BL301">
        <v>0</v>
      </c>
      <c r="BM301">
        <v>16427.282999999999</v>
      </c>
      <c r="BN301">
        <v>24.1</v>
      </c>
      <c r="BO301">
        <v>0</v>
      </c>
      <c r="BP301">
        <v>1</v>
      </c>
      <c r="BQ301">
        <v>0</v>
      </c>
      <c r="BR301">
        <v>0</v>
      </c>
      <c r="BS301">
        <v>0</v>
      </c>
      <c r="BT301">
        <v>16427.282999999999</v>
      </c>
      <c r="BU301">
        <v>24.1</v>
      </c>
      <c r="BV301">
        <v>0</v>
      </c>
      <c r="BW301">
        <v>1</v>
      </c>
      <c r="CU301">
        <f>ROUND(AT301*Source!I589*AH301*AL301,2)</f>
        <v>1971.27</v>
      </c>
      <c r="CV301">
        <f>ROUND(Y301*Source!I589,7)</f>
        <v>2.8919999999999999</v>
      </c>
      <c r="CW301">
        <v>0</v>
      </c>
      <c r="CX301">
        <f>ROUND(Y301*Source!I589,7)</f>
        <v>2.8919999999999999</v>
      </c>
      <c r="CY301">
        <f>AD301</f>
        <v>681.63</v>
      </c>
      <c r="CZ301">
        <f>AH301</f>
        <v>681.63</v>
      </c>
      <c r="DA301">
        <f>AL301</f>
        <v>1</v>
      </c>
      <c r="DB301">
        <f t="shared" si="83"/>
        <v>16427.28</v>
      </c>
      <c r="DC301">
        <f t="shared" si="84"/>
        <v>0</v>
      </c>
      <c r="DD301" t="s">
        <v>3</v>
      </c>
      <c r="DE301" t="s">
        <v>3</v>
      </c>
      <c r="DF301">
        <f>ROUND(ROUND(AE301,2)*CX301,2)</f>
        <v>0</v>
      </c>
      <c r="DG301">
        <f t="shared" si="93"/>
        <v>0</v>
      </c>
      <c r="DH301">
        <f t="shared" si="85"/>
        <v>0</v>
      </c>
      <c r="DI301">
        <f t="shared" si="86"/>
        <v>1971.27</v>
      </c>
      <c r="DJ301">
        <f>DI301</f>
        <v>1971.27</v>
      </c>
      <c r="DK301">
        <v>1</v>
      </c>
      <c r="DL301" t="s">
        <v>3</v>
      </c>
      <c r="DM301">
        <v>0</v>
      </c>
      <c r="DN301" t="s">
        <v>3</v>
      </c>
      <c r="DO301">
        <v>0</v>
      </c>
    </row>
    <row r="302" spans="1:119" x14ac:dyDescent="0.2">
      <c r="A302">
        <f>ROW(Source!A589)</f>
        <v>589</v>
      </c>
      <c r="B302">
        <v>61549534</v>
      </c>
      <c r="C302">
        <v>61551233</v>
      </c>
      <c r="D302">
        <v>60430710</v>
      </c>
      <c r="E302">
        <v>1</v>
      </c>
      <c r="F302">
        <v>1</v>
      </c>
      <c r="G302">
        <v>1</v>
      </c>
      <c r="H302">
        <v>3</v>
      </c>
      <c r="I302" t="s">
        <v>126</v>
      </c>
      <c r="J302" t="s">
        <v>129</v>
      </c>
      <c r="K302" t="s">
        <v>127</v>
      </c>
      <c r="L302">
        <v>1371</v>
      </c>
      <c r="N302">
        <v>1013</v>
      </c>
      <c r="O302" t="s">
        <v>128</v>
      </c>
      <c r="P302" t="s">
        <v>128</v>
      </c>
      <c r="Q302">
        <v>1</v>
      </c>
      <c r="W302">
        <v>0</v>
      </c>
      <c r="X302">
        <v>651079227</v>
      </c>
      <c r="Y302">
        <f t="shared" si="82"/>
        <v>100</v>
      </c>
      <c r="AA302">
        <v>439.61</v>
      </c>
      <c r="AB302">
        <v>0</v>
      </c>
      <c r="AC302">
        <v>0</v>
      </c>
      <c r="AD302">
        <v>0</v>
      </c>
      <c r="AE302">
        <v>230.16</v>
      </c>
      <c r="AF302">
        <v>0</v>
      </c>
      <c r="AG302">
        <v>0</v>
      </c>
      <c r="AH302">
        <v>0</v>
      </c>
      <c r="AI302">
        <v>1.91</v>
      </c>
      <c r="AJ302">
        <v>1</v>
      </c>
      <c r="AK302">
        <v>1</v>
      </c>
      <c r="AL302">
        <v>1</v>
      </c>
      <c r="AM302">
        <v>0</v>
      </c>
      <c r="AN302">
        <v>0</v>
      </c>
      <c r="AO302">
        <v>0</v>
      </c>
      <c r="AP302">
        <v>0</v>
      </c>
      <c r="AQ302">
        <v>0</v>
      </c>
      <c r="AR302">
        <v>0</v>
      </c>
      <c r="AS302" t="s">
        <v>3</v>
      </c>
      <c r="AT302">
        <v>100</v>
      </c>
      <c r="AU302" t="s">
        <v>3</v>
      </c>
      <c r="AV302">
        <v>0</v>
      </c>
      <c r="AW302">
        <v>1</v>
      </c>
      <c r="AX302">
        <v>-1</v>
      </c>
      <c r="AY302">
        <v>0</v>
      </c>
      <c r="AZ302">
        <v>0</v>
      </c>
      <c r="BA302" t="s">
        <v>3</v>
      </c>
      <c r="BB302">
        <v>0</v>
      </c>
      <c r="BC302">
        <v>0</v>
      </c>
      <c r="BD302">
        <v>0</v>
      </c>
      <c r="BE302">
        <v>0</v>
      </c>
      <c r="BF302">
        <v>0</v>
      </c>
      <c r="BG302">
        <v>0</v>
      </c>
      <c r="BH302">
        <v>0</v>
      </c>
      <c r="BI302">
        <v>0</v>
      </c>
      <c r="BJ302">
        <v>0</v>
      </c>
      <c r="BK302">
        <v>0</v>
      </c>
      <c r="BL302">
        <v>0</v>
      </c>
      <c r="BM302">
        <v>0</v>
      </c>
      <c r="BN302">
        <v>0</v>
      </c>
      <c r="BO302">
        <v>0</v>
      </c>
      <c r="BP302">
        <v>0</v>
      </c>
      <c r="BQ302">
        <v>0</v>
      </c>
      <c r="BR302">
        <v>0</v>
      </c>
      <c r="BS302">
        <v>0</v>
      </c>
      <c r="BT302">
        <v>0</v>
      </c>
      <c r="BU302">
        <v>0</v>
      </c>
      <c r="BV302">
        <v>0</v>
      </c>
      <c r="BW302">
        <v>0</v>
      </c>
      <c r="CV302">
        <v>0</v>
      </c>
      <c r="CW302">
        <v>0</v>
      </c>
      <c r="CX302">
        <f>ROUND(Y302*Source!I589,7)</f>
        <v>12</v>
      </c>
      <c r="CY302">
        <f>AA302</f>
        <v>439.61</v>
      </c>
      <c r="CZ302">
        <f>AE302</f>
        <v>230.16</v>
      </c>
      <c r="DA302">
        <f>AI302</f>
        <v>1.91</v>
      </c>
      <c r="DB302">
        <f t="shared" si="83"/>
        <v>23016</v>
      </c>
      <c r="DC302">
        <f t="shared" si="84"/>
        <v>0</v>
      </c>
      <c r="DD302" t="s">
        <v>3</v>
      </c>
      <c r="DE302" t="s">
        <v>3</v>
      </c>
      <c r="DF302">
        <f>ROUND(ROUND(AE302*AI302,2)*CX302,2)</f>
        <v>5275.32</v>
      </c>
      <c r="DG302">
        <f t="shared" si="93"/>
        <v>0</v>
      </c>
      <c r="DH302">
        <f t="shared" si="85"/>
        <v>0</v>
      </c>
      <c r="DI302">
        <f t="shared" si="86"/>
        <v>0</v>
      </c>
      <c r="DJ302">
        <f>DF302</f>
        <v>5275.32</v>
      </c>
      <c r="DK302">
        <v>0</v>
      </c>
      <c r="DL302" t="s">
        <v>3</v>
      </c>
      <c r="DM302">
        <v>0</v>
      </c>
      <c r="DN302" t="s">
        <v>3</v>
      </c>
      <c r="DO302">
        <v>0</v>
      </c>
    </row>
    <row r="303" spans="1:119" x14ac:dyDescent="0.2">
      <c r="A303">
        <f>ROW(Source!A591)</f>
        <v>591</v>
      </c>
      <c r="B303">
        <v>61549534</v>
      </c>
      <c r="C303">
        <v>61551239</v>
      </c>
      <c r="D303">
        <v>60327418</v>
      </c>
      <c r="E303">
        <v>117</v>
      </c>
      <c r="F303">
        <v>1</v>
      </c>
      <c r="G303">
        <v>1</v>
      </c>
      <c r="H303">
        <v>1</v>
      </c>
      <c r="I303" t="s">
        <v>426</v>
      </c>
      <c r="J303" t="s">
        <v>3</v>
      </c>
      <c r="K303" t="s">
        <v>427</v>
      </c>
      <c r="L303">
        <v>1191</v>
      </c>
      <c r="N303">
        <v>1013</v>
      </c>
      <c r="O303" t="s">
        <v>413</v>
      </c>
      <c r="P303" t="s">
        <v>413</v>
      </c>
      <c r="Q303">
        <v>1</v>
      </c>
      <c r="W303">
        <v>0</v>
      </c>
      <c r="X303">
        <v>-715079457</v>
      </c>
      <c r="Y303">
        <f t="shared" si="82"/>
        <v>24.1</v>
      </c>
      <c r="AA303">
        <v>0</v>
      </c>
      <c r="AB303">
        <v>0</v>
      </c>
      <c r="AC303">
        <v>0</v>
      </c>
      <c r="AD303">
        <v>681.63</v>
      </c>
      <c r="AE303">
        <v>0</v>
      </c>
      <c r="AF303">
        <v>0</v>
      </c>
      <c r="AG303">
        <v>0</v>
      </c>
      <c r="AH303">
        <v>681.63</v>
      </c>
      <c r="AI303">
        <v>1</v>
      </c>
      <c r="AJ303">
        <v>1</v>
      </c>
      <c r="AK303">
        <v>1</v>
      </c>
      <c r="AL303">
        <v>1</v>
      </c>
      <c r="AM303">
        <v>-2</v>
      </c>
      <c r="AN303">
        <v>0</v>
      </c>
      <c r="AO303">
        <v>0</v>
      </c>
      <c r="AP303">
        <v>0</v>
      </c>
      <c r="AQ303">
        <v>1</v>
      </c>
      <c r="AR303">
        <v>0</v>
      </c>
      <c r="AS303" t="s">
        <v>3</v>
      </c>
      <c r="AT303">
        <v>24.1</v>
      </c>
      <c r="AU303" t="s">
        <v>3</v>
      </c>
      <c r="AV303">
        <v>1</v>
      </c>
      <c r="AW303">
        <v>2</v>
      </c>
      <c r="AX303">
        <v>61551242</v>
      </c>
      <c r="AY303">
        <v>1</v>
      </c>
      <c r="AZ303">
        <v>0</v>
      </c>
      <c r="BA303">
        <v>303</v>
      </c>
      <c r="BB303">
        <v>1</v>
      </c>
      <c r="BC303">
        <v>0</v>
      </c>
      <c r="BD303">
        <v>0</v>
      </c>
      <c r="BE303">
        <v>0</v>
      </c>
      <c r="BF303">
        <v>0</v>
      </c>
      <c r="BG303">
        <v>0</v>
      </c>
      <c r="BH303">
        <v>0</v>
      </c>
      <c r="BI303">
        <v>0</v>
      </c>
      <c r="BJ303">
        <v>0</v>
      </c>
      <c r="BK303">
        <v>0</v>
      </c>
      <c r="BL303">
        <v>0</v>
      </c>
      <c r="BM303">
        <v>16427.282999999999</v>
      </c>
      <c r="BN303">
        <v>24.1</v>
      </c>
      <c r="BO303">
        <v>0</v>
      </c>
      <c r="BP303">
        <v>1</v>
      </c>
      <c r="BQ303">
        <v>0</v>
      </c>
      <c r="BR303">
        <v>0</v>
      </c>
      <c r="BS303">
        <v>0</v>
      </c>
      <c r="BT303">
        <v>16427.282999999999</v>
      </c>
      <c r="BU303">
        <v>24.1</v>
      </c>
      <c r="BV303">
        <v>0</v>
      </c>
      <c r="BW303">
        <v>1</v>
      </c>
      <c r="CU303">
        <f>ROUND(AT303*Source!I591*AH303*AL303,2)</f>
        <v>1971.27</v>
      </c>
      <c r="CV303">
        <f>ROUND(Y303*Source!I591,7)</f>
        <v>2.8919999999999999</v>
      </c>
      <c r="CW303">
        <v>0</v>
      </c>
      <c r="CX303">
        <f>ROUND(Y303*Source!I591,7)</f>
        <v>2.8919999999999999</v>
      </c>
      <c r="CY303">
        <f>AD303</f>
        <v>681.63</v>
      </c>
      <c r="CZ303">
        <f>AH303</f>
        <v>681.63</v>
      </c>
      <c r="DA303">
        <f>AL303</f>
        <v>1</v>
      </c>
      <c r="DB303">
        <f t="shared" si="83"/>
        <v>16427.28</v>
      </c>
      <c r="DC303">
        <f t="shared" si="84"/>
        <v>0</v>
      </c>
      <c r="DD303" t="s">
        <v>3</v>
      </c>
      <c r="DE303" t="s">
        <v>3</v>
      </c>
      <c r="DF303">
        <f>ROUND(ROUND(AE303,2)*CX303,2)</f>
        <v>0</v>
      </c>
      <c r="DG303">
        <f t="shared" si="93"/>
        <v>0</v>
      </c>
      <c r="DH303">
        <f t="shared" si="85"/>
        <v>0</v>
      </c>
      <c r="DI303">
        <f t="shared" si="86"/>
        <v>1971.27</v>
      </c>
      <c r="DJ303">
        <f>DI303</f>
        <v>1971.27</v>
      </c>
      <c r="DK303">
        <v>1</v>
      </c>
      <c r="DL303" t="s">
        <v>3</v>
      </c>
      <c r="DM303">
        <v>0</v>
      </c>
      <c r="DN303" t="s">
        <v>3</v>
      </c>
      <c r="DO303">
        <v>0</v>
      </c>
    </row>
    <row r="304" spans="1:119" x14ac:dyDescent="0.2">
      <c r="A304">
        <f>ROW(Source!A591)</f>
        <v>591</v>
      </c>
      <c r="B304">
        <v>61549534</v>
      </c>
      <c r="C304">
        <v>61551239</v>
      </c>
      <c r="D304">
        <v>60430710</v>
      </c>
      <c r="E304">
        <v>1</v>
      </c>
      <c r="F304">
        <v>1</v>
      </c>
      <c r="G304">
        <v>1</v>
      </c>
      <c r="H304">
        <v>3</v>
      </c>
      <c r="I304" t="s">
        <v>126</v>
      </c>
      <c r="J304" t="s">
        <v>129</v>
      </c>
      <c r="K304" t="s">
        <v>127</v>
      </c>
      <c r="L304">
        <v>1371</v>
      </c>
      <c r="N304">
        <v>1013</v>
      </c>
      <c r="O304" t="s">
        <v>128</v>
      </c>
      <c r="P304" t="s">
        <v>128</v>
      </c>
      <c r="Q304">
        <v>1</v>
      </c>
      <c r="W304">
        <v>0</v>
      </c>
      <c r="X304">
        <v>651079227</v>
      </c>
      <c r="Y304">
        <f t="shared" si="82"/>
        <v>100</v>
      </c>
      <c r="AA304">
        <v>439.61</v>
      </c>
      <c r="AB304">
        <v>0</v>
      </c>
      <c r="AC304">
        <v>0</v>
      </c>
      <c r="AD304">
        <v>0</v>
      </c>
      <c r="AE304">
        <v>230.16</v>
      </c>
      <c r="AF304">
        <v>0</v>
      </c>
      <c r="AG304">
        <v>0</v>
      </c>
      <c r="AH304">
        <v>0</v>
      </c>
      <c r="AI304">
        <v>1.91</v>
      </c>
      <c r="AJ304">
        <v>1</v>
      </c>
      <c r="AK304">
        <v>1</v>
      </c>
      <c r="AL304">
        <v>1</v>
      </c>
      <c r="AM304">
        <v>0</v>
      </c>
      <c r="AN304">
        <v>0</v>
      </c>
      <c r="AO304">
        <v>0</v>
      </c>
      <c r="AP304">
        <v>0</v>
      </c>
      <c r="AQ304">
        <v>0</v>
      </c>
      <c r="AR304">
        <v>0</v>
      </c>
      <c r="AS304" t="s">
        <v>3</v>
      </c>
      <c r="AT304">
        <v>100</v>
      </c>
      <c r="AU304" t="s">
        <v>3</v>
      </c>
      <c r="AV304">
        <v>0</v>
      </c>
      <c r="AW304">
        <v>1</v>
      </c>
      <c r="AX304">
        <v>-1</v>
      </c>
      <c r="AY304">
        <v>0</v>
      </c>
      <c r="AZ304">
        <v>0</v>
      </c>
      <c r="BA304" t="s">
        <v>3</v>
      </c>
      <c r="BB304">
        <v>0</v>
      </c>
      <c r="BC304">
        <v>0</v>
      </c>
      <c r="BD304">
        <v>0</v>
      </c>
      <c r="BE304">
        <v>0</v>
      </c>
      <c r="BF304">
        <v>0</v>
      </c>
      <c r="BG304">
        <v>0</v>
      </c>
      <c r="BH304">
        <v>0</v>
      </c>
      <c r="BI304">
        <v>0</v>
      </c>
      <c r="BJ304">
        <v>0</v>
      </c>
      <c r="BK304">
        <v>0</v>
      </c>
      <c r="BL304">
        <v>0</v>
      </c>
      <c r="BM304">
        <v>0</v>
      </c>
      <c r="BN304">
        <v>0</v>
      </c>
      <c r="BO304">
        <v>0</v>
      </c>
      <c r="BP304">
        <v>0</v>
      </c>
      <c r="BQ304">
        <v>0</v>
      </c>
      <c r="BR304">
        <v>0</v>
      </c>
      <c r="BS304">
        <v>0</v>
      </c>
      <c r="BT304">
        <v>0</v>
      </c>
      <c r="BU304">
        <v>0</v>
      </c>
      <c r="BV304">
        <v>0</v>
      </c>
      <c r="BW304">
        <v>0</v>
      </c>
      <c r="CV304">
        <v>0</v>
      </c>
      <c r="CW304">
        <v>0</v>
      </c>
      <c r="CX304">
        <f>ROUND(Y304*Source!I591,7)</f>
        <v>12</v>
      </c>
      <c r="CY304">
        <f>AA304</f>
        <v>439.61</v>
      </c>
      <c r="CZ304">
        <f>AE304</f>
        <v>230.16</v>
      </c>
      <c r="DA304">
        <f>AI304</f>
        <v>1.91</v>
      </c>
      <c r="DB304">
        <f t="shared" si="83"/>
        <v>23016</v>
      </c>
      <c r="DC304">
        <f t="shared" si="84"/>
        <v>0</v>
      </c>
      <c r="DD304" t="s">
        <v>3</v>
      </c>
      <c r="DE304" t="s">
        <v>3</v>
      </c>
      <c r="DF304">
        <f>ROUND(ROUND(AE304*AI304,2)*CX304,2)</f>
        <v>5275.32</v>
      </c>
      <c r="DG304">
        <f t="shared" si="93"/>
        <v>0</v>
      </c>
      <c r="DH304">
        <f t="shared" si="85"/>
        <v>0</v>
      </c>
      <c r="DI304">
        <f t="shared" si="86"/>
        <v>0</v>
      </c>
      <c r="DJ304">
        <f>DF304</f>
        <v>5275.32</v>
      </c>
      <c r="DK304">
        <v>0</v>
      </c>
      <c r="DL304" t="s">
        <v>3</v>
      </c>
      <c r="DM304">
        <v>0</v>
      </c>
      <c r="DN304" t="s">
        <v>3</v>
      </c>
      <c r="DO304">
        <v>0</v>
      </c>
    </row>
    <row r="305" spans="1:119" x14ac:dyDescent="0.2">
      <c r="A305">
        <f>ROW(Source!A593)</f>
        <v>593</v>
      </c>
      <c r="B305">
        <v>61549534</v>
      </c>
      <c r="C305">
        <v>61551245</v>
      </c>
      <c r="D305">
        <v>60327430</v>
      </c>
      <c r="E305">
        <v>117</v>
      </c>
      <c r="F305">
        <v>1</v>
      </c>
      <c r="G305">
        <v>1</v>
      </c>
      <c r="H305">
        <v>1</v>
      </c>
      <c r="I305" t="s">
        <v>428</v>
      </c>
      <c r="J305" t="s">
        <v>3</v>
      </c>
      <c r="K305" t="s">
        <v>429</v>
      </c>
      <c r="L305">
        <v>1191</v>
      </c>
      <c r="N305">
        <v>1013</v>
      </c>
      <c r="O305" t="s">
        <v>413</v>
      </c>
      <c r="P305" t="s">
        <v>413</v>
      </c>
      <c r="Q305">
        <v>1</v>
      </c>
      <c r="W305">
        <v>0</v>
      </c>
      <c r="X305">
        <v>-1088579471</v>
      </c>
      <c r="Y305">
        <f t="shared" si="82"/>
        <v>20.329999999999998</v>
      </c>
      <c r="AA305">
        <v>0</v>
      </c>
      <c r="AB305">
        <v>0</v>
      </c>
      <c r="AC305">
        <v>0</v>
      </c>
      <c r="AD305">
        <v>713.96</v>
      </c>
      <c r="AE305">
        <v>0</v>
      </c>
      <c r="AF305">
        <v>0</v>
      </c>
      <c r="AG305">
        <v>0</v>
      </c>
      <c r="AH305">
        <v>713.96</v>
      </c>
      <c r="AI305">
        <v>1</v>
      </c>
      <c r="AJ305">
        <v>1</v>
      </c>
      <c r="AK305">
        <v>1</v>
      </c>
      <c r="AL305">
        <v>1</v>
      </c>
      <c r="AM305">
        <v>-2</v>
      </c>
      <c r="AN305">
        <v>0</v>
      </c>
      <c r="AO305">
        <v>0</v>
      </c>
      <c r="AP305">
        <v>0</v>
      </c>
      <c r="AQ305">
        <v>1</v>
      </c>
      <c r="AR305">
        <v>0</v>
      </c>
      <c r="AS305" t="s">
        <v>3</v>
      </c>
      <c r="AT305">
        <v>20.329999999999998</v>
      </c>
      <c r="AU305" t="s">
        <v>3</v>
      </c>
      <c r="AV305">
        <v>1</v>
      </c>
      <c r="AW305">
        <v>2</v>
      </c>
      <c r="AX305">
        <v>61551253</v>
      </c>
      <c r="AY305">
        <v>1</v>
      </c>
      <c r="AZ305">
        <v>0</v>
      </c>
      <c r="BA305">
        <v>305</v>
      </c>
      <c r="BB305">
        <v>1</v>
      </c>
      <c r="BC305">
        <v>0</v>
      </c>
      <c r="BD305">
        <v>0</v>
      </c>
      <c r="BE305">
        <v>0</v>
      </c>
      <c r="BF305">
        <v>0</v>
      </c>
      <c r="BG305">
        <v>0</v>
      </c>
      <c r="BH305">
        <v>0</v>
      </c>
      <c r="BI305">
        <v>0</v>
      </c>
      <c r="BJ305">
        <v>0</v>
      </c>
      <c r="BK305">
        <v>0</v>
      </c>
      <c r="BL305">
        <v>0</v>
      </c>
      <c r="BM305">
        <v>14514.8068</v>
      </c>
      <c r="BN305">
        <v>20.329999999999998</v>
      </c>
      <c r="BO305">
        <v>0</v>
      </c>
      <c r="BP305">
        <v>1</v>
      </c>
      <c r="BQ305">
        <v>0</v>
      </c>
      <c r="BR305">
        <v>0</v>
      </c>
      <c r="BS305">
        <v>0</v>
      </c>
      <c r="BT305">
        <v>14514.8068</v>
      </c>
      <c r="BU305">
        <v>20.329999999999998</v>
      </c>
      <c r="BV305">
        <v>0</v>
      </c>
      <c r="BW305">
        <v>1</v>
      </c>
      <c r="CU305">
        <f>ROUND(AT305*Source!I593*AH305*AL305,2)</f>
        <v>435.44</v>
      </c>
      <c r="CV305">
        <f>ROUND(Y305*Source!I593,7)</f>
        <v>0.6099</v>
      </c>
      <c r="CW305">
        <v>0</v>
      </c>
      <c r="CX305">
        <f>ROUND(Y305*Source!I593,7)</f>
        <v>0.6099</v>
      </c>
      <c r="CY305">
        <f>AD305</f>
        <v>713.96</v>
      </c>
      <c r="CZ305">
        <f>AH305</f>
        <v>713.96</v>
      </c>
      <c r="DA305">
        <f>AL305</f>
        <v>1</v>
      </c>
      <c r="DB305">
        <f t="shared" si="83"/>
        <v>14514.81</v>
      </c>
      <c r="DC305">
        <f t="shared" si="84"/>
        <v>0</v>
      </c>
      <c r="DD305" t="s">
        <v>3</v>
      </c>
      <c r="DE305" t="s">
        <v>3</v>
      </c>
      <c r="DF305">
        <f>ROUND(ROUND(AE305,2)*CX305,2)</f>
        <v>0</v>
      </c>
      <c r="DG305">
        <f t="shared" si="93"/>
        <v>0</v>
      </c>
      <c r="DH305">
        <f t="shared" si="85"/>
        <v>0</v>
      </c>
      <c r="DI305">
        <f t="shared" si="86"/>
        <v>435.44</v>
      </c>
      <c r="DJ305">
        <f>DI305</f>
        <v>435.44</v>
      </c>
      <c r="DK305">
        <v>1</v>
      </c>
      <c r="DL305" t="s">
        <v>3</v>
      </c>
      <c r="DM305">
        <v>0</v>
      </c>
      <c r="DN305" t="s">
        <v>3</v>
      </c>
      <c r="DO305">
        <v>0</v>
      </c>
    </row>
    <row r="306" spans="1:119" x14ac:dyDescent="0.2">
      <c r="A306">
        <f>ROW(Source!A593)</f>
        <v>593</v>
      </c>
      <c r="B306">
        <v>61549534</v>
      </c>
      <c r="C306">
        <v>61551245</v>
      </c>
      <c r="D306">
        <v>60327602</v>
      </c>
      <c r="E306">
        <v>117</v>
      </c>
      <c r="F306">
        <v>1</v>
      </c>
      <c r="G306">
        <v>1</v>
      </c>
      <c r="H306">
        <v>1</v>
      </c>
      <c r="I306" t="s">
        <v>430</v>
      </c>
      <c r="J306" t="s">
        <v>3</v>
      </c>
      <c r="K306" t="s">
        <v>431</v>
      </c>
      <c r="L306">
        <v>1191</v>
      </c>
      <c r="N306">
        <v>1013</v>
      </c>
      <c r="O306" t="s">
        <v>413</v>
      </c>
      <c r="P306" t="s">
        <v>413</v>
      </c>
      <c r="Q306">
        <v>1</v>
      </c>
      <c r="W306">
        <v>0</v>
      </c>
      <c r="X306">
        <v>-1417349443</v>
      </c>
      <c r="Y306">
        <f t="shared" si="82"/>
        <v>0.01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  <c r="AI306">
        <v>1</v>
      </c>
      <c r="AJ306">
        <v>1</v>
      </c>
      <c r="AK306">
        <v>1</v>
      </c>
      <c r="AL306">
        <v>1</v>
      </c>
      <c r="AM306">
        <v>-2</v>
      </c>
      <c r="AN306">
        <v>0</v>
      </c>
      <c r="AO306">
        <v>0</v>
      </c>
      <c r="AP306">
        <v>0</v>
      </c>
      <c r="AQ306">
        <v>1</v>
      </c>
      <c r="AR306">
        <v>0</v>
      </c>
      <c r="AS306" t="s">
        <v>3</v>
      </c>
      <c r="AT306">
        <v>0.01</v>
      </c>
      <c r="AU306" t="s">
        <v>3</v>
      </c>
      <c r="AV306">
        <v>2</v>
      </c>
      <c r="AW306">
        <v>2</v>
      </c>
      <c r="AX306">
        <v>61551254</v>
      </c>
      <c r="AY306">
        <v>1</v>
      </c>
      <c r="AZ306">
        <v>0</v>
      </c>
      <c r="BA306">
        <v>306</v>
      </c>
      <c r="BB306">
        <v>1</v>
      </c>
      <c r="BC306">
        <v>0</v>
      </c>
      <c r="BD306">
        <v>0</v>
      </c>
      <c r="BE306">
        <v>0</v>
      </c>
      <c r="BF306">
        <v>0</v>
      </c>
      <c r="BG306">
        <v>0</v>
      </c>
      <c r="BH306">
        <v>0</v>
      </c>
      <c r="BI306">
        <v>0</v>
      </c>
      <c r="BJ306">
        <v>0</v>
      </c>
      <c r="BK306">
        <v>0</v>
      </c>
      <c r="BL306">
        <v>0</v>
      </c>
      <c r="BM306">
        <v>0</v>
      </c>
      <c r="BN306">
        <v>0</v>
      </c>
      <c r="BO306">
        <v>0</v>
      </c>
      <c r="BP306">
        <v>0</v>
      </c>
      <c r="BQ306">
        <v>0</v>
      </c>
      <c r="BR306">
        <v>0</v>
      </c>
      <c r="BS306">
        <v>0</v>
      </c>
      <c r="BT306">
        <v>0</v>
      </c>
      <c r="BU306">
        <v>0</v>
      </c>
      <c r="BV306">
        <v>0</v>
      </c>
      <c r="BW306">
        <v>0</v>
      </c>
      <c r="CV306">
        <v>0</v>
      </c>
      <c r="CW306">
        <v>0</v>
      </c>
      <c r="CX306">
        <f>ROUND(Y306*Source!I593,7)</f>
        <v>2.9999999999999997E-4</v>
      </c>
      <c r="CY306">
        <f>AD306</f>
        <v>0</v>
      </c>
      <c r="CZ306">
        <f>AH306</f>
        <v>0</v>
      </c>
      <c r="DA306">
        <f>AL306</f>
        <v>1</v>
      </c>
      <c r="DB306">
        <f t="shared" si="83"/>
        <v>0</v>
      </c>
      <c r="DC306">
        <f t="shared" si="84"/>
        <v>0</v>
      </c>
      <c r="DD306" t="s">
        <v>3</v>
      </c>
      <c r="DE306" t="s">
        <v>3</v>
      </c>
      <c r="DF306">
        <f>ROUND(ROUND(AE306,2)*CX306,2)</f>
        <v>0</v>
      </c>
      <c r="DG306">
        <f t="shared" si="93"/>
        <v>0</v>
      </c>
      <c r="DH306">
        <f t="shared" si="85"/>
        <v>0</v>
      </c>
      <c r="DI306">
        <f t="shared" si="86"/>
        <v>0</v>
      </c>
      <c r="DJ306">
        <f>DI306</f>
        <v>0</v>
      </c>
      <c r="DK306">
        <v>0</v>
      </c>
      <c r="DL306" t="s">
        <v>3</v>
      </c>
      <c r="DM306">
        <v>0</v>
      </c>
      <c r="DN306" t="s">
        <v>3</v>
      </c>
      <c r="DO306">
        <v>0</v>
      </c>
    </row>
    <row r="307" spans="1:119" x14ac:dyDescent="0.2">
      <c r="A307">
        <f>ROW(Source!A593)</f>
        <v>593</v>
      </c>
      <c r="B307">
        <v>61549534</v>
      </c>
      <c r="C307">
        <v>61551245</v>
      </c>
      <c r="D307">
        <v>60334278</v>
      </c>
      <c r="E307">
        <v>1</v>
      </c>
      <c r="F307">
        <v>1</v>
      </c>
      <c r="G307">
        <v>1</v>
      </c>
      <c r="H307">
        <v>2</v>
      </c>
      <c r="I307" t="s">
        <v>432</v>
      </c>
      <c r="J307" t="s">
        <v>433</v>
      </c>
      <c r="K307" t="s">
        <v>434</v>
      </c>
      <c r="L307">
        <v>1368</v>
      </c>
      <c r="N307">
        <v>1011</v>
      </c>
      <c r="O307" t="s">
        <v>417</v>
      </c>
      <c r="P307" t="s">
        <v>417</v>
      </c>
      <c r="Q307">
        <v>1</v>
      </c>
      <c r="W307">
        <v>0</v>
      </c>
      <c r="X307">
        <v>945201097</v>
      </c>
      <c r="Y307">
        <f t="shared" si="82"/>
        <v>0.01</v>
      </c>
      <c r="AA307">
        <v>0</v>
      </c>
      <c r="AB307">
        <v>57.47</v>
      </c>
      <c r="AC307">
        <v>641.22</v>
      </c>
      <c r="AD307">
        <v>0</v>
      </c>
      <c r="AE307">
        <v>0</v>
      </c>
      <c r="AF307">
        <v>37.32</v>
      </c>
      <c r="AG307">
        <v>641.22</v>
      </c>
      <c r="AH307">
        <v>0</v>
      </c>
      <c r="AI307">
        <v>1</v>
      </c>
      <c r="AJ307">
        <v>1.54</v>
      </c>
      <c r="AK307">
        <v>1</v>
      </c>
      <c r="AL307">
        <v>1</v>
      </c>
      <c r="AM307">
        <v>2</v>
      </c>
      <c r="AN307">
        <v>0</v>
      </c>
      <c r="AO307">
        <v>0</v>
      </c>
      <c r="AP307">
        <v>0</v>
      </c>
      <c r="AQ307">
        <v>1</v>
      </c>
      <c r="AR307">
        <v>0</v>
      </c>
      <c r="AS307" t="s">
        <v>3</v>
      </c>
      <c r="AT307">
        <v>0.01</v>
      </c>
      <c r="AU307" t="s">
        <v>3</v>
      </c>
      <c r="AV307">
        <v>1</v>
      </c>
      <c r="AW307">
        <v>2</v>
      </c>
      <c r="AX307">
        <v>61551255</v>
      </c>
      <c r="AY307">
        <v>1</v>
      </c>
      <c r="AZ307">
        <v>0</v>
      </c>
      <c r="BA307">
        <v>307</v>
      </c>
      <c r="BB307">
        <v>1</v>
      </c>
      <c r="BC307">
        <v>0</v>
      </c>
      <c r="BD307">
        <v>0</v>
      </c>
      <c r="BE307">
        <v>0</v>
      </c>
      <c r="BF307">
        <v>0</v>
      </c>
      <c r="BG307">
        <v>0</v>
      </c>
      <c r="BH307">
        <v>0</v>
      </c>
      <c r="BI307">
        <v>0</v>
      </c>
      <c r="BJ307">
        <v>0</v>
      </c>
      <c r="BK307">
        <v>0.37320000000000003</v>
      </c>
      <c r="BL307">
        <v>6.4122000000000003</v>
      </c>
      <c r="BM307">
        <v>0</v>
      </c>
      <c r="BN307">
        <v>0</v>
      </c>
      <c r="BO307">
        <v>0.01</v>
      </c>
      <c r="BP307">
        <v>1</v>
      </c>
      <c r="BQ307">
        <v>0</v>
      </c>
      <c r="BR307">
        <v>0.37320000000000003</v>
      </c>
      <c r="BS307">
        <v>6.4122000000000003</v>
      </c>
      <c r="BT307">
        <v>0</v>
      </c>
      <c r="BU307">
        <v>0</v>
      </c>
      <c r="BV307">
        <v>0.01</v>
      </c>
      <c r="BW307">
        <v>1</v>
      </c>
      <c r="CV307">
        <v>0</v>
      </c>
      <c r="CW307">
        <f>ROUND(Y307*Source!I593*DO307,7)</f>
        <v>2.9999999999999997E-4</v>
      </c>
      <c r="CX307">
        <f>ROUND(Y307*Source!I593,7)</f>
        <v>2.9999999999999997E-4</v>
      </c>
      <c r="CY307">
        <f>AB307</f>
        <v>57.47</v>
      </c>
      <c r="CZ307">
        <f>AF307</f>
        <v>37.32</v>
      </c>
      <c r="DA307">
        <f>AJ307</f>
        <v>1.54</v>
      </c>
      <c r="DB307">
        <f t="shared" si="83"/>
        <v>0.37</v>
      </c>
      <c r="DC307">
        <f t="shared" si="84"/>
        <v>6.41</v>
      </c>
      <c r="DD307" t="s">
        <v>3</v>
      </c>
      <c r="DE307" t="s">
        <v>3</v>
      </c>
      <c r="DF307">
        <f>ROUND(ROUND(AE307,2)*CX307,2)</f>
        <v>0</v>
      </c>
      <c r="DG307">
        <f>ROUND(ROUND(AF307*AJ307,2)*CX307,2)</f>
        <v>0.02</v>
      </c>
      <c r="DH307">
        <f t="shared" si="85"/>
        <v>0.19</v>
      </c>
      <c r="DI307">
        <f t="shared" si="86"/>
        <v>0</v>
      </c>
      <c r="DJ307">
        <f>DG307+DH307</f>
        <v>0.21</v>
      </c>
      <c r="DK307">
        <v>0</v>
      </c>
      <c r="DL307" t="s">
        <v>435</v>
      </c>
      <c r="DM307">
        <v>3</v>
      </c>
      <c r="DN307" t="s">
        <v>413</v>
      </c>
      <c r="DO307">
        <v>1</v>
      </c>
    </row>
    <row r="308" spans="1:119" x14ac:dyDescent="0.2">
      <c r="A308">
        <f>ROW(Source!A593)</f>
        <v>593</v>
      </c>
      <c r="B308">
        <v>61549534</v>
      </c>
      <c r="C308">
        <v>61551245</v>
      </c>
      <c r="D308">
        <v>60401754</v>
      </c>
      <c r="E308">
        <v>1</v>
      </c>
      <c r="F308">
        <v>1</v>
      </c>
      <c r="G308">
        <v>1</v>
      </c>
      <c r="H308">
        <v>3</v>
      </c>
      <c r="I308" t="s">
        <v>436</v>
      </c>
      <c r="J308" t="s">
        <v>437</v>
      </c>
      <c r="K308" t="s">
        <v>438</v>
      </c>
      <c r="L308">
        <v>1383</v>
      </c>
      <c r="N308">
        <v>1013</v>
      </c>
      <c r="O308" t="s">
        <v>439</v>
      </c>
      <c r="P308" t="s">
        <v>439</v>
      </c>
      <c r="Q308">
        <v>1</v>
      </c>
      <c r="W308">
        <v>0</v>
      </c>
      <c r="X308">
        <v>1840299850</v>
      </c>
      <c r="Y308">
        <f t="shared" si="82"/>
        <v>8.2403999999999993</v>
      </c>
      <c r="AA308">
        <v>6.78</v>
      </c>
      <c r="AB308">
        <v>0</v>
      </c>
      <c r="AC308">
        <v>0</v>
      </c>
      <c r="AD308">
        <v>0</v>
      </c>
      <c r="AE308">
        <v>6.78</v>
      </c>
      <c r="AF308">
        <v>0</v>
      </c>
      <c r="AG308">
        <v>0</v>
      </c>
      <c r="AH308">
        <v>0</v>
      </c>
      <c r="AI308">
        <v>1</v>
      </c>
      <c r="AJ308">
        <v>1</v>
      </c>
      <c r="AK308">
        <v>1</v>
      </c>
      <c r="AL308">
        <v>1</v>
      </c>
      <c r="AM308">
        <v>-2</v>
      </c>
      <c r="AN308">
        <v>0</v>
      </c>
      <c r="AO308">
        <v>0</v>
      </c>
      <c r="AP308">
        <v>0</v>
      </c>
      <c r="AQ308">
        <v>1</v>
      </c>
      <c r="AR308">
        <v>0</v>
      </c>
      <c r="AS308" t="s">
        <v>3</v>
      </c>
      <c r="AT308">
        <v>8.2403999999999993</v>
      </c>
      <c r="AU308" t="s">
        <v>3</v>
      </c>
      <c r="AV308">
        <v>0</v>
      </c>
      <c r="AW308">
        <v>2</v>
      </c>
      <c r="AX308">
        <v>61551256</v>
      </c>
      <c r="AY308">
        <v>1</v>
      </c>
      <c r="AZ308">
        <v>0</v>
      </c>
      <c r="BA308">
        <v>308</v>
      </c>
      <c r="BB308">
        <v>1</v>
      </c>
      <c r="BC308">
        <v>0</v>
      </c>
      <c r="BD308">
        <v>0</v>
      </c>
      <c r="BE308">
        <v>0</v>
      </c>
      <c r="BF308">
        <v>0</v>
      </c>
      <c r="BG308">
        <v>0</v>
      </c>
      <c r="BH308">
        <v>0</v>
      </c>
      <c r="BI308">
        <v>0</v>
      </c>
      <c r="BJ308">
        <v>55.869911999999999</v>
      </c>
      <c r="BK308">
        <v>0</v>
      </c>
      <c r="BL308">
        <v>0</v>
      </c>
      <c r="BM308">
        <v>0</v>
      </c>
      <c r="BN308">
        <v>0</v>
      </c>
      <c r="BO308">
        <v>0</v>
      </c>
      <c r="BP308">
        <v>1</v>
      </c>
      <c r="BQ308">
        <v>55.869911999999999</v>
      </c>
      <c r="BR308">
        <v>0</v>
      </c>
      <c r="BS308">
        <v>0</v>
      </c>
      <c r="BT308">
        <v>0</v>
      </c>
      <c r="BU308">
        <v>0</v>
      </c>
      <c r="BV308">
        <v>0</v>
      </c>
      <c r="BW308">
        <v>1</v>
      </c>
      <c r="CV308">
        <v>0</v>
      </c>
      <c r="CW308">
        <v>0</v>
      </c>
      <c r="CX308">
        <f>ROUND(Y308*Source!I593,7)</f>
        <v>0.24721199999999999</v>
      </c>
      <c r="CY308">
        <f>AA308</f>
        <v>6.78</v>
      </c>
      <c r="CZ308">
        <f>AE308</f>
        <v>6.78</v>
      </c>
      <c r="DA308">
        <f>AI308</f>
        <v>1</v>
      </c>
      <c r="DB308">
        <f t="shared" si="83"/>
        <v>55.87</v>
      </c>
      <c r="DC308">
        <f t="shared" si="84"/>
        <v>0</v>
      </c>
      <c r="DD308" t="s">
        <v>3</v>
      </c>
      <c r="DE308" t="s">
        <v>3</v>
      </c>
      <c r="DF308">
        <f>ROUND(ROUND(AE308,2)*CX308,2)</f>
        <v>1.68</v>
      </c>
      <c r="DG308">
        <f t="shared" ref="DG308:DG313" si="99">ROUND(ROUND(AF308,2)*CX308,2)</f>
        <v>0</v>
      </c>
      <c r="DH308">
        <f t="shared" si="85"/>
        <v>0</v>
      </c>
      <c r="DI308">
        <f t="shared" si="86"/>
        <v>0</v>
      </c>
      <c r="DJ308">
        <f>DF308</f>
        <v>1.68</v>
      </c>
      <c r="DK308">
        <v>1</v>
      </c>
      <c r="DL308" t="s">
        <v>3</v>
      </c>
      <c r="DM308">
        <v>0</v>
      </c>
      <c r="DN308" t="s">
        <v>3</v>
      </c>
      <c r="DO308">
        <v>0</v>
      </c>
    </row>
    <row r="309" spans="1:119" x14ac:dyDescent="0.2">
      <c r="A309">
        <f>ROW(Source!A593)</f>
        <v>593</v>
      </c>
      <c r="B309">
        <v>61549534</v>
      </c>
      <c r="C309">
        <v>61551245</v>
      </c>
      <c r="D309">
        <v>60403324</v>
      </c>
      <c r="E309">
        <v>1</v>
      </c>
      <c r="F309">
        <v>1</v>
      </c>
      <c r="G309">
        <v>1</v>
      </c>
      <c r="H309">
        <v>3</v>
      </c>
      <c r="I309" t="s">
        <v>440</v>
      </c>
      <c r="J309" t="s">
        <v>441</v>
      </c>
      <c r="K309" t="s">
        <v>442</v>
      </c>
      <c r="L309">
        <v>1407</v>
      </c>
      <c r="N309">
        <v>1013</v>
      </c>
      <c r="O309" t="s">
        <v>443</v>
      </c>
      <c r="P309" t="s">
        <v>443</v>
      </c>
      <c r="Q309">
        <v>1</v>
      </c>
      <c r="W309">
        <v>0</v>
      </c>
      <c r="X309">
        <v>-239864327</v>
      </c>
      <c r="Y309">
        <f t="shared" si="82"/>
        <v>0.4</v>
      </c>
      <c r="AA309">
        <v>336.81</v>
      </c>
      <c r="AB309">
        <v>0</v>
      </c>
      <c r="AC309">
        <v>0</v>
      </c>
      <c r="AD309">
        <v>0</v>
      </c>
      <c r="AE309">
        <v>261.08999999999997</v>
      </c>
      <c r="AF309">
        <v>0</v>
      </c>
      <c r="AG309">
        <v>0</v>
      </c>
      <c r="AH309">
        <v>0</v>
      </c>
      <c r="AI309">
        <v>1.29</v>
      </c>
      <c r="AJ309">
        <v>1</v>
      </c>
      <c r="AK309">
        <v>1</v>
      </c>
      <c r="AL309">
        <v>1</v>
      </c>
      <c r="AM309">
        <v>2</v>
      </c>
      <c r="AN309">
        <v>0</v>
      </c>
      <c r="AO309">
        <v>0</v>
      </c>
      <c r="AP309">
        <v>0</v>
      </c>
      <c r="AQ309">
        <v>1</v>
      </c>
      <c r="AR309">
        <v>0</v>
      </c>
      <c r="AS309" t="s">
        <v>3</v>
      </c>
      <c r="AT309">
        <v>0.4</v>
      </c>
      <c r="AU309" t="s">
        <v>3</v>
      </c>
      <c r="AV309">
        <v>0</v>
      </c>
      <c r="AW309">
        <v>2</v>
      </c>
      <c r="AX309">
        <v>61551257</v>
      </c>
      <c r="AY309">
        <v>1</v>
      </c>
      <c r="AZ309">
        <v>0</v>
      </c>
      <c r="BA309">
        <v>309</v>
      </c>
      <c r="BB309">
        <v>1</v>
      </c>
      <c r="BC309">
        <v>0</v>
      </c>
      <c r="BD309">
        <v>0</v>
      </c>
      <c r="BE309">
        <v>0</v>
      </c>
      <c r="BF309">
        <v>0</v>
      </c>
      <c r="BG309">
        <v>0</v>
      </c>
      <c r="BH309">
        <v>0</v>
      </c>
      <c r="BI309">
        <v>0</v>
      </c>
      <c r="BJ309">
        <v>104.43599999999999</v>
      </c>
      <c r="BK309">
        <v>0</v>
      </c>
      <c r="BL309">
        <v>0</v>
      </c>
      <c r="BM309">
        <v>0</v>
      </c>
      <c r="BN309">
        <v>0</v>
      </c>
      <c r="BO309">
        <v>0</v>
      </c>
      <c r="BP309">
        <v>1</v>
      </c>
      <c r="BQ309">
        <v>104.43599999999999</v>
      </c>
      <c r="BR309">
        <v>0</v>
      </c>
      <c r="BS309">
        <v>0</v>
      </c>
      <c r="BT309">
        <v>0</v>
      </c>
      <c r="BU309">
        <v>0</v>
      </c>
      <c r="BV309">
        <v>0</v>
      </c>
      <c r="BW309">
        <v>1</v>
      </c>
      <c r="CV309">
        <v>0</v>
      </c>
      <c r="CW309">
        <v>0</v>
      </c>
      <c r="CX309">
        <f>ROUND(Y309*Source!I593,7)</f>
        <v>1.2E-2</v>
      </c>
      <c r="CY309">
        <f>AA309</f>
        <v>336.81</v>
      </c>
      <c r="CZ309">
        <f>AE309</f>
        <v>261.08999999999997</v>
      </c>
      <c r="DA309">
        <f>AI309</f>
        <v>1.29</v>
      </c>
      <c r="DB309">
        <f t="shared" si="83"/>
        <v>104.44</v>
      </c>
      <c r="DC309">
        <f t="shared" si="84"/>
        <v>0</v>
      </c>
      <c r="DD309" t="s">
        <v>3</v>
      </c>
      <c r="DE309" t="s">
        <v>3</v>
      </c>
      <c r="DF309">
        <f>ROUND(ROUND(AE309*AI309,2)*CX309,2)</f>
        <v>4.04</v>
      </c>
      <c r="DG309">
        <f t="shared" si="99"/>
        <v>0</v>
      </c>
      <c r="DH309">
        <f t="shared" si="85"/>
        <v>0</v>
      </c>
      <c r="DI309">
        <f t="shared" si="86"/>
        <v>0</v>
      </c>
      <c r="DJ309">
        <f>DF309</f>
        <v>4.04</v>
      </c>
      <c r="DK309">
        <v>0</v>
      </c>
      <c r="DL309" t="s">
        <v>3</v>
      </c>
      <c r="DM309">
        <v>0</v>
      </c>
      <c r="DN309" t="s">
        <v>3</v>
      </c>
      <c r="DO309">
        <v>0</v>
      </c>
    </row>
    <row r="310" spans="1:119" x14ac:dyDescent="0.2">
      <c r="A310">
        <f>ROW(Source!A593)</f>
        <v>593</v>
      </c>
      <c r="B310">
        <v>61549534</v>
      </c>
      <c r="C310">
        <v>61551245</v>
      </c>
      <c r="D310">
        <v>60403601</v>
      </c>
      <c r="E310">
        <v>1</v>
      </c>
      <c r="F310">
        <v>1</v>
      </c>
      <c r="G310">
        <v>1</v>
      </c>
      <c r="H310">
        <v>3</v>
      </c>
      <c r="I310" t="s">
        <v>444</v>
      </c>
      <c r="J310" t="s">
        <v>445</v>
      </c>
      <c r="K310" t="s">
        <v>446</v>
      </c>
      <c r="L310">
        <v>1348</v>
      </c>
      <c r="N310">
        <v>1009</v>
      </c>
      <c r="O310" t="s">
        <v>28</v>
      </c>
      <c r="P310" t="s">
        <v>28</v>
      </c>
      <c r="Q310">
        <v>1000</v>
      </c>
      <c r="W310">
        <v>0</v>
      </c>
      <c r="X310">
        <v>-312996078</v>
      </c>
      <c r="Y310">
        <f t="shared" si="82"/>
        <v>1.4E-3</v>
      </c>
      <c r="AA310">
        <v>127956.34</v>
      </c>
      <c r="AB310">
        <v>0</v>
      </c>
      <c r="AC310">
        <v>0</v>
      </c>
      <c r="AD310">
        <v>0</v>
      </c>
      <c r="AE310">
        <v>99190.96</v>
      </c>
      <c r="AF310">
        <v>0</v>
      </c>
      <c r="AG310">
        <v>0</v>
      </c>
      <c r="AH310">
        <v>0</v>
      </c>
      <c r="AI310">
        <v>1.29</v>
      </c>
      <c r="AJ310">
        <v>1</v>
      </c>
      <c r="AK310">
        <v>1</v>
      </c>
      <c r="AL310">
        <v>1</v>
      </c>
      <c r="AM310">
        <v>2</v>
      </c>
      <c r="AN310">
        <v>0</v>
      </c>
      <c r="AO310">
        <v>0</v>
      </c>
      <c r="AP310">
        <v>0</v>
      </c>
      <c r="AQ310">
        <v>1</v>
      </c>
      <c r="AR310">
        <v>0</v>
      </c>
      <c r="AS310" t="s">
        <v>3</v>
      </c>
      <c r="AT310">
        <v>1.4E-3</v>
      </c>
      <c r="AU310" t="s">
        <v>3</v>
      </c>
      <c r="AV310">
        <v>0</v>
      </c>
      <c r="AW310">
        <v>2</v>
      </c>
      <c r="AX310">
        <v>61551258</v>
      </c>
      <c r="AY310">
        <v>1</v>
      </c>
      <c r="AZ310">
        <v>0</v>
      </c>
      <c r="BA310">
        <v>310</v>
      </c>
      <c r="BB310">
        <v>1</v>
      </c>
      <c r="BC310">
        <v>0</v>
      </c>
      <c r="BD310">
        <v>0</v>
      </c>
      <c r="BE310">
        <v>0</v>
      </c>
      <c r="BF310">
        <v>0</v>
      </c>
      <c r="BG310">
        <v>0</v>
      </c>
      <c r="BH310">
        <v>0</v>
      </c>
      <c r="BI310">
        <v>0</v>
      </c>
      <c r="BJ310">
        <v>138.867344</v>
      </c>
      <c r="BK310">
        <v>0</v>
      </c>
      <c r="BL310">
        <v>0</v>
      </c>
      <c r="BM310">
        <v>0</v>
      </c>
      <c r="BN310">
        <v>0</v>
      </c>
      <c r="BO310">
        <v>0</v>
      </c>
      <c r="BP310">
        <v>1</v>
      </c>
      <c r="BQ310">
        <v>138.867344</v>
      </c>
      <c r="BR310">
        <v>0</v>
      </c>
      <c r="BS310">
        <v>0</v>
      </c>
      <c r="BT310">
        <v>0</v>
      </c>
      <c r="BU310">
        <v>0</v>
      </c>
      <c r="BV310">
        <v>0</v>
      </c>
      <c r="BW310">
        <v>1</v>
      </c>
      <c r="CV310">
        <v>0</v>
      </c>
      <c r="CW310">
        <v>0</v>
      </c>
      <c r="CX310">
        <f>ROUND(Y310*Source!I593,7)</f>
        <v>4.1999999999999998E-5</v>
      </c>
      <c r="CY310">
        <f>AA310</f>
        <v>127956.34</v>
      </c>
      <c r="CZ310">
        <f>AE310</f>
        <v>99190.96</v>
      </c>
      <c r="DA310">
        <f>AI310</f>
        <v>1.29</v>
      </c>
      <c r="DB310">
        <f t="shared" si="83"/>
        <v>138.87</v>
      </c>
      <c r="DC310">
        <f t="shared" si="84"/>
        <v>0</v>
      </c>
      <c r="DD310" t="s">
        <v>3</v>
      </c>
      <c r="DE310" t="s">
        <v>3</v>
      </c>
      <c r="DF310">
        <f>ROUND(ROUND(AE310*AI310,2)*CX310,2)</f>
        <v>5.37</v>
      </c>
      <c r="DG310">
        <f t="shared" si="99"/>
        <v>0</v>
      </c>
      <c r="DH310">
        <f t="shared" si="85"/>
        <v>0</v>
      </c>
      <c r="DI310">
        <f t="shared" si="86"/>
        <v>0</v>
      </c>
      <c r="DJ310">
        <f>DF310</f>
        <v>5.37</v>
      </c>
      <c r="DK310">
        <v>0</v>
      </c>
      <c r="DL310" t="s">
        <v>3</v>
      </c>
      <c r="DM310">
        <v>0</v>
      </c>
      <c r="DN310" t="s">
        <v>3</v>
      </c>
      <c r="DO310">
        <v>0</v>
      </c>
    </row>
    <row r="311" spans="1:119" x14ac:dyDescent="0.2">
      <c r="A311">
        <f>ROW(Source!A593)</f>
        <v>593</v>
      </c>
      <c r="B311">
        <v>61549534</v>
      </c>
      <c r="C311">
        <v>61551245</v>
      </c>
      <c r="D311">
        <v>60428717</v>
      </c>
      <c r="E311">
        <v>1</v>
      </c>
      <c r="F311">
        <v>1</v>
      </c>
      <c r="G311">
        <v>1</v>
      </c>
      <c r="H311">
        <v>3</v>
      </c>
      <c r="I311" t="s">
        <v>141</v>
      </c>
      <c r="J311" t="s">
        <v>143</v>
      </c>
      <c r="K311" t="s">
        <v>142</v>
      </c>
      <c r="L311">
        <v>1308</v>
      </c>
      <c r="N311">
        <v>1003</v>
      </c>
      <c r="O311" t="s">
        <v>133</v>
      </c>
      <c r="P311" t="s">
        <v>133</v>
      </c>
      <c r="Q311">
        <v>100</v>
      </c>
      <c r="W311">
        <v>0</v>
      </c>
      <c r="X311">
        <v>1929499894</v>
      </c>
      <c r="Y311">
        <f t="shared" si="82"/>
        <v>1</v>
      </c>
      <c r="AA311">
        <v>24286.65</v>
      </c>
      <c r="AB311">
        <v>0</v>
      </c>
      <c r="AC311">
        <v>0</v>
      </c>
      <c r="AD311">
        <v>0</v>
      </c>
      <c r="AE311">
        <v>19586.009999999998</v>
      </c>
      <c r="AF311">
        <v>0</v>
      </c>
      <c r="AG311">
        <v>0</v>
      </c>
      <c r="AH311">
        <v>0</v>
      </c>
      <c r="AI311">
        <v>1.24</v>
      </c>
      <c r="AJ311">
        <v>1</v>
      </c>
      <c r="AK311">
        <v>1</v>
      </c>
      <c r="AL311">
        <v>1</v>
      </c>
      <c r="AM311">
        <v>0</v>
      </c>
      <c r="AN311">
        <v>0</v>
      </c>
      <c r="AO311">
        <v>0</v>
      </c>
      <c r="AP311">
        <v>0</v>
      </c>
      <c r="AQ311">
        <v>0</v>
      </c>
      <c r="AR311">
        <v>0</v>
      </c>
      <c r="AS311" t="s">
        <v>3</v>
      </c>
      <c r="AT311">
        <v>1</v>
      </c>
      <c r="AU311" t="s">
        <v>3</v>
      </c>
      <c r="AV311">
        <v>0</v>
      </c>
      <c r="AW311">
        <v>1</v>
      </c>
      <c r="AX311">
        <v>-1</v>
      </c>
      <c r="AY311">
        <v>0</v>
      </c>
      <c r="AZ311">
        <v>0</v>
      </c>
      <c r="BA311" t="s">
        <v>3</v>
      </c>
      <c r="BB311">
        <v>0</v>
      </c>
      <c r="BC311">
        <v>0</v>
      </c>
      <c r="BD311">
        <v>0</v>
      </c>
      <c r="BE311">
        <v>0</v>
      </c>
      <c r="BF311">
        <v>0</v>
      </c>
      <c r="BG311">
        <v>0</v>
      </c>
      <c r="BH311">
        <v>0</v>
      </c>
      <c r="BI311">
        <v>0</v>
      </c>
      <c r="BJ311">
        <v>0</v>
      </c>
      <c r="BK311">
        <v>0</v>
      </c>
      <c r="BL311">
        <v>0</v>
      </c>
      <c r="BM311">
        <v>0</v>
      </c>
      <c r="BN311">
        <v>0</v>
      </c>
      <c r="BO311">
        <v>0</v>
      </c>
      <c r="BP311">
        <v>0</v>
      </c>
      <c r="BQ311">
        <v>0</v>
      </c>
      <c r="BR311">
        <v>0</v>
      </c>
      <c r="BS311">
        <v>0</v>
      </c>
      <c r="BT311">
        <v>0</v>
      </c>
      <c r="BU311">
        <v>0</v>
      </c>
      <c r="BV311">
        <v>0</v>
      </c>
      <c r="BW311">
        <v>0</v>
      </c>
      <c r="CV311">
        <v>0</v>
      </c>
      <c r="CW311">
        <v>0</v>
      </c>
      <c r="CX311">
        <f>ROUND(Y311*Source!I593,7)</f>
        <v>0.03</v>
      </c>
      <c r="CY311">
        <f>AA311</f>
        <v>24286.65</v>
      </c>
      <c r="CZ311">
        <f>AE311</f>
        <v>19586.009999999998</v>
      </c>
      <c r="DA311">
        <f>AI311</f>
        <v>1.24</v>
      </c>
      <c r="DB311">
        <f t="shared" si="83"/>
        <v>19586.009999999998</v>
      </c>
      <c r="DC311">
        <f t="shared" si="84"/>
        <v>0</v>
      </c>
      <c r="DD311" t="s">
        <v>3</v>
      </c>
      <c r="DE311" t="s">
        <v>3</v>
      </c>
      <c r="DF311">
        <f>ROUND(ROUND(AE311*AI311,2)*CX311,2)</f>
        <v>728.6</v>
      </c>
      <c r="DG311">
        <f t="shared" si="99"/>
        <v>0</v>
      </c>
      <c r="DH311">
        <f t="shared" si="85"/>
        <v>0</v>
      </c>
      <c r="DI311">
        <f t="shared" si="86"/>
        <v>0</v>
      </c>
      <c r="DJ311">
        <f>DF311</f>
        <v>728.6</v>
      </c>
      <c r="DK311">
        <v>0</v>
      </c>
      <c r="DL311" t="s">
        <v>3</v>
      </c>
      <c r="DM311">
        <v>0</v>
      </c>
      <c r="DN311" t="s">
        <v>3</v>
      </c>
      <c r="DO311">
        <v>0</v>
      </c>
    </row>
    <row r="312" spans="1:119" x14ac:dyDescent="0.2">
      <c r="A312">
        <f>ROW(Source!A595)</f>
        <v>595</v>
      </c>
      <c r="B312">
        <v>61549534</v>
      </c>
      <c r="C312">
        <v>61551261</v>
      </c>
      <c r="D312">
        <v>60327430</v>
      </c>
      <c r="E312">
        <v>117</v>
      </c>
      <c r="F312">
        <v>1</v>
      </c>
      <c r="G312">
        <v>1</v>
      </c>
      <c r="H312">
        <v>1</v>
      </c>
      <c r="I312" t="s">
        <v>428</v>
      </c>
      <c r="J312" t="s">
        <v>3</v>
      </c>
      <c r="K312" t="s">
        <v>429</v>
      </c>
      <c r="L312">
        <v>1191</v>
      </c>
      <c r="N312">
        <v>1013</v>
      </c>
      <c r="O312" t="s">
        <v>413</v>
      </c>
      <c r="P312" t="s">
        <v>413</v>
      </c>
      <c r="Q312">
        <v>1</v>
      </c>
      <c r="W312">
        <v>0</v>
      </c>
      <c r="X312">
        <v>-1088579471</v>
      </c>
      <c r="Y312">
        <f t="shared" si="82"/>
        <v>20.329999999999998</v>
      </c>
      <c r="AA312">
        <v>0</v>
      </c>
      <c r="AB312">
        <v>0</v>
      </c>
      <c r="AC312">
        <v>0</v>
      </c>
      <c r="AD312">
        <v>713.96</v>
      </c>
      <c r="AE312">
        <v>0</v>
      </c>
      <c r="AF312">
        <v>0</v>
      </c>
      <c r="AG312">
        <v>0</v>
      </c>
      <c r="AH312">
        <v>713.96</v>
      </c>
      <c r="AI312">
        <v>1</v>
      </c>
      <c r="AJ312">
        <v>1</v>
      </c>
      <c r="AK312">
        <v>1</v>
      </c>
      <c r="AL312">
        <v>1</v>
      </c>
      <c r="AM312">
        <v>-2</v>
      </c>
      <c r="AN312">
        <v>0</v>
      </c>
      <c r="AO312">
        <v>0</v>
      </c>
      <c r="AP312">
        <v>0</v>
      </c>
      <c r="AQ312">
        <v>1</v>
      </c>
      <c r="AR312">
        <v>0</v>
      </c>
      <c r="AS312" t="s">
        <v>3</v>
      </c>
      <c r="AT312">
        <v>20.329999999999998</v>
      </c>
      <c r="AU312" t="s">
        <v>3</v>
      </c>
      <c r="AV312">
        <v>1</v>
      </c>
      <c r="AW312">
        <v>2</v>
      </c>
      <c r="AX312">
        <v>61551269</v>
      </c>
      <c r="AY312">
        <v>1</v>
      </c>
      <c r="AZ312">
        <v>0</v>
      </c>
      <c r="BA312">
        <v>312</v>
      </c>
      <c r="BB312">
        <v>1</v>
      </c>
      <c r="BC312">
        <v>0</v>
      </c>
      <c r="BD312">
        <v>0</v>
      </c>
      <c r="BE312">
        <v>0</v>
      </c>
      <c r="BF312">
        <v>0</v>
      </c>
      <c r="BG312">
        <v>0</v>
      </c>
      <c r="BH312">
        <v>0</v>
      </c>
      <c r="BI312">
        <v>0</v>
      </c>
      <c r="BJ312">
        <v>0</v>
      </c>
      <c r="BK312">
        <v>0</v>
      </c>
      <c r="BL312">
        <v>0</v>
      </c>
      <c r="BM312">
        <v>14514.8068</v>
      </c>
      <c r="BN312">
        <v>20.329999999999998</v>
      </c>
      <c r="BO312">
        <v>0</v>
      </c>
      <c r="BP312">
        <v>1</v>
      </c>
      <c r="BQ312">
        <v>0</v>
      </c>
      <c r="BR312">
        <v>0</v>
      </c>
      <c r="BS312">
        <v>0</v>
      </c>
      <c r="BT312">
        <v>14514.8068</v>
      </c>
      <c r="BU312">
        <v>20.329999999999998</v>
      </c>
      <c r="BV312">
        <v>0</v>
      </c>
      <c r="BW312">
        <v>1</v>
      </c>
      <c r="CU312">
        <f>ROUND(AT312*Source!I595*AH312*AL312,2)</f>
        <v>2032.07</v>
      </c>
      <c r="CV312">
        <f>ROUND(Y312*Source!I595,7)</f>
        <v>2.8462000000000001</v>
      </c>
      <c r="CW312">
        <v>0</v>
      </c>
      <c r="CX312">
        <f>ROUND(Y312*Source!I595,7)</f>
        <v>2.8462000000000001</v>
      </c>
      <c r="CY312">
        <f>AD312</f>
        <v>713.96</v>
      </c>
      <c r="CZ312">
        <f>AH312</f>
        <v>713.96</v>
      </c>
      <c r="DA312">
        <f>AL312</f>
        <v>1</v>
      </c>
      <c r="DB312">
        <f t="shared" si="83"/>
        <v>14514.81</v>
      </c>
      <c r="DC312">
        <f t="shared" si="84"/>
        <v>0</v>
      </c>
      <c r="DD312" t="s">
        <v>3</v>
      </c>
      <c r="DE312" t="s">
        <v>3</v>
      </c>
      <c r="DF312">
        <f>ROUND(ROUND(AE312,2)*CX312,2)</f>
        <v>0</v>
      </c>
      <c r="DG312">
        <f t="shared" si="99"/>
        <v>0</v>
      </c>
      <c r="DH312">
        <f t="shared" si="85"/>
        <v>0</v>
      </c>
      <c r="DI312">
        <f t="shared" si="86"/>
        <v>2032.07</v>
      </c>
      <c r="DJ312">
        <f>DI312</f>
        <v>2032.07</v>
      </c>
      <c r="DK312">
        <v>1</v>
      </c>
      <c r="DL312" t="s">
        <v>3</v>
      </c>
      <c r="DM312">
        <v>0</v>
      </c>
      <c r="DN312" t="s">
        <v>3</v>
      </c>
      <c r="DO312">
        <v>0</v>
      </c>
    </row>
    <row r="313" spans="1:119" x14ac:dyDescent="0.2">
      <c r="A313">
        <f>ROW(Source!A595)</f>
        <v>595</v>
      </c>
      <c r="B313">
        <v>61549534</v>
      </c>
      <c r="C313">
        <v>61551261</v>
      </c>
      <c r="D313">
        <v>60327602</v>
      </c>
      <c r="E313">
        <v>117</v>
      </c>
      <c r="F313">
        <v>1</v>
      </c>
      <c r="G313">
        <v>1</v>
      </c>
      <c r="H313">
        <v>1</v>
      </c>
      <c r="I313" t="s">
        <v>430</v>
      </c>
      <c r="J313" t="s">
        <v>3</v>
      </c>
      <c r="K313" t="s">
        <v>431</v>
      </c>
      <c r="L313">
        <v>1191</v>
      </c>
      <c r="N313">
        <v>1013</v>
      </c>
      <c r="O313" t="s">
        <v>413</v>
      </c>
      <c r="P313" t="s">
        <v>413</v>
      </c>
      <c r="Q313">
        <v>1</v>
      </c>
      <c r="W313">
        <v>0</v>
      </c>
      <c r="X313">
        <v>-1417349443</v>
      </c>
      <c r="Y313">
        <f t="shared" si="82"/>
        <v>0.01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  <c r="AI313">
        <v>1</v>
      </c>
      <c r="AJ313">
        <v>1</v>
      </c>
      <c r="AK313">
        <v>1</v>
      </c>
      <c r="AL313">
        <v>1</v>
      </c>
      <c r="AM313">
        <v>-2</v>
      </c>
      <c r="AN313">
        <v>0</v>
      </c>
      <c r="AO313">
        <v>0</v>
      </c>
      <c r="AP313">
        <v>0</v>
      </c>
      <c r="AQ313">
        <v>1</v>
      </c>
      <c r="AR313">
        <v>0</v>
      </c>
      <c r="AS313" t="s">
        <v>3</v>
      </c>
      <c r="AT313">
        <v>0.01</v>
      </c>
      <c r="AU313" t="s">
        <v>3</v>
      </c>
      <c r="AV313">
        <v>2</v>
      </c>
      <c r="AW313">
        <v>2</v>
      </c>
      <c r="AX313">
        <v>61551270</v>
      </c>
      <c r="AY313">
        <v>1</v>
      </c>
      <c r="AZ313">
        <v>0</v>
      </c>
      <c r="BA313">
        <v>313</v>
      </c>
      <c r="BB313">
        <v>1</v>
      </c>
      <c r="BC313">
        <v>0</v>
      </c>
      <c r="BD313">
        <v>0</v>
      </c>
      <c r="BE313">
        <v>0</v>
      </c>
      <c r="BF313">
        <v>0</v>
      </c>
      <c r="BG313">
        <v>0</v>
      </c>
      <c r="BH313">
        <v>0</v>
      </c>
      <c r="BI313">
        <v>0</v>
      </c>
      <c r="BJ313">
        <v>0</v>
      </c>
      <c r="BK313">
        <v>0</v>
      </c>
      <c r="BL313">
        <v>0</v>
      </c>
      <c r="BM313">
        <v>0</v>
      </c>
      <c r="BN313">
        <v>0</v>
      </c>
      <c r="BO313">
        <v>0</v>
      </c>
      <c r="BP313">
        <v>0</v>
      </c>
      <c r="BQ313">
        <v>0</v>
      </c>
      <c r="BR313">
        <v>0</v>
      </c>
      <c r="BS313">
        <v>0</v>
      </c>
      <c r="BT313">
        <v>0</v>
      </c>
      <c r="BU313">
        <v>0</v>
      </c>
      <c r="BV313">
        <v>0</v>
      </c>
      <c r="BW313">
        <v>0</v>
      </c>
      <c r="CV313">
        <v>0</v>
      </c>
      <c r="CW313">
        <v>0</v>
      </c>
      <c r="CX313">
        <f>ROUND(Y313*Source!I595,7)</f>
        <v>1.4E-3</v>
      </c>
      <c r="CY313">
        <f>AD313</f>
        <v>0</v>
      </c>
      <c r="CZ313">
        <f>AH313</f>
        <v>0</v>
      </c>
      <c r="DA313">
        <f>AL313</f>
        <v>1</v>
      </c>
      <c r="DB313">
        <f t="shared" si="83"/>
        <v>0</v>
      </c>
      <c r="DC313">
        <f t="shared" si="84"/>
        <v>0</v>
      </c>
      <c r="DD313" t="s">
        <v>3</v>
      </c>
      <c r="DE313" t="s">
        <v>3</v>
      </c>
      <c r="DF313">
        <f>ROUND(ROUND(AE313,2)*CX313,2)</f>
        <v>0</v>
      </c>
      <c r="DG313">
        <f t="shared" si="99"/>
        <v>0</v>
      </c>
      <c r="DH313">
        <f t="shared" si="85"/>
        <v>0</v>
      </c>
      <c r="DI313">
        <f t="shared" si="86"/>
        <v>0</v>
      </c>
      <c r="DJ313">
        <f>DI313</f>
        <v>0</v>
      </c>
      <c r="DK313">
        <v>0</v>
      </c>
      <c r="DL313" t="s">
        <v>3</v>
      </c>
      <c r="DM313">
        <v>0</v>
      </c>
      <c r="DN313" t="s">
        <v>3</v>
      </c>
      <c r="DO313">
        <v>0</v>
      </c>
    </row>
    <row r="314" spans="1:119" x14ac:dyDescent="0.2">
      <c r="A314">
        <f>ROW(Source!A595)</f>
        <v>595</v>
      </c>
      <c r="B314">
        <v>61549534</v>
      </c>
      <c r="C314">
        <v>61551261</v>
      </c>
      <c r="D314">
        <v>60334278</v>
      </c>
      <c r="E314">
        <v>1</v>
      </c>
      <c r="F314">
        <v>1</v>
      </c>
      <c r="G314">
        <v>1</v>
      </c>
      <c r="H314">
        <v>2</v>
      </c>
      <c r="I314" t="s">
        <v>432</v>
      </c>
      <c r="J314" t="s">
        <v>433</v>
      </c>
      <c r="K314" t="s">
        <v>434</v>
      </c>
      <c r="L314">
        <v>1368</v>
      </c>
      <c r="N314">
        <v>1011</v>
      </c>
      <c r="O314" t="s">
        <v>417</v>
      </c>
      <c r="P314" t="s">
        <v>417</v>
      </c>
      <c r="Q314">
        <v>1</v>
      </c>
      <c r="W314">
        <v>0</v>
      </c>
      <c r="X314">
        <v>945201097</v>
      </c>
      <c r="Y314">
        <f t="shared" si="82"/>
        <v>0.01</v>
      </c>
      <c r="AA314">
        <v>0</v>
      </c>
      <c r="AB314">
        <v>57.47</v>
      </c>
      <c r="AC314">
        <v>641.22</v>
      </c>
      <c r="AD314">
        <v>0</v>
      </c>
      <c r="AE314">
        <v>0</v>
      </c>
      <c r="AF314">
        <v>37.32</v>
      </c>
      <c r="AG314">
        <v>641.22</v>
      </c>
      <c r="AH314">
        <v>0</v>
      </c>
      <c r="AI314">
        <v>1</v>
      </c>
      <c r="AJ314">
        <v>1.54</v>
      </c>
      <c r="AK314">
        <v>1</v>
      </c>
      <c r="AL314">
        <v>1</v>
      </c>
      <c r="AM314">
        <v>2</v>
      </c>
      <c r="AN314">
        <v>0</v>
      </c>
      <c r="AO314">
        <v>0</v>
      </c>
      <c r="AP314">
        <v>0</v>
      </c>
      <c r="AQ314">
        <v>1</v>
      </c>
      <c r="AR314">
        <v>0</v>
      </c>
      <c r="AS314" t="s">
        <v>3</v>
      </c>
      <c r="AT314">
        <v>0.01</v>
      </c>
      <c r="AU314" t="s">
        <v>3</v>
      </c>
      <c r="AV314">
        <v>1</v>
      </c>
      <c r="AW314">
        <v>2</v>
      </c>
      <c r="AX314">
        <v>61551271</v>
      </c>
      <c r="AY314">
        <v>1</v>
      </c>
      <c r="AZ314">
        <v>0</v>
      </c>
      <c r="BA314">
        <v>314</v>
      </c>
      <c r="BB314">
        <v>1</v>
      </c>
      <c r="BC314">
        <v>0</v>
      </c>
      <c r="BD314">
        <v>0</v>
      </c>
      <c r="BE314">
        <v>0</v>
      </c>
      <c r="BF314">
        <v>0</v>
      </c>
      <c r="BG314">
        <v>0</v>
      </c>
      <c r="BH314">
        <v>0</v>
      </c>
      <c r="BI314">
        <v>0</v>
      </c>
      <c r="BJ314">
        <v>0</v>
      </c>
      <c r="BK314">
        <v>0.37320000000000003</v>
      </c>
      <c r="BL314">
        <v>6.4122000000000003</v>
      </c>
      <c r="BM314">
        <v>0</v>
      </c>
      <c r="BN314">
        <v>0</v>
      </c>
      <c r="BO314">
        <v>0.01</v>
      </c>
      <c r="BP314">
        <v>1</v>
      </c>
      <c r="BQ314">
        <v>0</v>
      </c>
      <c r="BR314">
        <v>0.37320000000000003</v>
      </c>
      <c r="BS314">
        <v>6.4122000000000003</v>
      </c>
      <c r="BT314">
        <v>0</v>
      </c>
      <c r="BU314">
        <v>0</v>
      </c>
      <c r="BV314">
        <v>0.01</v>
      </c>
      <c r="BW314">
        <v>1</v>
      </c>
      <c r="CV314">
        <v>0</v>
      </c>
      <c r="CW314">
        <f>ROUND(Y314*Source!I595*DO314,7)</f>
        <v>1.4E-3</v>
      </c>
      <c r="CX314">
        <f>ROUND(Y314*Source!I595,7)</f>
        <v>1.4E-3</v>
      </c>
      <c r="CY314">
        <f>AB314</f>
        <v>57.47</v>
      </c>
      <c r="CZ314">
        <f>AF314</f>
        <v>37.32</v>
      </c>
      <c r="DA314">
        <f>AJ314</f>
        <v>1.54</v>
      </c>
      <c r="DB314">
        <f t="shared" si="83"/>
        <v>0.37</v>
      </c>
      <c r="DC314">
        <f t="shared" si="84"/>
        <v>6.41</v>
      </c>
      <c r="DD314" t="s">
        <v>3</v>
      </c>
      <c r="DE314" t="s">
        <v>3</v>
      </c>
      <c r="DF314">
        <f>ROUND(ROUND(AE314,2)*CX314,2)</f>
        <v>0</v>
      </c>
      <c r="DG314">
        <f>ROUND(ROUND(AF314*AJ314,2)*CX314,2)</f>
        <v>0.08</v>
      </c>
      <c r="DH314">
        <f t="shared" si="85"/>
        <v>0.9</v>
      </c>
      <c r="DI314">
        <f t="shared" si="86"/>
        <v>0</v>
      </c>
      <c r="DJ314">
        <f>DG314+DH314</f>
        <v>0.98</v>
      </c>
      <c r="DK314">
        <v>0</v>
      </c>
      <c r="DL314" t="s">
        <v>435</v>
      </c>
      <c r="DM314">
        <v>3</v>
      </c>
      <c r="DN314" t="s">
        <v>413</v>
      </c>
      <c r="DO314">
        <v>1</v>
      </c>
    </row>
    <row r="315" spans="1:119" x14ac:dyDescent="0.2">
      <c r="A315">
        <f>ROW(Source!A595)</f>
        <v>595</v>
      </c>
      <c r="B315">
        <v>61549534</v>
      </c>
      <c r="C315">
        <v>61551261</v>
      </c>
      <c r="D315">
        <v>60401754</v>
      </c>
      <c r="E315">
        <v>1</v>
      </c>
      <c r="F315">
        <v>1</v>
      </c>
      <c r="G315">
        <v>1</v>
      </c>
      <c r="H315">
        <v>3</v>
      </c>
      <c r="I315" t="s">
        <v>436</v>
      </c>
      <c r="J315" t="s">
        <v>437</v>
      </c>
      <c r="K315" t="s">
        <v>438</v>
      </c>
      <c r="L315">
        <v>1383</v>
      </c>
      <c r="N315">
        <v>1013</v>
      </c>
      <c r="O315" t="s">
        <v>439</v>
      </c>
      <c r="P315" t="s">
        <v>439</v>
      </c>
      <c r="Q315">
        <v>1</v>
      </c>
      <c r="W315">
        <v>0</v>
      </c>
      <c r="X315">
        <v>1840299850</v>
      </c>
      <c r="Y315">
        <f t="shared" si="82"/>
        <v>8.2403999999999993</v>
      </c>
      <c r="AA315">
        <v>6.78</v>
      </c>
      <c r="AB315">
        <v>0</v>
      </c>
      <c r="AC315">
        <v>0</v>
      </c>
      <c r="AD315">
        <v>0</v>
      </c>
      <c r="AE315">
        <v>6.78</v>
      </c>
      <c r="AF315">
        <v>0</v>
      </c>
      <c r="AG315">
        <v>0</v>
      </c>
      <c r="AH315">
        <v>0</v>
      </c>
      <c r="AI315">
        <v>1</v>
      </c>
      <c r="AJ315">
        <v>1</v>
      </c>
      <c r="AK315">
        <v>1</v>
      </c>
      <c r="AL315">
        <v>1</v>
      </c>
      <c r="AM315">
        <v>-2</v>
      </c>
      <c r="AN315">
        <v>0</v>
      </c>
      <c r="AO315">
        <v>0</v>
      </c>
      <c r="AP315">
        <v>0</v>
      </c>
      <c r="AQ315">
        <v>1</v>
      </c>
      <c r="AR315">
        <v>0</v>
      </c>
      <c r="AS315" t="s">
        <v>3</v>
      </c>
      <c r="AT315">
        <v>8.2403999999999993</v>
      </c>
      <c r="AU315" t="s">
        <v>3</v>
      </c>
      <c r="AV315">
        <v>0</v>
      </c>
      <c r="AW315">
        <v>2</v>
      </c>
      <c r="AX315">
        <v>61551272</v>
      </c>
      <c r="AY315">
        <v>1</v>
      </c>
      <c r="AZ315">
        <v>0</v>
      </c>
      <c r="BA315">
        <v>315</v>
      </c>
      <c r="BB315">
        <v>1</v>
      </c>
      <c r="BC315">
        <v>0</v>
      </c>
      <c r="BD315">
        <v>0</v>
      </c>
      <c r="BE315">
        <v>0</v>
      </c>
      <c r="BF315">
        <v>0</v>
      </c>
      <c r="BG315">
        <v>0</v>
      </c>
      <c r="BH315">
        <v>0</v>
      </c>
      <c r="BI315">
        <v>0</v>
      </c>
      <c r="BJ315">
        <v>55.869911999999999</v>
      </c>
      <c r="BK315">
        <v>0</v>
      </c>
      <c r="BL315">
        <v>0</v>
      </c>
      <c r="BM315">
        <v>0</v>
      </c>
      <c r="BN315">
        <v>0</v>
      </c>
      <c r="BO315">
        <v>0</v>
      </c>
      <c r="BP315">
        <v>1</v>
      </c>
      <c r="BQ315">
        <v>55.869911999999999</v>
      </c>
      <c r="BR315">
        <v>0</v>
      </c>
      <c r="BS315">
        <v>0</v>
      </c>
      <c r="BT315">
        <v>0</v>
      </c>
      <c r="BU315">
        <v>0</v>
      </c>
      <c r="BV315">
        <v>0</v>
      </c>
      <c r="BW315">
        <v>1</v>
      </c>
      <c r="CV315">
        <v>0</v>
      </c>
      <c r="CW315">
        <v>0</v>
      </c>
      <c r="CX315">
        <f>ROUND(Y315*Source!I595,7)</f>
        <v>1.153656</v>
      </c>
      <c r="CY315">
        <f>AA315</f>
        <v>6.78</v>
      </c>
      <c r="CZ315">
        <f>AE315</f>
        <v>6.78</v>
      </c>
      <c r="DA315">
        <f>AI315</f>
        <v>1</v>
      </c>
      <c r="DB315">
        <f t="shared" si="83"/>
        <v>55.87</v>
      </c>
      <c r="DC315">
        <f t="shared" si="84"/>
        <v>0</v>
      </c>
      <c r="DD315" t="s">
        <v>3</v>
      </c>
      <c r="DE315" t="s">
        <v>3</v>
      </c>
      <c r="DF315">
        <f>ROUND(ROUND(AE315,2)*CX315,2)</f>
        <v>7.82</v>
      </c>
      <c r="DG315">
        <f t="shared" ref="DG315:DG339" si="100">ROUND(ROUND(AF315,2)*CX315,2)</f>
        <v>0</v>
      </c>
      <c r="DH315">
        <f t="shared" si="85"/>
        <v>0</v>
      </c>
      <c r="DI315">
        <f t="shared" si="86"/>
        <v>0</v>
      </c>
      <c r="DJ315">
        <f>DF315</f>
        <v>7.82</v>
      </c>
      <c r="DK315">
        <v>1</v>
      </c>
      <c r="DL315" t="s">
        <v>3</v>
      </c>
      <c r="DM315">
        <v>0</v>
      </c>
      <c r="DN315" t="s">
        <v>3</v>
      </c>
      <c r="DO315">
        <v>0</v>
      </c>
    </row>
    <row r="316" spans="1:119" x14ac:dyDescent="0.2">
      <c r="A316">
        <f>ROW(Source!A595)</f>
        <v>595</v>
      </c>
      <c r="B316">
        <v>61549534</v>
      </c>
      <c r="C316">
        <v>61551261</v>
      </c>
      <c r="D316">
        <v>60403324</v>
      </c>
      <c r="E316">
        <v>1</v>
      </c>
      <c r="F316">
        <v>1</v>
      </c>
      <c r="G316">
        <v>1</v>
      </c>
      <c r="H316">
        <v>3</v>
      </c>
      <c r="I316" t="s">
        <v>440</v>
      </c>
      <c r="J316" t="s">
        <v>441</v>
      </c>
      <c r="K316" t="s">
        <v>442</v>
      </c>
      <c r="L316">
        <v>1407</v>
      </c>
      <c r="N316">
        <v>1013</v>
      </c>
      <c r="O316" t="s">
        <v>443</v>
      </c>
      <c r="P316" t="s">
        <v>443</v>
      </c>
      <c r="Q316">
        <v>1</v>
      </c>
      <c r="W316">
        <v>0</v>
      </c>
      <c r="X316">
        <v>-239864327</v>
      </c>
      <c r="Y316">
        <f t="shared" si="82"/>
        <v>0.4</v>
      </c>
      <c r="AA316">
        <v>336.81</v>
      </c>
      <c r="AB316">
        <v>0</v>
      </c>
      <c r="AC316">
        <v>0</v>
      </c>
      <c r="AD316">
        <v>0</v>
      </c>
      <c r="AE316">
        <v>261.08999999999997</v>
      </c>
      <c r="AF316">
        <v>0</v>
      </c>
      <c r="AG316">
        <v>0</v>
      </c>
      <c r="AH316">
        <v>0</v>
      </c>
      <c r="AI316">
        <v>1.29</v>
      </c>
      <c r="AJ316">
        <v>1</v>
      </c>
      <c r="AK316">
        <v>1</v>
      </c>
      <c r="AL316">
        <v>1</v>
      </c>
      <c r="AM316">
        <v>2</v>
      </c>
      <c r="AN316">
        <v>0</v>
      </c>
      <c r="AO316">
        <v>0</v>
      </c>
      <c r="AP316">
        <v>0</v>
      </c>
      <c r="AQ316">
        <v>1</v>
      </c>
      <c r="AR316">
        <v>0</v>
      </c>
      <c r="AS316" t="s">
        <v>3</v>
      </c>
      <c r="AT316">
        <v>0.4</v>
      </c>
      <c r="AU316" t="s">
        <v>3</v>
      </c>
      <c r="AV316">
        <v>0</v>
      </c>
      <c r="AW316">
        <v>2</v>
      </c>
      <c r="AX316">
        <v>61551273</v>
      </c>
      <c r="AY316">
        <v>1</v>
      </c>
      <c r="AZ316">
        <v>0</v>
      </c>
      <c r="BA316">
        <v>316</v>
      </c>
      <c r="BB316">
        <v>1</v>
      </c>
      <c r="BC316">
        <v>0</v>
      </c>
      <c r="BD316">
        <v>0</v>
      </c>
      <c r="BE316">
        <v>0</v>
      </c>
      <c r="BF316">
        <v>0</v>
      </c>
      <c r="BG316">
        <v>0</v>
      </c>
      <c r="BH316">
        <v>0</v>
      </c>
      <c r="BI316">
        <v>0</v>
      </c>
      <c r="BJ316">
        <v>104.43599999999999</v>
      </c>
      <c r="BK316">
        <v>0</v>
      </c>
      <c r="BL316">
        <v>0</v>
      </c>
      <c r="BM316">
        <v>0</v>
      </c>
      <c r="BN316">
        <v>0</v>
      </c>
      <c r="BO316">
        <v>0</v>
      </c>
      <c r="BP316">
        <v>1</v>
      </c>
      <c r="BQ316">
        <v>104.43599999999999</v>
      </c>
      <c r="BR316">
        <v>0</v>
      </c>
      <c r="BS316">
        <v>0</v>
      </c>
      <c r="BT316">
        <v>0</v>
      </c>
      <c r="BU316">
        <v>0</v>
      </c>
      <c r="BV316">
        <v>0</v>
      </c>
      <c r="BW316">
        <v>1</v>
      </c>
      <c r="CV316">
        <v>0</v>
      </c>
      <c r="CW316">
        <v>0</v>
      </c>
      <c r="CX316">
        <f>ROUND(Y316*Source!I595,7)</f>
        <v>5.6000000000000001E-2</v>
      </c>
      <c r="CY316">
        <f>AA316</f>
        <v>336.81</v>
      </c>
      <c r="CZ316">
        <f>AE316</f>
        <v>261.08999999999997</v>
      </c>
      <c r="DA316">
        <f>AI316</f>
        <v>1.29</v>
      </c>
      <c r="DB316">
        <f t="shared" si="83"/>
        <v>104.44</v>
      </c>
      <c r="DC316">
        <f t="shared" si="84"/>
        <v>0</v>
      </c>
      <c r="DD316" t="s">
        <v>3</v>
      </c>
      <c r="DE316" t="s">
        <v>3</v>
      </c>
      <c r="DF316">
        <f>ROUND(ROUND(AE316*AI316,2)*CX316,2)</f>
        <v>18.86</v>
      </c>
      <c r="DG316">
        <f t="shared" si="100"/>
        <v>0</v>
      </c>
      <c r="DH316">
        <f t="shared" si="85"/>
        <v>0</v>
      </c>
      <c r="DI316">
        <f t="shared" si="86"/>
        <v>0</v>
      </c>
      <c r="DJ316">
        <f>DF316</f>
        <v>18.86</v>
      </c>
      <c r="DK316">
        <v>0</v>
      </c>
      <c r="DL316" t="s">
        <v>3</v>
      </c>
      <c r="DM316">
        <v>0</v>
      </c>
      <c r="DN316" t="s">
        <v>3</v>
      </c>
      <c r="DO316">
        <v>0</v>
      </c>
    </row>
    <row r="317" spans="1:119" x14ac:dyDescent="0.2">
      <c r="A317">
        <f>ROW(Source!A595)</f>
        <v>595</v>
      </c>
      <c r="B317">
        <v>61549534</v>
      </c>
      <c r="C317">
        <v>61551261</v>
      </c>
      <c r="D317">
        <v>60403601</v>
      </c>
      <c r="E317">
        <v>1</v>
      </c>
      <c r="F317">
        <v>1</v>
      </c>
      <c r="G317">
        <v>1</v>
      </c>
      <c r="H317">
        <v>3</v>
      </c>
      <c r="I317" t="s">
        <v>444</v>
      </c>
      <c r="J317" t="s">
        <v>445</v>
      </c>
      <c r="K317" t="s">
        <v>446</v>
      </c>
      <c r="L317">
        <v>1348</v>
      </c>
      <c r="N317">
        <v>1009</v>
      </c>
      <c r="O317" t="s">
        <v>28</v>
      </c>
      <c r="P317" t="s">
        <v>28</v>
      </c>
      <c r="Q317">
        <v>1000</v>
      </c>
      <c r="W317">
        <v>0</v>
      </c>
      <c r="X317">
        <v>-312996078</v>
      </c>
      <c r="Y317">
        <f t="shared" si="82"/>
        <v>1.4E-3</v>
      </c>
      <c r="AA317">
        <v>127956.34</v>
      </c>
      <c r="AB317">
        <v>0</v>
      </c>
      <c r="AC317">
        <v>0</v>
      </c>
      <c r="AD317">
        <v>0</v>
      </c>
      <c r="AE317">
        <v>99190.96</v>
      </c>
      <c r="AF317">
        <v>0</v>
      </c>
      <c r="AG317">
        <v>0</v>
      </c>
      <c r="AH317">
        <v>0</v>
      </c>
      <c r="AI317">
        <v>1.29</v>
      </c>
      <c r="AJ317">
        <v>1</v>
      </c>
      <c r="AK317">
        <v>1</v>
      </c>
      <c r="AL317">
        <v>1</v>
      </c>
      <c r="AM317">
        <v>2</v>
      </c>
      <c r="AN317">
        <v>0</v>
      </c>
      <c r="AO317">
        <v>0</v>
      </c>
      <c r="AP317">
        <v>0</v>
      </c>
      <c r="AQ317">
        <v>1</v>
      </c>
      <c r="AR317">
        <v>0</v>
      </c>
      <c r="AS317" t="s">
        <v>3</v>
      </c>
      <c r="AT317">
        <v>1.4E-3</v>
      </c>
      <c r="AU317" t="s">
        <v>3</v>
      </c>
      <c r="AV317">
        <v>0</v>
      </c>
      <c r="AW317">
        <v>2</v>
      </c>
      <c r="AX317">
        <v>61551274</v>
      </c>
      <c r="AY317">
        <v>1</v>
      </c>
      <c r="AZ317">
        <v>0</v>
      </c>
      <c r="BA317">
        <v>317</v>
      </c>
      <c r="BB317">
        <v>1</v>
      </c>
      <c r="BC317">
        <v>0</v>
      </c>
      <c r="BD317">
        <v>0</v>
      </c>
      <c r="BE317">
        <v>0</v>
      </c>
      <c r="BF317">
        <v>0</v>
      </c>
      <c r="BG317">
        <v>0</v>
      </c>
      <c r="BH317">
        <v>0</v>
      </c>
      <c r="BI317">
        <v>0</v>
      </c>
      <c r="BJ317">
        <v>138.867344</v>
      </c>
      <c r="BK317">
        <v>0</v>
      </c>
      <c r="BL317">
        <v>0</v>
      </c>
      <c r="BM317">
        <v>0</v>
      </c>
      <c r="BN317">
        <v>0</v>
      </c>
      <c r="BO317">
        <v>0</v>
      </c>
      <c r="BP317">
        <v>1</v>
      </c>
      <c r="BQ317">
        <v>138.867344</v>
      </c>
      <c r="BR317">
        <v>0</v>
      </c>
      <c r="BS317">
        <v>0</v>
      </c>
      <c r="BT317">
        <v>0</v>
      </c>
      <c r="BU317">
        <v>0</v>
      </c>
      <c r="BV317">
        <v>0</v>
      </c>
      <c r="BW317">
        <v>1</v>
      </c>
      <c r="CV317">
        <v>0</v>
      </c>
      <c r="CW317">
        <v>0</v>
      </c>
      <c r="CX317">
        <f>ROUND(Y317*Source!I595,7)</f>
        <v>1.9599999999999999E-4</v>
      </c>
      <c r="CY317">
        <f>AA317</f>
        <v>127956.34</v>
      </c>
      <c r="CZ317">
        <f>AE317</f>
        <v>99190.96</v>
      </c>
      <c r="DA317">
        <f>AI317</f>
        <v>1.29</v>
      </c>
      <c r="DB317">
        <f t="shared" si="83"/>
        <v>138.87</v>
      </c>
      <c r="DC317">
        <f t="shared" si="84"/>
        <v>0</v>
      </c>
      <c r="DD317" t="s">
        <v>3</v>
      </c>
      <c r="DE317" t="s">
        <v>3</v>
      </c>
      <c r="DF317">
        <f>ROUND(ROUND(AE317*AI317,2)*CX317,2)</f>
        <v>25.08</v>
      </c>
      <c r="DG317">
        <f t="shared" si="100"/>
        <v>0</v>
      </c>
      <c r="DH317">
        <f t="shared" si="85"/>
        <v>0</v>
      </c>
      <c r="DI317">
        <f t="shared" si="86"/>
        <v>0</v>
      </c>
      <c r="DJ317">
        <f>DF317</f>
        <v>25.08</v>
      </c>
      <c r="DK317">
        <v>0</v>
      </c>
      <c r="DL317" t="s">
        <v>3</v>
      </c>
      <c r="DM317">
        <v>0</v>
      </c>
      <c r="DN317" t="s">
        <v>3</v>
      </c>
      <c r="DO317">
        <v>0</v>
      </c>
    </row>
    <row r="318" spans="1:119" x14ac:dyDescent="0.2">
      <c r="A318">
        <f>ROW(Source!A595)</f>
        <v>595</v>
      </c>
      <c r="B318">
        <v>61549534</v>
      </c>
      <c r="C318">
        <v>61551261</v>
      </c>
      <c r="D318">
        <v>60428717</v>
      </c>
      <c r="E318">
        <v>1</v>
      </c>
      <c r="F318">
        <v>1</v>
      </c>
      <c r="G318">
        <v>1</v>
      </c>
      <c r="H318">
        <v>3</v>
      </c>
      <c r="I318" t="s">
        <v>141</v>
      </c>
      <c r="J318" t="s">
        <v>143</v>
      </c>
      <c r="K318" t="s">
        <v>142</v>
      </c>
      <c r="L318">
        <v>1308</v>
      </c>
      <c r="N318">
        <v>1003</v>
      </c>
      <c r="O318" t="s">
        <v>133</v>
      </c>
      <c r="P318" t="s">
        <v>133</v>
      </c>
      <c r="Q318">
        <v>100</v>
      </c>
      <c r="W318">
        <v>0</v>
      </c>
      <c r="X318">
        <v>1929499894</v>
      </c>
      <c r="Y318">
        <f t="shared" si="82"/>
        <v>1</v>
      </c>
      <c r="AA318">
        <v>24286.65</v>
      </c>
      <c r="AB318">
        <v>0</v>
      </c>
      <c r="AC318">
        <v>0</v>
      </c>
      <c r="AD318">
        <v>0</v>
      </c>
      <c r="AE318">
        <v>19586.009999999998</v>
      </c>
      <c r="AF318">
        <v>0</v>
      </c>
      <c r="AG318">
        <v>0</v>
      </c>
      <c r="AH318">
        <v>0</v>
      </c>
      <c r="AI318">
        <v>1.24</v>
      </c>
      <c r="AJ318">
        <v>1</v>
      </c>
      <c r="AK318">
        <v>1</v>
      </c>
      <c r="AL318">
        <v>1</v>
      </c>
      <c r="AM318">
        <v>0</v>
      </c>
      <c r="AN318">
        <v>0</v>
      </c>
      <c r="AO318">
        <v>0</v>
      </c>
      <c r="AP318">
        <v>0</v>
      </c>
      <c r="AQ318">
        <v>0</v>
      </c>
      <c r="AR318">
        <v>0</v>
      </c>
      <c r="AS318" t="s">
        <v>3</v>
      </c>
      <c r="AT318">
        <v>1</v>
      </c>
      <c r="AU318" t="s">
        <v>3</v>
      </c>
      <c r="AV318">
        <v>0</v>
      </c>
      <c r="AW318">
        <v>1</v>
      </c>
      <c r="AX318">
        <v>-1</v>
      </c>
      <c r="AY318">
        <v>0</v>
      </c>
      <c r="AZ318">
        <v>0</v>
      </c>
      <c r="BA318" t="s">
        <v>3</v>
      </c>
      <c r="BB318">
        <v>0</v>
      </c>
      <c r="BC318">
        <v>0</v>
      </c>
      <c r="BD318">
        <v>0</v>
      </c>
      <c r="BE318">
        <v>0</v>
      </c>
      <c r="BF318">
        <v>0</v>
      </c>
      <c r="BG318">
        <v>0</v>
      </c>
      <c r="BH318">
        <v>0</v>
      </c>
      <c r="BI318">
        <v>0</v>
      </c>
      <c r="BJ318">
        <v>0</v>
      </c>
      <c r="BK318">
        <v>0</v>
      </c>
      <c r="BL318">
        <v>0</v>
      </c>
      <c r="BM318">
        <v>0</v>
      </c>
      <c r="BN318">
        <v>0</v>
      </c>
      <c r="BO318">
        <v>0</v>
      </c>
      <c r="BP318">
        <v>0</v>
      </c>
      <c r="BQ318">
        <v>0</v>
      </c>
      <c r="BR318">
        <v>0</v>
      </c>
      <c r="BS318">
        <v>0</v>
      </c>
      <c r="BT318">
        <v>0</v>
      </c>
      <c r="BU318">
        <v>0</v>
      </c>
      <c r="BV318">
        <v>0</v>
      </c>
      <c r="BW318">
        <v>0</v>
      </c>
      <c r="CV318">
        <v>0</v>
      </c>
      <c r="CW318">
        <v>0</v>
      </c>
      <c r="CX318">
        <f>ROUND(Y318*Source!I595,7)</f>
        <v>0.14000000000000001</v>
      </c>
      <c r="CY318">
        <f>AA318</f>
        <v>24286.65</v>
      </c>
      <c r="CZ318">
        <f>AE318</f>
        <v>19586.009999999998</v>
      </c>
      <c r="DA318">
        <f>AI318</f>
        <v>1.24</v>
      </c>
      <c r="DB318">
        <f t="shared" si="83"/>
        <v>19586.009999999998</v>
      </c>
      <c r="DC318">
        <f t="shared" si="84"/>
        <v>0</v>
      </c>
      <c r="DD318" t="s">
        <v>3</v>
      </c>
      <c r="DE318" t="s">
        <v>3</v>
      </c>
      <c r="DF318">
        <f>ROUND(ROUND(AE318*AI318,2)*CX318,2)</f>
        <v>3400.13</v>
      </c>
      <c r="DG318">
        <f t="shared" si="100"/>
        <v>0</v>
      </c>
      <c r="DH318">
        <f t="shared" si="85"/>
        <v>0</v>
      </c>
      <c r="DI318">
        <f t="shared" si="86"/>
        <v>0</v>
      </c>
      <c r="DJ318">
        <f>DF318</f>
        <v>3400.13</v>
      </c>
      <c r="DK318">
        <v>0</v>
      </c>
      <c r="DL318" t="s">
        <v>3</v>
      </c>
      <c r="DM318">
        <v>0</v>
      </c>
      <c r="DN318" t="s">
        <v>3</v>
      </c>
      <c r="DO318">
        <v>0</v>
      </c>
    </row>
    <row r="319" spans="1:119" x14ac:dyDescent="0.2">
      <c r="A319">
        <f>ROW(Source!A597)</f>
        <v>597</v>
      </c>
      <c r="B319">
        <v>61549534</v>
      </c>
      <c r="C319">
        <v>61551277</v>
      </c>
      <c r="D319">
        <v>60327426</v>
      </c>
      <c r="E319">
        <v>117</v>
      </c>
      <c r="F319">
        <v>1</v>
      </c>
      <c r="G319">
        <v>1</v>
      </c>
      <c r="H319">
        <v>1</v>
      </c>
      <c r="I319" t="s">
        <v>447</v>
      </c>
      <c r="J319" t="s">
        <v>3</v>
      </c>
      <c r="K319" t="s">
        <v>448</v>
      </c>
      <c r="L319">
        <v>1191</v>
      </c>
      <c r="N319">
        <v>1013</v>
      </c>
      <c r="O319" t="s">
        <v>413</v>
      </c>
      <c r="P319" t="s">
        <v>413</v>
      </c>
      <c r="Q319">
        <v>1</v>
      </c>
      <c r="W319">
        <v>0</v>
      </c>
      <c r="X319">
        <v>44848675</v>
      </c>
      <c r="Y319">
        <f t="shared" si="82"/>
        <v>12.24</v>
      </c>
      <c r="AA319">
        <v>0</v>
      </c>
      <c r="AB319">
        <v>0</v>
      </c>
      <c r="AC319">
        <v>0</v>
      </c>
      <c r="AD319">
        <v>705.88</v>
      </c>
      <c r="AE319">
        <v>0</v>
      </c>
      <c r="AF319">
        <v>0</v>
      </c>
      <c r="AG319">
        <v>0</v>
      </c>
      <c r="AH319">
        <v>705.88</v>
      </c>
      <c r="AI319">
        <v>1</v>
      </c>
      <c r="AJ319">
        <v>1</v>
      </c>
      <c r="AK319">
        <v>1</v>
      </c>
      <c r="AL319">
        <v>1</v>
      </c>
      <c r="AM319">
        <v>-2</v>
      </c>
      <c r="AN319">
        <v>0</v>
      </c>
      <c r="AO319">
        <v>0</v>
      </c>
      <c r="AP319">
        <v>0</v>
      </c>
      <c r="AQ319">
        <v>1</v>
      </c>
      <c r="AR319">
        <v>0</v>
      </c>
      <c r="AS319" t="s">
        <v>3</v>
      </c>
      <c r="AT319">
        <v>12.24</v>
      </c>
      <c r="AU319" t="s">
        <v>3</v>
      </c>
      <c r="AV319">
        <v>1</v>
      </c>
      <c r="AW319">
        <v>2</v>
      </c>
      <c r="AX319">
        <v>61551289</v>
      </c>
      <c r="AY319">
        <v>1</v>
      </c>
      <c r="AZ319">
        <v>0</v>
      </c>
      <c r="BA319">
        <v>319</v>
      </c>
      <c r="BB319">
        <v>1</v>
      </c>
      <c r="BC319">
        <v>0</v>
      </c>
      <c r="BD319">
        <v>0</v>
      </c>
      <c r="BE319">
        <v>0</v>
      </c>
      <c r="BF319">
        <v>0</v>
      </c>
      <c r="BG319">
        <v>0</v>
      </c>
      <c r="BH319">
        <v>0</v>
      </c>
      <c r="BI319">
        <v>0</v>
      </c>
      <c r="BJ319">
        <v>0</v>
      </c>
      <c r="BK319">
        <v>0</v>
      </c>
      <c r="BL319">
        <v>0</v>
      </c>
      <c r="BM319">
        <v>8639.9712</v>
      </c>
      <c r="BN319">
        <v>12.24</v>
      </c>
      <c r="BO319">
        <v>0</v>
      </c>
      <c r="BP319">
        <v>1</v>
      </c>
      <c r="BQ319">
        <v>0</v>
      </c>
      <c r="BR319">
        <v>0</v>
      </c>
      <c r="BS319">
        <v>0</v>
      </c>
      <c r="BT319">
        <v>8639.9712</v>
      </c>
      <c r="BU319">
        <v>12.24</v>
      </c>
      <c r="BV319">
        <v>0</v>
      </c>
      <c r="BW319">
        <v>1</v>
      </c>
      <c r="CU319">
        <f>ROUND(AT319*Source!I597*AH319*AL319,2)</f>
        <v>6047.98</v>
      </c>
      <c r="CV319">
        <f>ROUND(Y319*Source!I597,7)</f>
        <v>8.5679999999999996</v>
      </c>
      <c r="CW319">
        <v>0</v>
      </c>
      <c r="CX319">
        <f>ROUND(Y319*Source!I597,7)</f>
        <v>8.5679999999999996</v>
      </c>
      <c r="CY319">
        <f>AD319</f>
        <v>705.88</v>
      </c>
      <c r="CZ319">
        <f>AH319</f>
        <v>705.88</v>
      </c>
      <c r="DA319">
        <f>AL319</f>
        <v>1</v>
      </c>
      <c r="DB319">
        <f t="shared" si="83"/>
        <v>8639.9699999999993</v>
      </c>
      <c r="DC319">
        <f t="shared" si="84"/>
        <v>0</v>
      </c>
      <c r="DD319" t="s">
        <v>3</v>
      </c>
      <c r="DE319" t="s">
        <v>3</v>
      </c>
      <c r="DF319">
        <f t="shared" ref="DF319:DF324" si="101">ROUND(ROUND(AE319,2)*CX319,2)</f>
        <v>0</v>
      </c>
      <c r="DG319">
        <f t="shared" si="100"/>
        <v>0</v>
      </c>
      <c r="DH319">
        <f t="shared" si="85"/>
        <v>0</v>
      </c>
      <c r="DI319">
        <f t="shared" si="86"/>
        <v>6047.98</v>
      </c>
      <c r="DJ319">
        <f>DI319</f>
        <v>6047.98</v>
      </c>
      <c r="DK319">
        <v>1</v>
      </c>
      <c r="DL319" t="s">
        <v>3</v>
      </c>
      <c r="DM319">
        <v>0</v>
      </c>
      <c r="DN319" t="s">
        <v>3</v>
      </c>
      <c r="DO319">
        <v>0</v>
      </c>
    </row>
    <row r="320" spans="1:119" x14ac:dyDescent="0.2">
      <c r="A320">
        <f>ROW(Source!A597)</f>
        <v>597</v>
      </c>
      <c r="B320">
        <v>61549534</v>
      </c>
      <c r="C320">
        <v>61551277</v>
      </c>
      <c r="D320">
        <v>60327602</v>
      </c>
      <c r="E320">
        <v>117</v>
      </c>
      <c r="F320">
        <v>1</v>
      </c>
      <c r="G320">
        <v>1</v>
      </c>
      <c r="H320">
        <v>1</v>
      </c>
      <c r="I320" t="s">
        <v>430</v>
      </c>
      <c r="J320" t="s">
        <v>3</v>
      </c>
      <c r="K320" t="s">
        <v>431</v>
      </c>
      <c r="L320">
        <v>1191</v>
      </c>
      <c r="N320">
        <v>1013</v>
      </c>
      <c r="O320" t="s">
        <v>413</v>
      </c>
      <c r="P320" t="s">
        <v>413</v>
      </c>
      <c r="Q320">
        <v>1</v>
      </c>
      <c r="W320">
        <v>0</v>
      </c>
      <c r="X320">
        <v>-1417349443</v>
      </c>
      <c r="Y320">
        <f t="shared" si="82"/>
        <v>0.2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  <c r="AI320">
        <v>1</v>
      </c>
      <c r="AJ320">
        <v>1</v>
      </c>
      <c r="AK320">
        <v>1</v>
      </c>
      <c r="AL320">
        <v>1</v>
      </c>
      <c r="AM320">
        <v>-2</v>
      </c>
      <c r="AN320">
        <v>0</v>
      </c>
      <c r="AO320">
        <v>0</v>
      </c>
      <c r="AP320">
        <v>0</v>
      </c>
      <c r="AQ320">
        <v>1</v>
      </c>
      <c r="AR320">
        <v>0</v>
      </c>
      <c r="AS320" t="s">
        <v>3</v>
      </c>
      <c r="AT320">
        <v>0.2</v>
      </c>
      <c r="AU320" t="s">
        <v>3</v>
      </c>
      <c r="AV320">
        <v>2</v>
      </c>
      <c r="AW320">
        <v>2</v>
      </c>
      <c r="AX320">
        <v>61551290</v>
      </c>
      <c r="AY320">
        <v>1</v>
      </c>
      <c r="AZ320">
        <v>0</v>
      </c>
      <c r="BA320">
        <v>320</v>
      </c>
      <c r="BB320">
        <v>1</v>
      </c>
      <c r="BC320">
        <v>0</v>
      </c>
      <c r="BD320">
        <v>0</v>
      </c>
      <c r="BE320">
        <v>0</v>
      </c>
      <c r="BF320">
        <v>0</v>
      </c>
      <c r="BG320">
        <v>0</v>
      </c>
      <c r="BH320">
        <v>0</v>
      </c>
      <c r="BI320">
        <v>0</v>
      </c>
      <c r="BJ320">
        <v>0</v>
      </c>
      <c r="BK320">
        <v>0</v>
      </c>
      <c r="BL320">
        <v>0</v>
      </c>
      <c r="BM320">
        <v>0</v>
      </c>
      <c r="BN320">
        <v>0</v>
      </c>
      <c r="BO320">
        <v>0</v>
      </c>
      <c r="BP320">
        <v>0</v>
      </c>
      <c r="BQ320">
        <v>0</v>
      </c>
      <c r="BR320">
        <v>0</v>
      </c>
      <c r="BS320">
        <v>0</v>
      </c>
      <c r="BT320">
        <v>0</v>
      </c>
      <c r="BU320">
        <v>0</v>
      </c>
      <c r="BV320">
        <v>0</v>
      </c>
      <c r="BW320">
        <v>0</v>
      </c>
      <c r="CV320">
        <v>0</v>
      </c>
      <c r="CW320">
        <v>0</v>
      </c>
      <c r="CX320">
        <f>ROUND(Y320*Source!I597,7)</f>
        <v>0.14000000000000001</v>
      </c>
      <c r="CY320">
        <f>AD320</f>
        <v>0</v>
      </c>
      <c r="CZ320">
        <f>AH320</f>
        <v>0</v>
      </c>
      <c r="DA320">
        <f>AL320</f>
        <v>1</v>
      </c>
      <c r="DB320">
        <f t="shared" si="83"/>
        <v>0</v>
      </c>
      <c r="DC320">
        <f t="shared" si="84"/>
        <v>0</v>
      </c>
      <c r="DD320" t="s">
        <v>3</v>
      </c>
      <c r="DE320" t="s">
        <v>3</v>
      </c>
      <c r="DF320">
        <f t="shared" si="101"/>
        <v>0</v>
      </c>
      <c r="DG320">
        <f t="shared" si="100"/>
        <v>0</v>
      </c>
      <c r="DH320">
        <f t="shared" si="85"/>
        <v>0</v>
      </c>
      <c r="DI320">
        <f t="shared" si="86"/>
        <v>0</v>
      </c>
      <c r="DJ320">
        <f>DI320</f>
        <v>0</v>
      </c>
      <c r="DK320">
        <v>0</v>
      </c>
      <c r="DL320" t="s">
        <v>3</v>
      </c>
      <c r="DM320">
        <v>0</v>
      </c>
      <c r="DN320" t="s">
        <v>3</v>
      </c>
      <c r="DO320">
        <v>0</v>
      </c>
    </row>
    <row r="321" spans="1:119" x14ac:dyDescent="0.2">
      <c r="A321">
        <f>ROW(Source!A597)</f>
        <v>597</v>
      </c>
      <c r="B321">
        <v>61549534</v>
      </c>
      <c r="C321">
        <v>61551277</v>
      </c>
      <c r="D321">
        <v>60334091</v>
      </c>
      <c r="E321">
        <v>1</v>
      </c>
      <c r="F321">
        <v>1</v>
      </c>
      <c r="G321">
        <v>1</v>
      </c>
      <c r="H321">
        <v>2</v>
      </c>
      <c r="I321" t="s">
        <v>449</v>
      </c>
      <c r="J321" t="s">
        <v>450</v>
      </c>
      <c r="K321" t="s">
        <v>451</v>
      </c>
      <c r="L321">
        <v>1368</v>
      </c>
      <c r="N321">
        <v>1011</v>
      </c>
      <c r="O321" t="s">
        <v>417</v>
      </c>
      <c r="P321" t="s">
        <v>417</v>
      </c>
      <c r="Q321">
        <v>1</v>
      </c>
      <c r="W321">
        <v>0</v>
      </c>
      <c r="X321">
        <v>639918019</v>
      </c>
      <c r="Y321">
        <f t="shared" ref="Y321:Y372" si="102">AT321</f>
        <v>0.1</v>
      </c>
      <c r="AA321">
        <v>0</v>
      </c>
      <c r="AB321">
        <v>1629.55</v>
      </c>
      <c r="AC321">
        <v>969.91</v>
      </c>
      <c r="AD321">
        <v>0</v>
      </c>
      <c r="AE321">
        <v>0</v>
      </c>
      <c r="AF321">
        <v>1629.55</v>
      </c>
      <c r="AG321">
        <v>969.91</v>
      </c>
      <c r="AH321">
        <v>0</v>
      </c>
      <c r="AI321">
        <v>1</v>
      </c>
      <c r="AJ321">
        <v>1</v>
      </c>
      <c r="AK321">
        <v>1</v>
      </c>
      <c r="AL321">
        <v>1</v>
      </c>
      <c r="AM321">
        <v>-2</v>
      </c>
      <c r="AN321">
        <v>0</v>
      </c>
      <c r="AO321">
        <v>0</v>
      </c>
      <c r="AP321">
        <v>0</v>
      </c>
      <c r="AQ321">
        <v>1</v>
      </c>
      <c r="AR321">
        <v>0</v>
      </c>
      <c r="AS321" t="s">
        <v>3</v>
      </c>
      <c r="AT321">
        <v>0.1</v>
      </c>
      <c r="AU321" t="s">
        <v>3</v>
      </c>
      <c r="AV321">
        <v>1</v>
      </c>
      <c r="AW321">
        <v>2</v>
      </c>
      <c r="AX321">
        <v>61551291</v>
      </c>
      <c r="AY321">
        <v>1</v>
      </c>
      <c r="AZ321">
        <v>0</v>
      </c>
      <c r="BA321">
        <v>321</v>
      </c>
      <c r="BB321">
        <v>1</v>
      </c>
      <c r="BC321">
        <v>0</v>
      </c>
      <c r="BD321">
        <v>0</v>
      </c>
      <c r="BE321">
        <v>0</v>
      </c>
      <c r="BF321">
        <v>0</v>
      </c>
      <c r="BG321">
        <v>0</v>
      </c>
      <c r="BH321">
        <v>0</v>
      </c>
      <c r="BI321">
        <v>0</v>
      </c>
      <c r="BJ321">
        <v>0</v>
      </c>
      <c r="BK321">
        <v>162.95500000000001</v>
      </c>
      <c r="BL321">
        <v>96.991</v>
      </c>
      <c r="BM321">
        <v>0</v>
      </c>
      <c r="BN321">
        <v>0</v>
      </c>
      <c r="BO321">
        <v>0.1</v>
      </c>
      <c r="BP321">
        <v>1</v>
      </c>
      <c r="BQ321">
        <v>0</v>
      </c>
      <c r="BR321">
        <v>162.95500000000001</v>
      </c>
      <c r="BS321">
        <v>96.991</v>
      </c>
      <c r="BT321">
        <v>0</v>
      </c>
      <c r="BU321">
        <v>0</v>
      </c>
      <c r="BV321">
        <v>0.1</v>
      </c>
      <c r="BW321">
        <v>1</v>
      </c>
      <c r="CV321">
        <v>0</v>
      </c>
      <c r="CW321">
        <f>ROUND(Y321*Source!I597*DO321,7)</f>
        <v>7.0000000000000007E-2</v>
      </c>
      <c r="CX321">
        <f>ROUND(Y321*Source!I597,7)</f>
        <v>7.0000000000000007E-2</v>
      </c>
      <c r="CY321">
        <f>AB321</f>
        <v>1629.55</v>
      </c>
      <c r="CZ321">
        <f>AF321</f>
        <v>1629.55</v>
      </c>
      <c r="DA321">
        <f>AJ321</f>
        <v>1</v>
      </c>
      <c r="DB321">
        <f t="shared" ref="DB321:DB372" si="103">ROUND(ROUND(AT321*CZ321,2),6)</f>
        <v>162.96</v>
      </c>
      <c r="DC321">
        <f t="shared" ref="DC321:DC372" si="104">ROUND(ROUND(AT321*AG321,2),6)</f>
        <v>96.99</v>
      </c>
      <c r="DD321" t="s">
        <v>3</v>
      </c>
      <c r="DE321" t="s">
        <v>3</v>
      </c>
      <c r="DF321">
        <f t="shared" si="101"/>
        <v>0</v>
      </c>
      <c r="DG321">
        <f t="shared" si="100"/>
        <v>114.07</v>
      </c>
      <c r="DH321">
        <f t="shared" ref="DH321:DH372" si="105">ROUND(ROUND(AG321,2)*CX321,2)</f>
        <v>67.89</v>
      </c>
      <c r="DI321">
        <f t="shared" ref="DI321:DI372" si="106">ROUND(ROUND(AH321,2)*CX321,2)</f>
        <v>0</v>
      </c>
      <c r="DJ321">
        <f>DG321+DH321</f>
        <v>181.95999999999998</v>
      </c>
      <c r="DK321">
        <v>1</v>
      </c>
      <c r="DL321" t="s">
        <v>452</v>
      </c>
      <c r="DM321">
        <v>6</v>
      </c>
      <c r="DN321" t="s">
        <v>413</v>
      </c>
      <c r="DO321">
        <v>1</v>
      </c>
    </row>
    <row r="322" spans="1:119" x14ac:dyDescent="0.2">
      <c r="A322">
        <f>ROW(Source!A597)</f>
        <v>597</v>
      </c>
      <c r="B322">
        <v>61549534</v>
      </c>
      <c r="C322">
        <v>61551277</v>
      </c>
      <c r="D322">
        <v>60334986</v>
      </c>
      <c r="E322">
        <v>1</v>
      </c>
      <c r="F322">
        <v>1</v>
      </c>
      <c r="G322">
        <v>1</v>
      </c>
      <c r="H322">
        <v>2</v>
      </c>
      <c r="I322" t="s">
        <v>453</v>
      </c>
      <c r="J322" t="s">
        <v>454</v>
      </c>
      <c r="K322" t="s">
        <v>455</v>
      </c>
      <c r="L322">
        <v>1368</v>
      </c>
      <c r="N322">
        <v>1011</v>
      </c>
      <c r="O322" t="s">
        <v>417</v>
      </c>
      <c r="P322" t="s">
        <v>417</v>
      </c>
      <c r="Q322">
        <v>1</v>
      </c>
      <c r="W322">
        <v>0</v>
      </c>
      <c r="X322">
        <v>-849950259</v>
      </c>
      <c r="Y322">
        <f t="shared" si="102"/>
        <v>0.1</v>
      </c>
      <c r="AA322">
        <v>0</v>
      </c>
      <c r="AB322">
        <v>643.29</v>
      </c>
      <c r="AC322">
        <v>722.05</v>
      </c>
      <c r="AD322">
        <v>0</v>
      </c>
      <c r="AE322">
        <v>0</v>
      </c>
      <c r="AF322">
        <v>643.29</v>
      </c>
      <c r="AG322">
        <v>722.05</v>
      </c>
      <c r="AH322">
        <v>0</v>
      </c>
      <c r="AI322">
        <v>1</v>
      </c>
      <c r="AJ322">
        <v>1</v>
      </c>
      <c r="AK322">
        <v>1</v>
      </c>
      <c r="AL322">
        <v>1</v>
      </c>
      <c r="AM322">
        <v>-2</v>
      </c>
      <c r="AN322">
        <v>0</v>
      </c>
      <c r="AO322">
        <v>0</v>
      </c>
      <c r="AP322">
        <v>0</v>
      </c>
      <c r="AQ322">
        <v>1</v>
      </c>
      <c r="AR322">
        <v>0</v>
      </c>
      <c r="AS322" t="s">
        <v>3</v>
      </c>
      <c r="AT322">
        <v>0.1</v>
      </c>
      <c r="AU322" t="s">
        <v>3</v>
      </c>
      <c r="AV322">
        <v>1</v>
      </c>
      <c r="AW322">
        <v>2</v>
      </c>
      <c r="AX322">
        <v>61551292</v>
      </c>
      <c r="AY322">
        <v>1</v>
      </c>
      <c r="AZ322">
        <v>0</v>
      </c>
      <c r="BA322">
        <v>322</v>
      </c>
      <c r="BB322">
        <v>1</v>
      </c>
      <c r="BC322">
        <v>0</v>
      </c>
      <c r="BD322">
        <v>0</v>
      </c>
      <c r="BE322">
        <v>0</v>
      </c>
      <c r="BF322">
        <v>0</v>
      </c>
      <c r="BG322">
        <v>0</v>
      </c>
      <c r="BH322">
        <v>0</v>
      </c>
      <c r="BI322">
        <v>0</v>
      </c>
      <c r="BJ322">
        <v>0</v>
      </c>
      <c r="BK322">
        <v>64.328999999999994</v>
      </c>
      <c r="BL322">
        <v>72.204999999999998</v>
      </c>
      <c r="BM322">
        <v>0</v>
      </c>
      <c r="BN322">
        <v>0</v>
      </c>
      <c r="BO322">
        <v>0.1</v>
      </c>
      <c r="BP322">
        <v>1</v>
      </c>
      <c r="BQ322">
        <v>0</v>
      </c>
      <c r="BR322">
        <v>64.328999999999994</v>
      </c>
      <c r="BS322">
        <v>72.204999999999998</v>
      </c>
      <c r="BT322">
        <v>0</v>
      </c>
      <c r="BU322">
        <v>0</v>
      </c>
      <c r="BV322">
        <v>0.1</v>
      </c>
      <c r="BW322">
        <v>1</v>
      </c>
      <c r="CV322">
        <v>0</v>
      </c>
      <c r="CW322">
        <f>ROUND(Y322*Source!I597*DO322,7)</f>
        <v>7.0000000000000007E-2</v>
      </c>
      <c r="CX322">
        <f>ROUND(Y322*Source!I597,7)</f>
        <v>7.0000000000000007E-2</v>
      </c>
      <c r="CY322">
        <f>AB322</f>
        <v>643.29</v>
      </c>
      <c r="CZ322">
        <f>AF322</f>
        <v>643.29</v>
      </c>
      <c r="DA322">
        <f>AJ322</f>
        <v>1</v>
      </c>
      <c r="DB322">
        <f t="shared" si="103"/>
        <v>64.33</v>
      </c>
      <c r="DC322">
        <f t="shared" si="104"/>
        <v>72.209999999999994</v>
      </c>
      <c r="DD322" t="s">
        <v>3</v>
      </c>
      <c r="DE322" t="s">
        <v>3</v>
      </c>
      <c r="DF322">
        <f t="shared" si="101"/>
        <v>0</v>
      </c>
      <c r="DG322">
        <f t="shared" si="100"/>
        <v>45.03</v>
      </c>
      <c r="DH322">
        <f t="shared" si="105"/>
        <v>50.54</v>
      </c>
      <c r="DI322">
        <f t="shared" si="106"/>
        <v>0</v>
      </c>
      <c r="DJ322">
        <f>DG322+DH322</f>
        <v>95.57</v>
      </c>
      <c r="DK322">
        <v>1</v>
      </c>
      <c r="DL322" t="s">
        <v>456</v>
      </c>
      <c r="DM322">
        <v>4</v>
      </c>
      <c r="DN322" t="s">
        <v>413</v>
      </c>
      <c r="DO322">
        <v>1</v>
      </c>
    </row>
    <row r="323" spans="1:119" x14ac:dyDescent="0.2">
      <c r="A323">
        <f>ROW(Source!A597)</f>
        <v>597</v>
      </c>
      <c r="B323">
        <v>61549534</v>
      </c>
      <c r="C323">
        <v>61551277</v>
      </c>
      <c r="D323">
        <v>60335182</v>
      </c>
      <c r="E323">
        <v>1</v>
      </c>
      <c r="F323">
        <v>1</v>
      </c>
      <c r="G323">
        <v>1</v>
      </c>
      <c r="H323">
        <v>2</v>
      </c>
      <c r="I323" t="s">
        <v>457</v>
      </c>
      <c r="J323" t="s">
        <v>458</v>
      </c>
      <c r="K323" t="s">
        <v>459</v>
      </c>
      <c r="L323">
        <v>1368</v>
      </c>
      <c r="N323">
        <v>1011</v>
      </c>
      <c r="O323" t="s">
        <v>417</v>
      </c>
      <c r="P323" t="s">
        <v>417</v>
      </c>
      <c r="Q323">
        <v>1</v>
      </c>
      <c r="W323">
        <v>0</v>
      </c>
      <c r="X323">
        <v>303316554</v>
      </c>
      <c r="Y323">
        <f t="shared" si="102"/>
        <v>2.16</v>
      </c>
      <c r="AA323">
        <v>0</v>
      </c>
      <c r="AB323">
        <v>32.26</v>
      </c>
      <c r="AC323">
        <v>0</v>
      </c>
      <c r="AD323">
        <v>0</v>
      </c>
      <c r="AE323">
        <v>0</v>
      </c>
      <c r="AF323">
        <v>32.26</v>
      </c>
      <c r="AG323">
        <v>0</v>
      </c>
      <c r="AH323">
        <v>0</v>
      </c>
      <c r="AI323">
        <v>1</v>
      </c>
      <c r="AJ323">
        <v>1</v>
      </c>
      <c r="AK323">
        <v>1</v>
      </c>
      <c r="AL323">
        <v>1</v>
      </c>
      <c r="AM323">
        <v>-2</v>
      </c>
      <c r="AN323">
        <v>0</v>
      </c>
      <c r="AO323">
        <v>0</v>
      </c>
      <c r="AP323">
        <v>0</v>
      </c>
      <c r="AQ323">
        <v>1</v>
      </c>
      <c r="AR323">
        <v>0</v>
      </c>
      <c r="AS323" t="s">
        <v>3</v>
      </c>
      <c r="AT323">
        <v>2.16</v>
      </c>
      <c r="AU323" t="s">
        <v>3</v>
      </c>
      <c r="AV323">
        <v>1</v>
      </c>
      <c r="AW323">
        <v>2</v>
      </c>
      <c r="AX323">
        <v>61551293</v>
      </c>
      <c r="AY323">
        <v>1</v>
      </c>
      <c r="AZ323">
        <v>0</v>
      </c>
      <c r="BA323">
        <v>323</v>
      </c>
      <c r="BB323">
        <v>1</v>
      </c>
      <c r="BC323">
        <v>0</v>
      </c>
      <c r="BD323">
        <v>0</v>
      </c>
      <c r="BE323">
        <v>0</v>
      </c>
      <c r="BF323">
        <v>0</v>
      </c>
      <c r="BG323">
        <v>0</v>
      </c>
      <c r="BH323">
        <v>0</v>
      </c>
      <c r="BI323">
        <v>0</v>
      </c>
      <c r="BJ323">
        <v>0</v>
      </c>
      <c r="BK323">
        <v>69.681600000000003</v>
      </c>
      <c r="BL323">
        <v>0</v>
      </c>
      <c r="BM323">
        <v>0</v>
      </c>
      <c r="BN323">
        <v>0</v>
      </c>
      <c r="BO323">
        <v>0</v>
      </c>
      <c r="BP323">
        <v>1</v>
      </c>
      <c r="BQ323">
        <v>0</v>
      </c>
      <c r="BR323">
        <v>69.681600000000003</v>
      </c>
      <c r="BS323">
        <v>0</v>
      </c>
      <c r="BT323">
        <v>0</v>
      </c>
      <c r="BU323">
        <v>0</v>
      </c>
      <c r="BV323">
        <v>0</v>
      </c>
      <c r="BW323">
        <v>1</v>
      </c>
      <c r="CV323">
        <v>0</v>
      </c>
      <c r="CW323">
        <f>ROUND(Y323*Source!I597*DO323,7)</f>
        <v>0</v>
      </c>
      <c r="CX323">
        <f>ROUND(Y323*Source!I597,7)</f>
        <v>1.512</v>
      </c>
      <c r="CY323">
        <f>AB323</f>
        <v>32.26</v>
      </c>
      <c r="CZ323">
        <f>AF323</f>
        <v>32.26</v>
      </c>
      <c r="DA323">
        <f>AJ323</f>
        <v>1</v>
      </c>
      <c r="DB323">
        <f t="shared" si="103"/>
        <v>69.680000000000007</v>
      </c>
      <c r="DC323">
        <f t="shared" si="104"/>
        <v>0</v>
      </c>
      <c r="DD323" t="s">
        <v>3</v>
      </c>
      <c r="DE323" t="s">
        <v>3</v>
      </c>
      <c r="DF323">
        <f t="shared" si="101"/>
        <v>0</v>
      </c>
      <c r="DG323">
        <f t="shared" si="100"/>
        <v>48.78</v>
      </c>
      <c r="DH323">
        <f t="shared" si="105"/>
        <v>0</v>
      </c>
      <c r="DI323">
        <f t="shared" si="106"/>
        <v>0</v>
      </c>
      <c r="DJ323">
        <f>DG323+DH323</f>
        <v>48.78</v>
      </c>
      <c r="DK323">
        <v>1</v>
      </c>
      <c r="DL323" t="s">
        <v>3</v>
      </c>
      <c r="DM323">
        <v>0</v>
      </c>
      <c r="DN323" t="s">
        <v>3</v>
      </c>
      <c r="DO323">
        <v>0</v>
      </c>
    </row>
    <row r="324" spans="1:119" x14ac:dyDescent="0.2">
      <c r="A324">
        <f>ROW(Source!A597)</f>
        <v>597</v>
      </c>
      <c r="B324">
        <v>61549534</v>
      </c>
      <c r="C324">
        <v>61551277</v>
      </c>
      <c r="D324">
        <v>60401754</v>
      </c>
      <c r="E324">
        <v>1</v>
      </c>
      <c r="F324">
        <v>1</v>
      </c>
      <c r="G324">
        <v>1</v>
      </c>
      <c r="H324">
        <v>3</v>
      </c>
      <c r="I324" t="s">
        <v>436</v>
      </c>
      <c r="J324" t="s">
        <v>437</v>
      </c>
      <c r="K324" t="s">
        <v>438</v>
      </c>
      <c r="L324">
        <v>1383</v>
      </c>
      <c r="N324">
        <v>1013</v>
      </c>
      <c r="O324" t="s">
        <v>439</v>
      </c>
      <c r="P324" t="s">
        <v>439</v>
      </c>
      <c r="Q324">
        <v>1</v>
      </c>
      <c r="W324">
        <v>0</v>
      </c>
      <c r="X324">
        <v>1840299850</v>
      </c>
      <c r="Y324">
        <f t="shared" si="102"/>
        <v>0.44159999999999999</v>
      </c>
      <c r="AA324">
        <v>6.78</v>
      </c>
      <c r="AB324">
        <v>0</v>
      </c>
      <c r="AC324">
        <v>0</v>
      </c>
      <c r="AD324">
        <v>0</v>
      </c>
      <c r="AE324">
        <v>6.78</v>
      </c>
      <c r="AF324">
        <v>0</v>
      </c>
      <c r="AG324">
        <v>0</v>
      </c>
      <c r="AH324">
        <v>0</v>
      </c>
      <c r="AI324">
        <v>1</v>
      </c>
      <c r="AJ324">
        <v>1</v>
      </c>
      <c r="AK324">
        <v>1</v>
      </c>
      <c r="AL324">
        <v>1</v>
      </c>
      <c r="AM324">
        <v>-2</v>
      </c>
      <c r="AN324">
        <v>0</v>
      </c>
      <c r="AO324">
        <v>0</v>
      </c>
      <c r="AP324">
        <v>0</v>
      </c>
      <c r="AQ324">
        <v>1</v>
      </c>
      <c r="AR324">
        <v>0</v>
      </c>
      <c r="AS324" t="s">
        <v>3</v>
      </c>
      <c r="AT324">
        <v>0.44159999999999999</v>
      </c>
      <c r="AU324" t="s">
        <v>3</v>
      </c>
      <c r="AV324">
        <v>0</v>
      </c>
      <c r="AW324">
        <v>2</v>
      </c>
      <c r="AX324">
        <v>61551294</v>
      </c>
      <c r="AY324">
        <v>1</v>
      </c>
      <c r="AZ324">
        <v>0</v>
      </c>
      <c r="BA324">
        <v>324</v>
      </c>
      <c r="BB324">
        <v>1</v>
      </c>
      <c r="BC324">
        <v>0</v>
      </c>
      <c r="BD324">
        <v>0</v>
      </c>
      <c r="BE324">
        <v>0</v>
      </c>
      <c r="BF324">
        <v>0</v>
      </c>
      <c r="BG324">
        <v>0</v>
      </c>
      <c r="BH324">
        <v>0</v>
      </c>
      <c r="BI324">
        <v>0</v>
      </c>
      <c r="BJ324">
        <v>2.9940480000000003</v>
      </c>
      <c r="BK324">
        <v>0</v>
      </c>
      <c r="BL324">
        <v>0</v>
      </c>
      <c r="BM324">
        <v>0</v>
      </c>
      <c r="BN324">
        <v>0</v>
      </c>
      <c r="BO324">
        <v>0</v>
      </c>
      <c r="BP324">
        <v>1</v>
      </c>
      <c r="BQ324">
        <v>2.9940480000000003</v>
      </c>
      <c r="BR324">
        <v>0</v>
      </c>
      <c r="BS324">
        <v>0</v>
      </c>
      <c r="BT324">
        <v>0</v>
      </c>
      <c r="BU324">
        <v>0</v>
      </c>
      <c r="BV324">
        <v>0</v>
      </c>
      <c r="BW324">
        <v>1</v>
      </c>
      <c r="CV324">
        <v>0</v>
      </c>
      <c r="CW324">
        <v>0</v>
      </c>
      <c r="CX324">
        <f>ROUND(Y324*Source!I597,7)</f>
        <v>0.30912000000000001</v>
      </c>
      <c r="CY324">
        <f t="shared" ref="CY324:CY329" si="107">AA324</f>
        <v>6.78</v>
      </c>
      <c r="CZ324">
        <f t="shared" ref="CZ324:CZ329" si="108">AE324</f>
        <v>6.78</v>
      </c>
      <c r="DA324">
        <f t="shared" ref="DA324:DA329" si="109">AI324</f>
        <v>1</v>
      </c>
      <c r="DB324">
        <f t="shared" si="103"/>
        <v>2.99</v>
      </c>
      <c r="DC324">
        <f t="shared" si="104"/>
        <v>0</v>
      </c>
      <c r="DD324" t="s">
        <v>3</v>
      </c>
      <c r="DE324" t="s">
        <v>3</v>
      </c>
      <c r="DF324">
        <f t="shared" si="101"/>
        <v>2.1</v>
      </c>
      <c r="DG324">
        <f t="shared" si="100"/>
        <v>0</v>
      </c>
      <c r="DH324">
        <f t="shared" si="105"/>
        <v>0</v>
      </c>
      <c r="DI324">
        <f t="shared" si="106"/>
        <v>0</v>
      </c>
      <c r="DJ324">
        <f t="shared" ref="DJ324:DJ329" si="110">DF324</f>
        <v>2.1</v>
      </c>
      <c r="DK324">
        <v>1</v>
      </c>
      <c r="DL324" t="s">
        <v>3</v>
      </c>
      <c r="DM324">
        <v>0</v>
      </c>
      <c r="DN324" t="s">
        <v>3</v>
      </c>
      <c r="DO324">
        <v>0</v>
      </c>
    </row>
    <row r="325" spans="1:119" x14ac:dyDescent="0.2">
      <c r="A325">
        <f>ROW(Source!A597)</f>
        <v>597</v>
      </c>
      <c r="B325">
        <v>61549534</v>
      </c>
      <c r="C325">
        <v>61551277</v>
      </c>
      <c r="D325">
        <v>60401913</v>
      </c>
      <c r="E325">
        <v>1</v>
      </c>
      <c r="F325">
        <v>1</v>
      </c>
      <c r="G325">
        <v>1</v>
      </c>
      <c r="H325">
        <v>3</v>
      </c>
      <c r="I325" t="s">
        <v>460</v>
      </c>
      <c r="J325" t="s">
        <v>461</v>
      </c>
      <c r="K325" t="s">
        <v>462</v>
      </c>
      <c r="L325">
        <v>1301</v>
      </c>
      <c r="N325">
        <v>1003</v>
      </c>
      <c r="O325" t="s">
        <v>163</v>
      </c>
      <c r="P325" t="s">
        <v>163</v>
      </c>
      <c r="Q325">
        <v>1</v>
      </c>
      <c r="W325">
        <v>0</v>
      </c>
      <c r="X325">
        <v>-1499427467</v>
      </c>
      <c r="Y325">
        <f t="shared" si="102"/>
        <v>13.33</v>
      </c>
      <c r="AA325">
        <v>5.17</v>
      </c>
      <c r="AB325">
        <v>0</v>
      </c>
      <c r="AC325">
        <v>0</v>
      </c>
      <c r="AD325">
        <v>0</v>
      </c>
      <c r="AE325">
        <v>5.87</v>
      </c>
      <c r="AF325">
        <v>0</v>
      </c>
      <c r="AG325">
        <v>0</v>
      </c>
      <c r="AH325">
        <v>0</v>
      </c>
      <c r="AI325">
        <v>0.88</v>
      </c>
      <c r="AJ325">
        <v>1</v>
      </c>
      <c r="AK325">
        <v>1</v>
      </c>
      <c r="AL325">
        <v>1</v>
      </c>
      <c r="AM325">
        <v>2</v>
      </c>
      <c r="AN325">
        <v>0</v>
      </c>
      <c r="AO325">
        <v>0</v>
      </c>
      <c r="AP325">
        <v>0</v>
      </c>
      <c r="AQ325">
        <v>1</v>
      </c>
      <c r="AR325">
        <v>0</v>
      </c>
      <c r="AS325" t="s">
        <v>3</v>
      </c>
      <c r="AT325">
        <v>13.33</v>
      </c>
      <c r="AU325" t="s">
        <v>3</v>
      </c>
      <c r="AV325">
        <v>0</v>
      </c>
      <c r="AW325">
        <v>2</v>
      </c>
      <c r="AX325">
        <v>61551295</v>
      </c>
      <c r="AY325">
        <v>1</v>
      </c>
      <c r="AZ325">
        <v>0</v>
      </c>
      <c r="BA325">
        <v>325</v>
      </c>
      <c r="BB325">
        <v>1</v>
      </c>
      <c r="BC325">
        <v>0</v>
      </c>
      <c r="BD325">
        <v>0</v>
      </c>
      <c r="BE325">
        <v>0</v>
      </c>
      <c r="BF325">
        <v>0</v>
      </c>
      <c r="BG325">
        <v>0</v>
      </c>
      <c r="BH325">
        <v>0</v>
      </c>
      <c r="BI325">
        <v>0</v>
      </c>
      <c r="BJ325">
        <v>78.247100000000003</v>
      </c>
      <c r="BK325">
        <v>0</v>
      </c>
      <c r="BL325">
        <v>0</v>
      </c>
      <c r="BM325">
        <v>0</v>
      </c>
      <c r="BN325">
        <v>0</v>
      </c>
      <c r="BO325">
        <v>0</v>
      </c>
      <c r="BP325">
        <v>1</v>
      </c>
      <c r="BQ325">
        <v>78.247100000000003</v>
      </c>
      <c r="BR325">
        <v>0</v>
      </c>
      <c r="BS325">
        <v>0</v>
      </c>
      <c r="BT325">
        <v>0</v>
      </c>
      <c r="BU325">
        <v>0</v>
      </c>
      <c r="BV325">
        <v>0</v>
      </c>
      <c r="BW325">
        <v>1</v>
      </c>
      <c r="CV325">
        <v>0</v>
      </c>
      <c r="CW325">
        <v>0</v>
      </c>
      <c r="CX325">
        <f>ROUND(Y325*Source!I597,7)</f>
        <v>9.3309999999999995</v>
      </c>
      <c r="CY325">
        <f t="shared" si="107"/>
        <v>5.17</v>
      </c>
      <c r="CZ325">
        <f t="shared" si="108"/>
        <v>5.87</v>
      </c>
      <c r="DA325">
        <f t="shared" si="109"/>
        <v>0.88</v>
      </c>
      <c r="DB325">
        <f t="shared" si="103"/>
        <v>78.25</v>
      </c>
      <c r="DC325">
        <f t="shared" si="104"/>
        <v>0</v>
      </c>
      <c r="DD325" t="s">
        <v>3</v>
      </c>
      <c r="DE325" t="s">
        <v>3</v>
      </c>
      <c r="DF325">
        <f>ROUND(ROUND(AE325*AI325,2)*CX325,2)</f>
        <v>48.24</v>
      </c>
      <c r="DG325">
        <f t="shared" si="100"/>
        <v>0</v>
      </c>
      <c r="DH325">
        <f t="shared" si="105"/>
        <v>0</v>
      </c>
      <c r="DI325">
        <f t="shared" si="106"/>
        <v>0</v>
      </c>
      <c r="DJ325">
        <f t="shared" si="110"/>
        <v>48.24</v>
      </c>
      <c r="DK325">
        <v>0</v>
      </c>
      <c r="DL325" t="s">
        <v>3</v>
      </c>
      <c r="DM325">
        <v>0</v>
      </c>
      <c r="DN325" t="s">
        <v>3</v>
      </c>
      <c r="DO325">
        <v>0</v>
      </c>
    </row>
    <row r="326" spans="1:119" x14ac:dyDescent="0.2">
      <c r="A326">
        <f>ROW(Source!A597)</f>
        <v>597</v>
      </c>
      <c r="B326">
        <v>61549534</v>
      </c>
      <c r="C326">
        <v>61551277</v>
      </c>
      <c r="D326">
        <v>60401927</v>
      </c>
      <c r="E326">
        <v>1</v>
      </c>
      <c r="F326">
        <v>1</v>
      </c>
      <c r="G326">
        <v>1</v>
      </c>
      <c r="H326">
        <v>3</v>
      </c>
      <c r="I326" t="s">
        <v>463</v>
      </c>
      <c r="J326" t="s">
        <v>464</v>
      </c>
      <c r="K326" t="s">
        <v>465</v>
      </c>
      <c r="L326">
        <v>1302</v>
      </c>
      <c r="N326">
        <v>1003</v>
      </c>
      <c r="O326" t="s">
        <v>466</v>
      </c>
      <c r="P326" t="s">
        <v>466</v>
      </c>
      <c r="Q326">
        <v>10</v>
      </c>
      <c r="W326">
        <v>0</v>
      </c>
      <c r="X326">
        <v>530731316</v>
      </c>
      <c r="Y326">
        <f t="shared" si="102"/>
        <v>0.55000000000000004</v>
      </c>
      <c r="AA326">
        <v>57.7</v>
      </c>
      <c r="AB326">
        <v>0</v>
      </c>
      <c r="AC326">
        <v>0</v>
      </c>
      <c r="AD326">
        <v>0</v>
      </c>
      <c r="AE326">
        <v>37.71</v>
      </c>
      <c r="AF326">
        <v>0</v>
      </c>
      <c r="AG326">
        <v>0</v>
      </c>
      <c r="AH326">
        <v>0</v>
      </c>
      <c r="AI326">
        <v>1.53</v>
      </c>
      <c r="AJ326">
        <v>1</v>
      </c>
      <c r="AK326">
        <v>1</v>
      </c>
      <c r="AL326">
        <v>1</v>
      </c>
      <c r="AM326">
        <v>2</v>
      </c>
      <c r="AN326">
        <v>0</v>
      </c>
      <c r="AO326">
        <v>0</v>
      </c>
      <c r="AP326">
        <v>0</v>
      </c>
      <c r="AQ326">
        <v>1</v>
      </c>
      <c r="AR326">
        <v>0</v>
      </c>
      <c r="AS326" t="s">
        <v>3</v>
      </c>
      <c r="AT326">
        <v>0.55000000000000004</v>
      </c>
      <c r="AU326" t="s">
        <v>3</v>
      </c>
      <c r="AV326">
        <v>0</v>
      </c>
      <c r="AW326">
        <v>2</v>
      </c>
      <c r="AX326">
        <v>61551296</v>
      </c>
      <c r="AY326">
        <v>1</v>
      </c>
      <c r="AZ326">
        <v>0</v>
      </c>
      <c r="BA326">
        <v>326</v>
      </c>
      <c r="BB326">
        <v>1</v>
      </c>
      <c r="BC326">
        <v>0</v>
      </c>
      <c r="BD326">
        <v>0</v>
      </c>
      <c r="BE326">
        <v>0</v>
      </c>
      <c r="BF326">
        <v>0</v>
      </c>
      <c r="BG326">
        <v>0</v>
      </c>
      <c r="BH326">
        <v>0</v>
      </c>
      <c r="BI326">
        <v>0</v>
      </c>
      <c r="BJ326">
        <v>20.740500000000001</v>
      </c>
      <c r="BK326">
        <v>0</v>
      </c>
      <c r="BL326">
        <v>0</v>
      </c>
      <c r="BM326">
        <v>0</v>
      </c>
      <c r="BN326">
        <v>0</v>
      </c>
      <c r="BO326">
        <v>0</v>
      </c>
      <c r="BP326">
        <v>1</v>
      </c>
      <c r="BQ326">
        <v>20.740500000000001</v>
      </c>
      <c r="BR326">
        <v>0</v>
      </c>
      <c r="BS326">
        <v>0</v>
      </c>
      <c r="BT326">
        <v>0</v>
      </c>
      <c r="BU326">
        <v>0</v>
      </c>
      <c r="BV326">
        <v>0</v>
      </c>
      <c r="BW326">
        <v>1</v>
      </c>
      <c r="CV326">
        <v>0</v>
      </c>
      <c r="CW326">
        <v>0</v>
      </c>
      <c r="CX326">
        <f>ROUND(Y326*Source!I597,7)</f>
        <v>0.38500000000000001</v>
      </c>
      <c r="CY326">
        <f t="shared" si="107"/>
        <v>57.7</v>
      </c>
      <c r="CZ326">
        <f t="shared" si="108"/>
        <v>37.71</v>
      </c>
      <c r="DA326">
        <f t="shared" si="109"/>
        <v>1.53</v>
      </c>
      <c r="DB326">
        <f t="shared" si="103"/>
        <v>20.74</v>
      </c>
      <c r="DC326">
        <f t="shared" si="104"/>
        <v>0</v>
      </c>
      <c r="DD326" t="s">
        <v>3</v>
      </c>
      <c r="DE326" t="s">
        <v>3</v>
      </c>
      <c r="DF326">
        <f>ROUND(ROUND(AE326*AI326,2)*CX326,2)</f>
        <v>22.21</v>
      </c>
      <c r="DG326">
        <f t="shared" si="100"/>
        <v>0</v>
      </c>
      <c r="DH326">
        <f t="shared" si="105"/>
        <v>0</v>
      </c>
      <c r="DI326">
        <f t="shared" si="106"/>
        <v>0</v>
      </c>
      <c r="DJ326">
        <f t="shared" si="110"/>
        <v>22.21</v>
      </c>
      <c r="DK326">
        <v>0</v>
      </c>
      <c r="DL326" t="s">
        <v>3</v>
      </c>
      <c r="DM326">
        <v>0</v>
      </c>
      <c r="DN326" t="s">
        <v>3</v>
      </c>
      <c r="DO326">
        <v>0</v>
      </c>
    </row>
    <row r="327" spans="1:119" x14ac:dyDescent="0.2">
      <c r="A327">
        <f>ROW(Source!A597)</f>
        <v>597</v>
      </c>
      <c r="B327">
        <v>61549534</v>
      </c>
      <c r="C327">
        <v>61551277</v>
      </c>
      <c r="D327">
        <v>60402495</v>
      </c>
      <c r="E327">
        <v>1</v>
      </c>
      <c r="F327">
        <v>1</v>
      </c>
      <c r="G327">
        <v>1</v>
      </c>
      <c r="H327">
        <v>3</v>
      </c>
      <c r="I327" t="s">
        <v>467</v>
      </c>
      <c r="J327" t="s">
        <v>468</v>
      </c>
      <c r="K327" t="s">
        <v>469</v>
      </c>
      <c r="L327">
        <v>1346</v>
      </c>
      <c r="N327">
        <v>1009</v>
      </c>
      <c r="O327" t="s">
        <v>470</v>
      </c>
      <c r="P327" t="s">
        <v>470</v>
      </c>
      <c r="Q327">
        <v>1</v>
      </c>
      <c r="W327">
        <v>0</v>
      </c>
      <c r="X327">
        <v>-163259778</v>
      </c>
      <c r="Y327">
        <f t="shared" si="102"/>
        <v>1.9</v>
      </c>
      <c r="AA327">
        <v>121.39</v>
      </c>
      <c r="AB327">
        <v>0</v>
      </c>
      <c r="AC327">
        <v>0</v>
      </c>
      <c r="AD327">
        <v>0</v>
      </c>
      <c r="AE327">
        <v>155.63</v>
      </c>
      <c r="AF327">
        <v>0</v>
      </c>
      <c r="AG327">
        <v>0</v>
      </c>
      <c r="AH327">
        <v>0</v>
      </c>
      <c r="AI327">
        <v>0.78</v>
      </c>
      <c r="AJ327">
        <v>1</v>
      </c>
      <c r="AK327">
        <v>1</v>
      </c>
      <c r="AL327">
        <v>1</v>
      </c>
      <c r="AM327">
        <v>2</v>
      </c>
      <c r="AN327">
        <v>0</v>
      </c>
      <c r="AO327">
        <v>0</v>
      </c>
      <c r="AP327">
        <v>0</v>
      </c>
      <c r="AQ327">
        <v>1</v>
      </c>
      <c r="AR327">
        <v>0</v>
      </c>
      <c r="AS327" t="s">
        <v>3</v>
      </c>
      <c r="AT327">
        <v>1.9</v>
      </c>
      <c r="AU327" t="s">
        <v>3</v>
      </c>
      <c r="AV327">
        <v>0</v>
      </c>
      <c r="AW327">
        <v>2</v>
      </c>
      <c r="AX327">
        <v>61551297</v>
      </c>
      <c r="AY327">
        <v>1</v>
      </c>
      <c r="AZ327">
        <v>0</v>
      </c>
      <c r="BA327">
        <v>327</v>
      </c>
      <c r="BB327">
        <v>1</v>
      </c>
      <c r="BC327">
        <v>0</v>
      </c>
      <c r="BD327">
        <v>0</v>
      </c>
      <c r="BE327">
        <v>0</v>
      </c>
      <c r="BF327">
        <v>0</v>
      </c>
      <c r="BG327">
        <v>0</v>
      </c>
      <c r="BH327">
        <v>0</v>
      </c>
      <c r="BI327">
        <v>0</v>
      </c>
      <c r="BJ327">
        <v>295.697</v>
      </c>
      <c r="BK327">
        <v>0</v>
      </c>
      <c r="BL327">
        <v>0</v>
      </c>
      <c r="BM327">
        <v>0</v>
      </c>
      <c r="BN327">
        <v>0</v>
      </c>
      <c r="BO327">
        <v>0</v>
      </c>
      <c r="BP327">
        <v>1</v>
      </c>
      <c r="BQ327">
        <v>295.697</v>
      </c>
      <c r="BR327">
        <v>0</v>
      </c>
      <c r="BS327">
        <v>0</v>
      </c>
      <c r="BT327">
        <v>0</v>
      </c>
      <c r="BU327">
        <v>0</v>
      </c>
      <c r="BV327">
        <v>0</v>
      </c>
      <c r="BW327">
        <v>1</v>
      </c>
      <c r="CV327">
        <v>0</v>
      </c>
      <c r="CW327">
        <v>0</v>
      </c>
      <c r="CX327">
        <f>ROUND(Y327*Source!I597,7)</f>
        <v>1.33</v>
      </c>
      <c r="CY327">
        <f t="shared" si="107"/>
        <v>121.39</v>
      </c>
      <c r="CZ327">
        <f t="shared" si="108"/>
        <v>155.63</v>
      </c>
      <c r="DA327">
        <f t="shared" si="109"/>
        <v>0.78</v>
      </c>
      <c r="DB327">
        <f t="shared" si="103"/>
        <v>295.7</v>
      </c>
      <c r="DC327">
        <f t="shared" si="104"/>
        <v>0</v>
      </c>
      <c r="DD327" t="s">
        <v>3</v>
      </c>
      <c r="DE327" t="s">
        <v>3</v>
      </c>
      <c r="DF327">
        <f>ROUND(ROUND(AE327*AI327,2)*CX327,2)</f>
        <v>161.44999999999999</v>
      </c>
      <c r="DG327">
        <f t="shared" si="100"/>
        <v>0</v>
      </c>
      <c r="DH327">
        <f t="shared" si="105"/>
        <v>0</v>
      </c>
      <c r="DI327">
        <f t="shared" si="106"/>
        <v>0</v>
      </c>
      <c r="DJ327">
        <f t="shared" si="110"/>
        <v>161.44999999999999</v>
      </c>
      <c r="DK327">
        <v>0</v>
      </c>
      <c r="DL327" t="s">
        <v>3</v>
      </c>
      <c r="DM327">
        <v>0</v>
      </c>
      <c r="DN327" t="s">
        <v>3</v>
      </c>
      <c r="DO327">
        <v>0</v>
      </c>
    </row>
    <row r="328" spans="1:119" x14ac:dyDescent="0.2">
      <c r="A328">
        <f>ROW(Source!A597)</f>
        <v>597</v>
      </c>
      <c r="B328">
        <v>61549534</v>
      </c>
      <c r="C328">
        <v>61551277</v>
      </c>
      <c r="D328">
        <v>60420448</v>
      </c>
      <c r="E328">
        <v>1</v>
      </c>
      <c r="F328">
        <v>1</v>
      </c>
      <c r="G328">
        <v>1</v>
      </c>
      <c r="H328">
        <v>3</v>
      </c>
      <c r="I328" t="s">
        <v>471</v>
      </c>
      <c r="J328" t="s">
        <v>472</v>
      </c>
      <c r="K328" t="s">
        <v>473</v>
      </c>
      <c r="L328">
        <v>1346</v>
      </c>
      <c r="N328">
        <v>1009</v>
      </c>
      <c r="O328" t="s">
        <v>470</v>
      </c>
      <c r="P328" t="s">
        <v>470</v>
      </c>
      <c r="Q328">
        <v>1</v>
      </c>
      <c r="W328">
        <v>0</v>
      </c>
      <c r="X328">
        <v>291254868</v>
      </c>
      <c r="Y328">
        <f t="shared" si="102"/>
        <v>0.4</v>
      </c>
      <c r="AA328">
        <v>111.83</v>
      </c>
      <c r="AB328">
        <v>0</v>
      </c>
      <c r="AC328">
        <v>0</v>
      </c>
      <c r="AD328">
        <v>0</v>
      </c>
      <c r="AE328">
        <v>79.88</v>
      </c>
      <c r="AF328">
        <v>0</v>
      </c>
      <c r="AG328">
        <v>0</v>
      </c>
      <c r="AH328">
        <v>0</v>
      </c>
      <c r="AI328">
        <v>1.4</v>
      </c>
      <c r="AJ328">
        <v>1</v>
      </c>
      <c r="AK328">
        <v>1</v>
      </c>
      <c r="AL328">
        <v>1</v>
      </c>
      <c r="AM328">
        <v>2</v>
      </c>
      <c r="AN328">
        <v>0</v>
      </c>
      <c r="AO328">
        <v>0</v>
      </c>
      <c r="AP328">
        <v>0</v>
      </c>
      <c r="AQ328">
        <v>1</v>
      </c>
      <c r="AR328">
        <v>0</v>
      </c>
      <c r="AS328" t="s">
        <v>3</v>
      </c>
      <c r="AT328">
        <v>0.4</v>
      </c>
      <c r="AU328" t="s">
        <v>3</v>
      </c>
      <c r="AV328">
        <v>0</v>
      </c>
      <c r="AW328">
        <v>2</v>
      </c>
      <c r="AX328">
        <v>61551298</v>
      </c>
      <c r="AY328">
        <v>1</v>
      </c>
      <c r="AZ328">
        <v>0</v>
      </c>
      <c r="BA328">
        <v>328</v>
      </c>
      <c r="BB328">
        <v>1</v>
      </c>
      <c r="BC328">
        <v>0</v>
      </c>
      <c r="BD328">
        <v>0</v>
      </c>
      <c r="BE328">
        <v>0</v>
      </c>
      <c r="BF328">
        <v>0</v>
      </c>
      <c r="BG328">
        <v>0</v>
      </c>
      <c r="BH328">
        <v>0</v>
      </c>
      <c r="BI328">
        <v>0</v>
      </c>
      <c r="BJ328">
        <v>31.951999999999998</v>
      </c>
      <c r="BK328">
        <v>0</v>
      </c>
      <c r="BL328">
        <v>0</v>
      </c>
      <c r="BM328">
        <v>0</v>
      </c>
      <c r="BN328">
        <v>0</v>
      </c>
      <c r="BO328">
        <v>0</v>
      </c>
      <c r="BP328">
        <v>1</v>
      </c>
      <c r="BQ328">
        <v>31.951999999999998</v>
      </c>
      <c r="BR328">
        <v>0</v>
      </c>
      <c r="BS328">
        <v>0</v>
      </c>
      <c r="BT328">
        <v>0</v>
      </c>
      <c r="BU328">
        <v>0</v>
      </c>
      <c r="BV328">
        <v>0</v>
      </c>
      <c r="BW328">
        <v>1</v>
      </c>
      <c r="CV328">
        <v>0</v>
      </c>
      <c r="CW328">
        <v>0</v>
      </c>
      <c r="CX328">
        <f>ROUND(Y328*Source!I597,7)</f>
        <v>0.28000000000000003</v>
      </c>
      <c r="CY328">
        <f t="shared" si="107"/>
        <v>111.83</v>
      </c>
      <c r="CZ328">
        <f t="shared" si="108"/>
        <v>79.88</v>
      </c>
      <c r="DA328">
        <f t="shared" si="109"/>
        <v>1.4</v>
      </c>
      <c r="DB328">
        <f t="shared" si="103"/>
        <v>31.95</v>
      </c>
      <c r="DC328">
        <f t="shared" si="104"/>
        <v>0</v>
      </c>
      <c r="DD328" t="s">
        <v>3</v>
      </c>
      <c r="DE328" t="s">
        <v>3</v>
      </c>
      <c r="DF328">
        <f>ROUND(ROUND(AE328*AI328,2)*CX328,2)</f>
        <v>31.31</v>
      </c>
      <c r="DG328">
        <f t="shared" si="100"/>
        <v>0</v>
      </c>
      <c r="DH328">
        <f t="shared" si="105"/>
        <v>0</v>
      </c>
      <c r="DI328">
        <f t="shared" si="106"/>
        <v>0</v>
      </c>
      <c r="DJ328">
        <f t="shared" si="110"/>
        <v>31.31</v>
      </c>
      <c r="DK328">
        <v>0</v>
      </c>
      <c r="DL328" t="s">
        <v>3</v>
      </c>
      <c r="DM328">
        <v>0</v>
      </c>
      <c r="DN328" t="s">
        <v>3</v>
      </c>
      <c r="DO328">
        <v>0</v>
      </c>
    </row>
    <row r="329" spans="1:119" x14ac:dyDescent="0.2">
      <c r="A329">
        <f>ROW(Source!A597)</f>
        <v>597</v>
      </c>
      <c r="B329">
        <v>61549534</v>
      </c>
      <c r="C329">
        <v>61551277</v>
      </c>
      <c r="D329">
        <v>60433685</v>
      </c>
      <c r="E329">
        <v>1</v>
      </c>
      <c r="F329">
        <v>1</v>
      </c>
      <c r="G329">
        <v>1</v>
      </c>
      <c r="H329">
        <v>3</v>
      </c>
      <c r="I329" t="s">
        <v>149</v>
      </c>
      <c r="J329" t="s">
        <v>152</v>
      </c>
      <c r="K329" t="s">
        <v>150</v>
      </c>
      <c r="L329">
        <v>1477</v>
      </c>
      <c r="N329">
        <v>1013</v>
      </c>
      <c r="O329" t="s">
        <v>151</v>
      </c>
      <c r="P329" t="s">
        <v>153</v>
      </c>
      <c r="Q329">
        <v>1</v>
      </c>
      <c r="W329">
        <v>0</v>
      </c>
      <c r="X329">
        <v>1901007357</v>
      </c>
      <c r="Y329">
        <f t="shared" si="102"/>
        <v>0.105</v>
      </c>
      <c r="AA329">
        <v>70449.91</v>
      </c>
      <c r="AB329">
        <v>0</v>
      </c>
      <c r="AC329">
        <v>0</v>
      </c>
      <c r="AD329">
        <v>0</v>
      </c>
      <c r="AE329">
        <v>70449.91</v>
      </c>
      <c r="AF329">
        <v>0</v>
      </c>
      <c r="AG329">
        <v>0</v>
      </c>
      <c r="AH329">
        <v>0</v>
      </c>
      <c r="AI329">
        <v>1.4</v>
      </c>
      <c r="AJ329">
        <v>1</v>
      </c>
      <c r="AK329">
        <v>1</v>
      </c>
      <c r="AL329">
        <v>1</v>
      </c>
      <c r="AM329">
        <v>0</v>
      </c>
      <c r="AN329">
        <v>0</v>
      </c>
      <c r="AO329">
        <v>0</v>
      </c>
      <c r="AP329">
        <v>0</v>
      </c>
      <c r="AQ329">
        <v>0</v>
      </c>
      <c r="AR329">
        <v>0</v>
      </c>
      <c r="AS329" t="s">
        <v>3</v>
      </c>
      <c r="AT329">
        <v>0.105</v>
      </c>
      <c r="AU329" t="s">
        <v>3</v>
      </c>
      <c r="AV329">
        <v>0</v>
      </c>
      <c r="AW329">
        <v>1</v>
      </c>
      <c r="AX329">
        <v>-1</v>
      </c>
      <c r="AY329">
        <v>0</v>
      </c>
      <c r="AZ329">
        <v>0</v>
      </c>
      <c r="BA329" t="s">
        <v>3</v>
      </c>
      <c r="BB329">
        <v>0</v>
      </c>
      <c r="BC329">
        <v>0</v>
      </c>
      <c r="BD329">
        <v>0</v>
      </c>
      <c r="BE329">
        <v>0</v>
      </c>
      <c r="BF329">
        <v>0</v>
      </c>
      <c r="BG329">
        <v>0</v>
      </c>
      <c r="BH329">
        <v>0</v>
      </c>
      <c r="BI329">
        <v>0</v>
      </c>
      <c r="BJ329">
        <v>0</v>
      </c>
      <c r="BK329">
        <v>0</v>
      </c>
      <c r="BL329">
        <v>0</v>
      </c>
      <c r="BM329">
        <v>0</v>
      </c>
      <c r="BN329">
        <v>0</v>
      </c>
      <c r="BO329">
        <v>0</v>
      </c>
      <c r="BP329">
        <v>0</v>
      </c>
      <c r="BQ329">
        <v>0</v>
      </c>
      <c r="BR329">
        <v>0</v>
      </c>
      <c r="BS329">
        <v>0</v>
      </c>
      <c r="BT329">
        <v>0</v>
      </c>
      <c r="BU329">
        <v>0</v>
      </c>
      <c r="BV329">
        <v>0</v>
      </c>
      <c r="BW329">
        <v>0</v>
      </c>
      <c r="CV329">
        <v>0</v>
      </c>
      <c r="CW329">
        <v>0</v>
      </c>
      <c r="CX329">
        <f>ROUND(Y329*Source!I597,7)</f>
        <v>7.3499999999999996E-2</v>
      </c>
      <c r="CY329">
        <f t="shared" si="107"/>
        <v>70449.91</v>
      </c>
      <c r="CZ329">
        <f t="shared" si="108"/>
        <v>70449.91</v>
      </c>
      <c r="DA329">
        <f t="shared" si="109"/>
        <v>1.4</v>
      </c>
      <c r="DB329">
        <f t="shared" si="103"/>
        <v>7397.24</v>
      </c>
      <c r="DC329">
        <f t="shared" si="104"/>
        <v>0</v>
      </c>
      <c r="DD329" t="s">
        <v>3</v>
      </c>
      <c r="DE329" t="s">
        <v>3</v>
      </c>
      <c r="DF329">
        <f>ROUND(ROUND(AE329*AI329,2)*CX329,2)</f>
        <v>7249.3</v>
      </c>
      <c r="DG329">
        <f t="shared" si="100"/>
        <v>0</v>
      </c>
      <c r="DH329">
        <f t="shared" si="105"/>
        <v>0</v>
      </c>
      <c r="DI329">
        <f t="shared" si="106"/>
        <v>0</v>
      </c>
      <c r="DJ329">
        <f t="shared" si="110"/>
        <v>7249.3</v>
      </c>
      <c r="DK329">
        <v>0</v>
      </c>
      <c r="DL329" t="s">
        <v>3</v>
      </c>
      <c r="DM329">
        <v>0</v>
      </c>
      <c r="DN329" t="s">
        <v>3</v>
      </c>
      <c r="DO329">
        <v>0</v>
      </c>
    </row>
    <row r="330" spans="1:119" x14ac:dyDescent="0.2">
      <c r="A330">
        <f>ROW(Source!A599)</f>
        <v>599</v>
      </c>
      <c r="B330">
        <v>61549534</v>
      </c>
      <c r="C330">
        <v>61551301</v>
      </c>
      <c r="D330">
        <v>60327560</v>
      </c>
      <c r="E330">
        <v>117</v>
      </c>
      <c r="F330">
        <v>1</v>
      </c>
      <c r="G330">
        <v>1</v>
      </c>
      <c r="H330">
        <v>1</v>
      </c>
      <c r="I330" t="s">
        <v>474</v>
      </c>
      <c r="J330" t="s">
        <v>3</v>
      </c>
      <c r="K330" t="s">
        <v>475</v>
      </c>
      <c r="L330">
        <v>1369</v>
      </c>
      <c r="N330">
        <v>1013</v>
      </c>
      <c r="O330" t="s">
        <v>476</v>
      </c>
      <c r="P330" t="s">
        <v>476</v>
      </c>
      <c r="Q330">
        <v>1</v>
      </c>
      <c r="W330">
        <v>0</v>
      </c>
      <c r="X330">
        <v>-236928766</v>
      </c>
      <c r="Y330">
        <f t="shared" si="102"/>
        <v>0.02</v>
      </c>
      <c r="AA330">
        <v>0</v>
      </c>
      <c r="AB330">
        <v>0</v>
      </c>
      <c r="AC330">
        <v>0</v>
      </c>
      <c r="AD330">
        <v>587.34</v>
      </c>
      <c r="AE330">
        <v>0</v>
      </c>
      <c r="AF330">
        <v>0</v>
      </c>
      <c r="AG330">
        <v>0</v>
      </c>
      <c r="AH330">
        <v>587.34</v>
      </c>
      <c r="AI330">
        <v>1</v>
      </c>
      <c r="AJ330">
        <v>1</v>
      </c>
      <c r="AK330">
        <v>1</v>
      </c>
      <c r="AL330">
        <v>1</v>
      </c>
      <c r="AM330">
        <v>-2</v>
      </c>
      <c r="AN330">
        <v>0</v>
      </c>
      <c r="AO330">
        <v>0</v>
      </c>
      <c r="AP330">
        <v>0</v>
      </c>
      <c r="AQ330">
        <v>1</v>
      </c>
      <c r="AR330">
        <v>0</v>
      </c>
      <c r="AS330" t="s">
        <v>3</v>
      </c>
      <c r="AT330">
        <v>0.02</v>
      </c>
      <c r="AU330" t="s">
        <v>3</v>
      </c>
      <c r="AV330">
        <v>1</v>
      </c>
      <c r="AW330">
        <v>2</v>
      </c>
      <c r="AX330">
        <v>61551310</v>
      </c>
      <c r="AY330">
        <v>1</v>
      </c>
      <c r="AZ330">
        <v>0</v>
      </c>
      <c r="BA330">
        <v>330</v>
      </c>
      <c r="BB330">
        <v>1</v>
      </c>
      <c r="BC330">
        <v>0</v>
      </c>
      <c r="BD330">
        <v>0</v>
      </c>
      <c r="BE330">
        <v>0</v>
      </c>
      <c r="BF330">
        <v>0</v>
      </c>
      <c r="BG330">
        <v>0</v>
      </c>
      <c r="BH330">
        <v>0</v>
      </c>
      <c r="BI330">
        <v>0</v>
      </c>
      <c r="BJ330">
        <v>0</v>
      </c>
      <c r="BK330">
        <v>0</v>
      </c>
      <c r="BL330">
        <v>0</v>
      </c>
      <c r="BM330">
        <v>11.7468</v>
      </c>
      <c r="BN330">
        <v>0.02</v>
      </c>
      <c r="BO330">
        <v>0</v>
      </c>
      <c r="BP330">
        <v>1</v>
      </c>
      <c r="BQ330">
        <v>0</v>
      </c>
      <c r="BR330">
        <v>0</v>
      </c>
      <c r="BS330">
        <v>0</v>
      </c>
      <c r="BT330">
        <v>11.7468</v>
      </c>
      <c r="BU330">
        <v>0.02</v>
      </c>
      <c r="BV330">
        <v>0</v>
      </c>
      <c r="BW330">
        <v>1</v>
      </c>
      <c r="CU330">
        <f>ROUND(AT330*Source!I599*AH330*AL330,2)</f>
        <v>27.02</v>
      </c>
      <c r="CV330">
        <f>ROUND(Y330*Source!I599,7)</f>
        <v>4.5999999999999999E-2</v>
      </c>
      <c r="CW330">
        <v>0</v>
      </c>
      <c r="CX330">
        <f>ROUND(Y330*Source!I599,7)</f>
        <v>4.5999999999999999E-2</v>
      </c>
      <c r="CY330">
        <f>AD330</f>
        <v>587.34</v>
      </c>
      <c r="CZ330">
        <f>AH330</f>
        <v>587.34</v>
      </c>
      <c r="DA330">
        <f>AL330</f>
        <v>1</v>
      </c>
      <c r="DB330">
        <f t="shared" si="103"/>
        <v>11.75</v>
      </c>
      <c r="DC330">
        <f t="shared" si="104"/>
        <v>0</v>
      </c>
      <c r="DD330" t="s">
        <v>3</v>
      </c>
      <c r="DE330" t="s">
        <v>3</v>
      </c>
      <c r="DF330">
        <f t="shared" ref="DF330:DF335" si="111">ROUND(ROUND(AE330,2)*CX330,2)</f>
        <v>0</v>
      </c>
      <c r="DG330">
        <f t="shared" si="100"/>
        <v>0</v>
      </c>
      <c r="DH330">
        <f t="shared" si="105"/>
        <v>0</v>
      </c>
      <c r="DI330">
        <f t="shared" si="106"/>
        <v>27.02</v>
      </c>
      <c r="DJ330">
        <f>DI330</f>
        <v>27.02</v>
      </c>
      <c r="DK330">
        <v>1</v>
      </c>
      <c r="DL330" t="s">
        <v>3</v>
      </c>
      <c r="DM330">
        <v>0</v>
      </c>
      <c r="DN330" t="s">
        <v>3</v>
      </c>
      <c r="DO330">
        <v>0</v>
      </c>
    </row>
    <row r="331" spans="1:119" x14ac:dyDescent="0.2">
      <c r="A331">
        <f>ROW(Source!A599)</f>
        <v>599</v>
      </c>
      <c r="B331">
        <v>61549534</v>
      </c>
      <c r="C331">
        <v>61551301</v>
      </c>
      <c r="D331">
        <v>60327562</v>
      </c>
      <c r="E331">
        <v>117</v>
      </c>
      <c r="F331">
        <v>1</v>
      </c>
      <c r="G331">
        <v>1</v>
      </c>
      <c r="H331">
        <v>1</v>
      </c>
      <c r="I331" t="s">
        <v>477</v>
      </c>
      <c r="J331" t="s">
        <v>3</v>
      </c>
      <c r="K331" t="s">
        <v>478</v>
      </c>
      <c r="L331">
        <v>1369</v>
      </c>
      <c r="N331">
        <v>1013</v>
      </c>
      <c r="O331" t="s">
        <v>476</v>
      </c>
      <c r="P331" t="s">
        <v>476</v>
      </c>
      <c r="Q331">
        <v>1</v>
      </c>
      <c r="W331">
        <v>0</v>
      </c>
      <c r="X331">
        <v>-587036825</v>
      </c>
      <c r="Y331">
        <f t="shared" si="102"/>
        <v>10.75</v>
      </c>
      <c r="AA331">
        <v>0</v>
      </c>
      <c r="AB331">
        <v>0</v>
      </c>
      <c r="AC331">
        <v>0</v>
      </c>
      <c r="AD331">
        <v>641.22</v>
      </c>
      <c r="AE331">
        <v>0</v>
      </c>
      <c r="AF331">
        <v>0</v>
      </c>
      <c r="AG331">
        <v>0</v>
      </c>
      <c r="AH331">
        <v>641.22</v>
      </c>
      <c r="AI331">
        <v>1</v>
      </c>
      <c r="AJ331">
        <v>1</v>
      </c>
      <c r="AK331">
        <v>1</v>
      </c>
      <c r="AL331">
        <v>1</v>
      </c>
      <c r="AM331">
        <v>-2</v>
      </c>
      <c r="AN331">
        <v>0</v>
      </c>
      <c r="AO331">
        <v>0</v>
      </c>
      <c r="AP331">
        <v>0</v>
      </c>
      <c r="AQ331">
        <v>1</v>
      </c>
      <c r="AR331">
        <v>0</v>
      </c>
      <c r="AS331" t="s">
        <v>3</v>
      </c>
      <c r="AT331">
        <v>10.75</v>
      </c>
      <c r="AU331" t="s">
        <v>3</v>
      </c>
      <c r="AV331">
        <v>1</v>
      </c>
      <c r="AW331">
        <v>2</v>
      </c>
      <c r="AX331">
        <v>61551311</v>
      </c>
      <c r="AY331">
        <v>1</v>
      </c>
      <c r="AZ331">
        <v>0</v>
      </c>
      <c r="BA331">
        <v>331</v>
      </c>
      <c r="BB331">
        <v>1</v>
      </c>
      <c r="BC331">
        <v>0</v>
      </c>
      <c r="BD331">
        <v>0</v>
      </c>
      <c r="BE331">
        <v>0</v>
      </c>
      <c r="BF331">
        <v>0</v>
      </c>
      <c r="BG331">
        <v>0</v>
      </c>
      <c r="BH331">
        <v>0</v>
      </c>
      <c r="BI331">
        <v>0</v>
      </c>
      <c r="BJ331">
        <v>0</v>
      </c>
      <c r="BK331">
        <v>0</v>
      </c>
      <c r="BL331">
        <v>0</v>
      </c>
      <c r="BM331">
        <v>6893.1150000000007</v>
      </c>
      <c r="BN331">
        <v>10.75</v>
      </c>
      <c r="BO331">
        <v>0</v>
      </c>
      <c r="BP331">
        <v>1</v>
      </c>
      <c r="BQ331">
        <v>0</v>
      </c>
      <c r="BR331">
        <v>0</v>
      </c>
      <c r="BS331">
        <v>0</v>
      </c>
      <c r="BT331">
        <v>6893.1150000000007</v>
      </c>
      <c r="BU331">
        <v>10.75</v>
      </c>
      <c r="BV331">
        <v>0</v>
      </c>
      <c r="BW331">
        <v>1</v>
      </c>
      <c r="CU331">
        <f>ROUND(AT331*Source!I599*AH331*AL331,2)</f>
        <v>15854.16</v>
      </c>
      <c r="CV331">
        <f>ROUND(Y331*Source!I599,7)</f>
        <v>24.725000000000001</v>
      </c>
      <c r="CW331">
        <v>0</v>
      </c>
      <c r="CX331">
        <f>ROUND(Y331*Source!I599,7)</f>
        <v>24.725000000000001</v>
      </c>
      <c r="CY331">
        <f>AD331</f>
        <v>641.22</v>
      </c>
      <c r="CZ331">
        <f>AH331</f>
        <v>641.22</v>
      </c>
      <c r="DA331">
        <f>AL331</f>
        <v>1</v>
      </c>
      <c r="DB331">
        <f t="shared" si="103"/>
        <v>6893.12</v>
      </c>
      <c r="DC331">
        <f t="shared" si="104"/>
        <v>0</v>
      </c>
      <c r="DD331" t="s">
        <v>3</v>
      </c>
      <c r="DE331" t="s">
        <v>3</v>
      </c>
      <c r="DF331">
        <f t="shared" si="111"/>
        <v>0</v>
      </c>
      <c r="DG331">
        <f t="shared" si="100"/>
        <v>0</v>
      </c>
      <c r="DH331">
        <f t="shared" si="105"/>
        <v>0</v>
      </c>
      <c r="DI331">
        <f t="shared" si="106"/>
        <v>15854.16</v>
      </c>
      <c r="DJ331">
        <f>DI331</f>
        <v>15854.16</v>
      </c>
      <c r="DK331">
        <v>1</v>
      </c>
      <c r="DL331" t="s">
        <v>3</v>
      </c>
      <c r="DM331">
        <v>0</v>
      </c>
      <c r="DN331" t="s">
        <v>3</v>
      </c>
      <c r="DO331">
        <v>0</v>
      </c>
    </row>
    <row r="332" spans="1:119" x14ac:dyDescent="0.2">
      <c r="A332">
        <f>ROW(Source!A599)</f>
        <v>599</v>
      </c>
      <c r="B332">
        <v>61549534</v>
      </c>
      <c r="C332">
        <v>61551301</v>
      </c>
      <c r="D332">
        <v>60327566</v>
      </c>
      <c r="E332">
        <v>117</v>
      </c>
      <c r="F332">
        <v>1</v>
      </c>
      <c r="G332">
        <v>1</v>
      </c>
      <c r="H332">
        <v>1</v>
      </c>
      <c r="I332" t="s">
        <v>479</v>
      </c>
      <c r="J332" t="s">
        <v>3</v>
      </c>
      <c r="K332" t="s">
        <v>480</v>
      </c>
      <c r="L332">
        <v>1369</v>
      </c>
      <c r="N332">
        <v>1013</v>
      </c>
      <c r="O332" t="s">
        <v>476</v>
      </c>
      <c r="P332" t="s">
        <v>476</v>
      </c>
      <c r="Q332">
        <v>1</v>
      </c>
      <c r="W332">
        <v>0</v>
      </c>
      <c r="X332">
        <v>-512803540</v>
      </c>
      <c r="Y332">
        <f t="shared" si="102"/>
        <v>4.83</v>
      </c>
      <c r="AA332">
        <v>0</v>
      </c>
      <c r="AB332">
        <v>0</v>
      </c>
      <c r="AC332">
        <v>0</v>
      </c>
      <c r="AD332">
        <v>722.05</v>
      </c>
      <c r="AE332">
        <v>0</v>
      </c>
      <c r="AF332">
        <v>0</v>
      </c>
      <c r="AG332">
        <v>0</v>
      </c>
      <c r="AH332">
        <v>722.05</v>
      </c>
      <c r="AI332">
        <v>1</v>
      </c>
      <c r="AJ332">
        <v>1</v>
      </c>
      <c r="AK332">
        <v>1</v>
      </c>
      <c r="AL332">
        <v>1</v>
      </c>
      <c r="AM332">
        <v>-2</v>
      </c>
      <c r="AN332">
        <v>0</v>
      </c>
      <c r="AO332">
        <v>0</v>
      </c>
      <c r="AP332">
        <v>0</v>
      </c>
      <c r="AQ332">
        <v>1</v>
      </c>
      <c r="AR332">
        <v>0</v>
      </c>
      <c r="AS332" t="s">
        <v>3</v>
      </c>
      <c r="AT332">
        <v>4.83</v>
      </c>
      <c r="AU332" t="s">
        <v>3</v>
      </c>
      <c r="AV332">
        <v>1</v>
      </c>
      <c r="AW332">
        <v>2</v>
      </c>
      <c r="AX332">
        <v>61551312</v>
      </c>
      <c r="AY332">
        <v>1</v>
      </c>
      <c r="AZ332">
        <v>0</v>
      </c>
      <c r="BA332">
        <v>332</v>
      </c>
      <c r="BB332">
        <v>1</v>
      </c>
      <c r="BC332">
        <v>0</v>
      </c>
      <c r="BD332">
        <v>0</v>
      </c>
      <c r="BE332">
        <v>0</v>
      </c>
      <c r="BF332">
        <v>0</v>
      </c>
      <c r="BG332">
        <v>0</v>
      </c>
      <c r="BH332">
        <v>0</v>
      </c>
      <c r="BI332">
        <v>0</v>
      </c>
      <c r="BJ332">
        <v>0</v>
      </c>
      <c r="BK332">
        <v>0</v>
      </c>
      <c r="BL332">
        <v>0</v>
      </c>
      <c r="BM332">
        <v>3487.5014999999999</v>
      </c>
      <c r="BN332">
        <v>4.83</v>
      </c>
      <c r="BO332">
        <v>0</v>
      </c>
      <c r="BP332">
        <v>1</v>
      </c>
      <c r="BQ332">
        <v>0</v>
      </c>
      <c r="BR332">
        <v>0</v>
      </c>
      <c r="BS332">
        <v>0</v>
      </c>
      <c r="BT332">
        <v>3487.5014999999999</v>
      </c>
      <c r="BU332">
        <v>4.83</v>
      </c>
      <c r="BV332">
        <v>0</v>
      </c>
      <c r="BW332">
        <v>1</v>
      </c>
      <c r="CU332">
        <f>ROUND(AT332*Source!I599*AH332*AL332,2)</f>
        <v>8021.25</v>
      </c>
      <c r="CV332">
        <f>ROUND(Y332*Source!I599,7)</f>
        <v>11.109</v>
      </c>
      <c r="CW332">
        <v>0</v>
      </c>
      <c r="CX332">
        <f>ROUND(Y332*Source!I599,7)</f>
        <v>11.109</v>
      </c>
      <c r="CY332">
        <f>AD332</f>
        <v>722.05</v>
      </c>
      <c r="CZ332">
        <f>AH332</f>
        <v>722.05</v>
      </c>
      <c r="DA332">
        <f>AL332</f>
        <v>1</v>
      </c>
      <c r="DB332">
        <f t="shared" si="103"/>
        <v>3487.5</v>
      </c>
      <c r="DC332">
        <f t="shared" si="104"/>
        <v>0</v>
      </c>
      <c r="DD332" t="s">
        <v>3</v>
      </c>
      <c r="DE332" t="s">
        <v>3</v>
      </c>
      <c r="DF332">
        <f t="shared" si="111"/>
        <v>0</v>
      </c>
      <c r="DG332">
        <f t="shared" si="100"/>
        <v>0</v>
      </c>
      <c r="DH332">
        <f t="shared" si="105"/>
        <v>0</v>
      </c>
      <c r="DI332">
        <f t="shared" si="106"/>
        <v>8021.25</v>
      </c>
      <c r="DJ332">
        <f>DI332</f>
        <v>8021.25</v>
      </c>
      <c r="DK332">
        <v>1</v>
      </c>
      <c r="DL332" t="s">
        <v>3</v>
      </c>
      <c r="DM332">
        <v>0</v>
      </c>
      <c r="DN332" t="s">
        <v>3</v>
      </c>
      <c r="DO332">
        <v>0</v>
      </c>
    </row>
    <row r="333" spans="1:119" x14ac:dyDescent="0.2">
      <c r="A333">
        <f>ROW(Source!A599)</f>
        <v>599</v>
      </c>
      <c r="B333">
        <v>61549534</v>
      </c>
      <c r="C333">
        <v>61551301</v>
      </c>
      <c r="D333">
        <v>60327602</v>
      </c>
      <c r="E333">
        <v>117</v>
      </c>
      <c r="F333">
        <v>1</v>
      </c>
      <c r="G333">
        <v>1</v>
      </c>
      <c r="H333">
        <v>1</v>
      </c>
      <c r="I333" t="s">
        <v>430</v>
      </c>
      <c r="J333" t="s">
        <v>3</v>
      </c>
      <c r="K333" t="s">
        <v>431</v>
      </c>
      <c r="L333">
        <v>1191</v>
      </c>
      <c r="N333">
        <v>1013</v>
      </c>
      <c r="O333" t="s">
        <v>413</v>
      </c>
      <c r="P333" t="s">
        <v>413</v>
      </c>
      <c r="Q333">
        <v>1</v>
      </c>
      <c r="W333">
        <v>0</v>
      </c>
      <c r="X333">
        <v>-1417349443</v>
      </c>
      <c r="Y333">
        <f t="shared" si="102"/>
        <v>0.01</v>
      </c>
      <c r="AA333">
        <v>0</v>
      </c>
      <c r="AB333">
        <v>0</v>
      </c>
      <c r="AC333">
        <v>0</v>
      </c>
      <c r="AD333">
        <v>0</v>
      </c>
      <c r="AE333">
        <v>0</v>
      </c>
      <c r="AF333">
        <v>0</v>
      </c>
      <c r="AG333">
        <v>0</v>
      </c>
      <c r="AH333">
        <v>0</v>
      </c>
      <c r="AI333">
        <v>1</v>
      </c>
      <c r="AJ333">
        <v>1</v>
      </c>
      <c r="AK333">
        <v>1</v>
      </c>
      <c r="AL333">
        <v>1</v>
      </c>
      <c r="AM333">
        <v>-2</v>
      </c>
      <c r="AN333">
        <v>0</v>
      </c>
      <c r="AO333">
        <v>0</v>
      </c>
      <c r="AP333">
        <v>0</v>
      </c>
      <c r="AQ333">
        <v>1</v>
      </c>
      <c r="AR333">
        <v>0</v>
      </c>
      <c r="AS333" t="s">
        <v>3</v>
      </c>
      <c r="AT333">
        <v>0.01</v>
      </c>
      <c r="AU333" t="s">
        <v>3</v>
      </c>
      <c r="AV333">
        <v>2</v>
      </c>
      <c r="AW333">
        <v>2</v>
      </c>
      <c r="AX333">
        <v>61551313</v>
      </c>
      <c r="AY333">
        <v>1</v>
      </c>
      <c r="AZ333">
        <v>0</v>
      </c>
      <c r="BA333">
        <v>333</v>
      </c>
      <c r="BB333">
        <v>1</v>
      </c>
      <c r="BC333">
        <v>0</v>
      </c>
      <c r="BD333">
        <v>0</v>
      </c>
      <c r="BE333">
        <v>0</v>
      </c>
      <c r="BF333">
        <v>0</v>
      </c>
      <c r="BG333">
        <v>0</v>
      </c>
      <c r="BH333">
        <v>0</v>
      </c>
      <c r="BI333">
        <v>0</v>
      </c>
      <c r="BJ333">
        <v>0</v>
      </c>
      <c r="BK333">
        <v>0</v>
      </c>
      <c r="BL333">
        <v>0</v>
      </c>
      <c r="BM333">
        <v>0</v>
      </c>
      <c r="BN333">
        <v>0</v>
      </c>
      <c r="BO333">
        <v>0</v>
      </c>
      <c r="BP333">
        <v>0</v>
      </c>
      <c r="BQ333">
        <v>0</v>
      </c>
      <c r="BR333">
        <v>0</v>
      </c>
      <c r="BS333">
        <v>0</v>
      </c>
      <c r="BT333">
        <v>0</v>
      </c>
      <c r="BU333">
        <v>0</v>
      </c>
      <c r="BV333">
        <v>0</v>
      </c>
      <c r="BW333">
        <v>0</v>
      </c>
      <c r="CV333">
        <v>0</v>
      </c>
      <c r="CW333">
        <v>0</v>
      </c>
      <c r="CX333">
        <f>ROUND(Y333*Source!I599,7)</f>
        <v>2.3E-2</v>
      </c>
      <c r="CY333">
        <f>AD333</f>
        <v>0</v>
      </c>
      <c r="CZ333">
        <f>AH333</f>
        <v>0</v>
      </c>
      <c r="DA333">
        <f>AL333</f>
        <v>1</v>
      </c>
      <c r="DB333">
        <f t="shared" si="103"/>
        <v>0</v>
      </c>
      <c r="DC333">
        <f t="shared" si="104"/>
        <v>0</v>
      </c>
      <c r="DD333" t="s">
        <v>3</v>
      </c>
      <c r="DE333" t="s">
        <v>3</v>
      </c>
      <c r="DF333">
        <f t="shared" si="111"/>
        <v>0</v>
      </c>
      <c r="DG333">
        <f t="shared" si="100"/>
        <v>0</v>
      </c>
      <c r="DH333">
        <f t="shared" si="105"/>
        <v>0</v>
      </c>
      <c r="DI333">
        <f t="shared" si="106"/>
        <v>0</v>
      </c>
      <c r="DJ333">
        <f>DI333</f>
        <v>0</v>
      </c>
      <c r="DK333">
        <v>0</v>
      </c>
      <c r="DL333" t="s">
        <v>3</v>
      </c>
      <c r="DM333">
        <v>0</v>
      </c>
      <c r="DN333" t="s">
        <v>3</v>
      </c>
      <c r="DO333">
        <v>0</v>
      </c>
    </row>
    <row r="334" spans="1:119" x14ac:dyDescent="0.2">
      <c r="A334">
        <f>ROW(Source!A599)</f>
        <v>599</v>
      </c>
      <c r="B334">
        <v>61549534</v>
      </c>
      <c r="C334">
        <v>61551301</v>
      </c>
      <c r="D334">
        <v>60334986</v>
      </c>
      <c r="E334">
        <v>1</v>
      </c>
      <c r="F334">
        <v>1</v>
      </c>
      <c r="G334">
        <v>1</v>
      </c>
      <c r="H334">
        <v>2</v>
      </c>
      <c r="I334" t="s">
        <v>453</v>
      </c>
      <c r="J334" t="s">
        <v>454</v>
      </c>
      <c r="K334" t="s">
        <v>455</v>
      </c>
      <c r="L334">
        <v>1368</v>
      </c>
      <c r="N334">
        <v>1011</v>
      </c>
      <c r="O334" t="s">
        <v>417</v>
      </c>
      <c r="P334" t="s">
        <v>417</v>
      </c>
      <c r="Q334">
        <v>1</v>
      </c>
      <c r="W334">
        <v>0</v>
      </c>
      <c r="X334">
        <v>-849950259</v>
      </c>
      <c r="Y334">
        <f t="shared" si="102"/>
        <v>0.01</v>
      </c>
      <c r="AA334">
        <v>0</v>
      </c>
      <c r="AB334">
        <v>643.29</v>
      </c>
      <c r="AC334">
        <v>722.05</v>
      </c>
      <c r="AD334">
        <v>0</v>
      </c>
      <c r="AE334">
        <v>0</v>
      </c>
      <c r="AF334">
        <v>643.29</v>
      </c>
      <c r="AG334">
        <v>722.05</v>
      </c>
      <c r="AH334">
        <v>0</v>
      </c>
      <c r="AI334">
        <v>1</v>
      </c>
      <c r="AJ334">
        <v>1</v>
      </c>
      <c r="AK334">
        <v>1</v>
      </c>
      <c r="AL334">
        <v>1</v>
      </c>
      <c r="AM334">
        <v>-2</v>
      </c>
      <c r="AN334">
        <v>0</v>
      </c>
      <c r="AO334">
        <v>0</v>
      </c>
      <c r="AP334">
        <v>0</v>
      </c>
      <c r="AQ334">
        <v>1</v>
      </c>
      <c r="AR334">
        <v>0</v>
      </c>
      <c r="AS334" t="s">
        <v>3</v>
      </c>
      <c r="AT334">
        <v>0.01</v>
      </c>
      <c r="AU334" t="s">
        <v>3</v>
      </c>
      <c r="AV334">
        <v>1</v>
      </c>
      <c r="AW334">
        <v>2</v>
      </c>
      <c r="AX334">
        <v>61551314</v>
      </c>
      <c r="AY334">
        <v>1</v>
      </c>
      <c r="AZ334">
        <v>0</v>
      </c>
      <c r="BA334">
        <v>334</v>
      </c>
      <c r="BB334">
        <v>1</v>
      </c>
      <c r="BC334">
        <v>0</v>
      </c>
      <c r="BD334">
        <v>0</v>
      </c>
      <c r="BE334">
        <v>0</v>
      </c>
      <c r="BF334">
        <v>0</v>
      </c>
      <c r="BG334">
        <v>0</v>
      </c>
      <c r="BH334">
        <v>0</v>
      </c>
      <c r="BI334">
        <v>0</v>
      </c>
      <c r="BJ334">
        <v>0</v>
      </c>
      <c r="BK334">
        <v>6.4329000000000001</v>
      </c>
      <c r="BL334">
        <v>7.2204999999999995</v>
      </c>
      <c r="BM334">
        <v>0</v>
      </c>
      <c r="BN334">
        <v>0</v>
      </c>
      <c r="BO334">
        <v>0.01</v>
      </c>
      <c r="BP334">
        <v>1</v>
      </c>
      <c r="BQ334">
        <v>0</v>
      </c>
      <c r="BR334">
        <v>6.4329000000000001</v>
      </c>
      <c r="BS334">
        <v>7.2204999999999995</v>
      </c>
      <c r="BT334">
        <v>0</v>
      </c>
      <c r="BU334">
        <v>0</v>
      </c>
      <c r="BV334">
        <v>0.01</v>
      </c>
      <c r="BW334">
        <v>1</v>
      </c>
      <c r="CV334">
        <v>0</v>
      </c>
      <c r="CW334">
        <f>ROUND(Y334*Source!I599*DO334,7)</f>
        <v>2.3E-2</v>
      </c>
      <c r="CX334">
        <f>ROUND(Y334*Source!I599,7)</f>
        <v>2.3E-2</v>
      </c>
      <c r="CY334">
        <f>AB334</f>
        <v>643.29</v>
      </c>
      <c r="CZ334">
        <f>AF334</f>
        <v>643.29</v>
      </c>
      <c r="DA334">
        <f>AJ334</f>
        <v>1</v>
      </c>
      <c r="DB334">
        <f t="shared" si="103"/>
        <v>6.43</v>
      </c>
      <c r="DC334">
        <f t="shared" si="104"/>
        <v>7.22</v>
      </c>
      <c r="DD334" t="s">
        <v>3</v>
      </c>
      <c r="DE334" t="s">
        <v>3</v>
      </c>
      <c r="DF334">
        <f t="shared" si="111"/>
        <v>0</v>
      </c>
      <c r="DG334">
        <f t="shared" si="100"/>
        <v>14.8</v>
      </c>
      <c r="DH334">
        <f t="shared" si="105"/>
        <v>16.61</v>
      </c>
      <c r="DI334">
        <f t="shared" si="106"/>
        <v>0</v>
      </c>
      <c r="DJ334">
        <f>DG334+DH334</f>
        <v>31.41</v>
      </c>
      <c r="DK334">
        <v>1</v>
      </c>
      <c r="DL334" t="s">
        <v>456</v>
      </c>
      <c r="DM334">
        <v>4</v>
      </c>
      <c r="DN334" t="s">
        <v>413</v>
      </c>
      <c r="DO334">
        <v>1</v>
      </c>
    </row>
    <row r="335" spans="1:119" x14ac:dyDescent="0.2">
      <c r="A335">
        <f>ROW(Source!A599)</f>
        <v>599</v>
      </c>
      <c r="B335">
        <v>61549534</v>
      </c>
      <c r="C335">
        <v>61551301</v>
      </c>
      <c r="D335">
        <v>60401754</v>
      </c>
      <c r="E335">
        <v>1</v>
      </c>
      <c r="F335">
        <v>1</v>
      </c>
      <c r="G335">
        <v>1</v>
      </c>
      <c r="H335">
        <v>3</v>
      </c>
      <c r="I335" t="s">
        <v>436</v>
      </c>
      <c r="J335" t="s">
        <v>437</v>
      </c>
      <c r="K335" t="s">
        <v>438</v>
      </c>
      <c r="L335">
        <v>1383</v>
      </c>
      <c r="N335">
        <v>1013</v>
      </c>
      <c r="O335" t="s">
        <v>439</v>
      </c>
      <c r="P335" t="s">
        <v>439</v>
      </c>
      <c r="Q335">
        <v>1</v>
      </c>
      <c r="W335">
        <v>0</v>
      </c>
      <c r="X335">
        <v>1840299850</v>
      </c>
      <c r="Y335">
        <f t="shared" si="102"/>
        <v>4.42</v>
      </c>
      <c r="AA335">
        <v>6.78</v>
      </c>
      <c r="AB335">
        <v>0</v>
      </c>
      <c r="AC335">
        <v>0</v>
      </c>
      <c r="AD335">
        <v>0</v>
      </c>
      <c r="AE335">
        <v>6.78</v>
      </c>
      <c r="AF335">
        <v>0</v>
      </c>
      <c r="AG335">
        <v>0</v>
      </c>
      <c r="AH335">
        <v>0</v>
      </c>
      <c r="AI335">
        <v>1</v>
      </c>
      <c r="AJ335">
        <v>1</v>
      </c>
      <c r="AK335">
        <v>1</v>
      </c>
      <c r="AL335">
        <v>1</v>
      </c>
      <c r="AM335">
        <v>-2</v>
      </c>
      <c r="AN335">
        <v>0</v>
      </c>
      <c r="AO335">
        <v>0</v>
      </c>
      <c r="AP335">
        <v>0</v>
      </c>
      <c r="AQ335">
        <v>1</v>
      </c>
      <c r="AR335">
        <v>0</v>
      </c>
      <c r="AS335" t="s">
        <v>3</v>
      </c>
      <c r="AT335">
        <v>4.42</v>
      </c>
      <c r="AU335" t="s">
        <v>3</v>
      </c>
      <c r="AV335">
        <v>0</v>
      </c>
      <c r="AW335">
        <v>2</v>
      </c>
      <c r="AX335">
        <v>61551315</v>
      </c>
      <c r="AY335">
        <v>1</v>
      </c>
      <c r="AZ335">
        <v>0</v>
      </c>
      <c r="BA335">
        <v>335</v>
      </c>
      <c r="BB335">
        <v>1</v>
      </c>
      <c r="BC335">
        <v>0</v>
      </c>
      <c r="BD335">
        <v>0</v>
      </c>
      <c r="BE335">
        <v>0</v>
      </c>
      <c r="BF335">
        <v>0</v>
      </c>
      <c r="BG335">
        <v>0</v>
      </c>
      <c r="BH335">
        <v>0</v>
      </c>
      <c r="BI335">
        <v>0</v>
      </c>
      <c r="BJ335">
        <v>29.967600000000001</v>
      </c>
      <c r="BK335">
        <v>0</v>
      </c>
      <c r="BL335">
        <v>0</v>
      </c>
      <c r="BM335">
        <v>0</v>
      </c>
      <c r="BN335">
        <v>0</v>
      </c>
      <c r="BO335">
        <v>0</v>
      </c>
      <c r="BP335">
        <v>1</v>
      </c>
      <c r="BQ335">
        <v>29.967600000000001</v>
      </c>
      <c r="BR335">
        <v>0</v>
      </c>
      <c r="BS335">
        <v>0</v>
      </c>
      <c r="BT335">
        <v>0</v>
      </c>
      <c r="BU335">
        <v>0</v>
      </c>
      <c r="BV335">
        <v>0</v>
      </c>
      <c r="BW335">
        <v>1</v>
      </c>
      <c r="CV335">
        <v>0</v>
      </c>
      <c r="CW335">
        <v>0</v>
      </c>
      <c r="CX335">
        <f>ROUND(Y335*Source!I599,7)</f>
        <v>10.166</v>
      </c>
      <c r="CY335">
        <f>AA335</f>
        <v>6.78</v>
      </c>
      <c r="CZ335">
        <f>AE335</f>
        <v>6.78</v>
      </c>
      <c r="DA335">
        <f>AI335</f>
        <v>1</v>
      </c>
      <c r="DB335">
        <f t="shared" si="103"/>
        <v>29.97</v>
      </c>
      <c r="DC335">
        <f t="shared" si="104"/>
        <v>0</v>
      </c>
      <c r="DD335" t="s">
        <v>3</v>
      </c>
      <c r="DE335" t="s">
        <v>3</v>
      </c>
      <c r="DF335">
        <f t="shared" si="111"/>
        <v>68.930000000000007</v>
      </c>
      <c r="DG335">
        <f t="shared" si="100"/>
        <v>0</v>
      </c>
      <c r="DH335">
        <f t="shared" si="105"/>
        <v>0</v>
      </c>
      <c r="DI335">
        <f t="shared" si="106"/>
        <v>0</v>
      </c>
      <c r="DJ335">
        <f>DF335</f>
        <v>68.930000000000007</v>
      </c>
      <c r="DK335">
        <v>1</v>
      </c>
      <c r="DL335" t="s">
        <v>3</v>
      </c>
      <c r="DM335">
        <v>0</v>
      </c>
      <c r="DN335" t="s">
        <v>3</v>
      </c>
      <c r="DO335">
        <v>0</v>
      </c>
    </row>
    <row r="336" spans="1:119" x14ac:dyDescent="0.2">
      <c r="A336">
        <f>ROW(Source!A599)</f>
        <v>599</v>
      </c>
      <c r="B336">
        <v>61549534</v>
      </c>
      <c r="C336">
        <v>61551301</v>
      </c>
      <c r="D336">
        <v>60403357</v>
      </c>
      <c r="E336">
        <v>1</v>
      </c>
      <c r="F336">
        <v>1</v>
      </c>
      <c r="G336">
        <v>1</v>
      </c>
      <c r="H336">
        <v>3</v>
      </c>
      <c r="I336" t="s">
        <v>481</v>
      </c>
      <c r="J336" t="s">
        <v>482</v>
      </c>
      <c r="K336" t="s">
        <v>483</v>
      </c>
      <c r="L336">
        <v>1425</v>
      </c>
      <c r="N336">
        <v>1013</v>
      </c>
      <c r="O336" t="s">
        <v>119</v>
      </c>
      <c r="P336" t="s">
        <v>119</v>
      </c>
      <c r="Q336">
        <v>1</v>
      </c>
      <c r="W336">
        <v>0</v>
      </c>
      <c r="X336">
        <v>1434886024</v>
      </c>
      <c r="Y336">
        <f t="shared" si="102"/>
        <v>2.09</v>
      </c>
      <c r="AA336">
        <v>64.900000000000006</v>
      </c>
      <c r="AB336">
        <v>0</v>
      </c>
      <c r="AC336">
        <v>0</v>
      </c>
      <c r="AD336">
        <v>0</v>
      </c>
      <c r="AE336">
        <v>52.34</v>
      </c>
      <c r="AF336">
        <v>0</v>
      </c>
      <c r="AG336">
        <v>0</v>
      </c>
      <c r="AH336">
        <v>0</v>
      </c>
      <c r="AI336">
        <v>1.24</v>
      </c>
      <c r="AJ336">
        <v>1</v>
      </c>
      <c r="AK336">
        <v>1</v>
      </c>
      <c r="AL336">
        <v>1</v>
      </c>
      <c r="AM336">
        <v>2</v>
      </c>
      <c r="AN336">
        <v>0</v>
      </c>
      <c r="AO336">
        <v>0</v>
      </c>
      <c r="AP336">
        <v>0</v>
      </c>
      <c r="AQ336">
        <v>1</v>
      </c>
      <c r="AR336">
        <v>0</v>
      </c>
      <c r="AS336" t="s">
        <v>3</v>
      </c>
      <c r="AT336">
        <v>2.09</v>
      </c>
      <c r="AU336" t="s">
        <v>3</v>
      </c>
      <c r="AV336">
        <v>0</v>
      </c>
      <c r="AW336">
        <v>2</v>
      </c>
      <c r="AX336">
        <v>61551316</v>
      </c>
      <c r="AY336">
        <v>1</v>
      </c>
      <c r="AZ336">
        <v>0</v>
      </c>
      <c r="BA336">
        <v>336</v>
      </c>
      <c r="BB336">
        <v>1</v>
      </c>
      <c r="BC336">
        <v>0</v>
      </c>
      <c r="BD336">
        <v>0</v>
      </c>
      <c r="BE336">
        <v>0</v>
      </c>
      <c r="BF336">
        <v>0</v>
      </c>
      <c r="BG336">
        <v>0</v>
      </c>
      <c r="BH336">
        <v>0</v>
      </c>
      <c r="BI336">
        <v>0</v>
      </c>
      <c r="BJ336">
        <v>109.39060000000001</v>
      </c>
      <c r="BK336">
        <v>0</v>
      </c>
      <c r="BL336">
        <v>0</v>
      </c>
      <c r="BM336">
        <v>0</v>
      </c>
      <c r="BN336">
        <v>0</v>
      </c>
      <c r="BO336">
        <v>0</v>
      </c>
      <c r="BP336">
        <v>1</v>
      </c>
      <c r="BQ336">
        <v>109.39060000000001</v>
      </c>
      <c r="BR336">
        <v>0</v>
      </c>
      <c r="BS336">
        <v>0</v>
      </c>
      <c r="BT336">
        <v>0</v>
      </c>
      <c r="BU336">
        <v>0</v>
      </c>
      <c r="BV336">
        <v>0</v>
      </c>
      <c r="BW336">
        <v>1</v>
      </c>
      <c r="CV336">
        <v>0</v>
      </c>
      <c r="CW336">
        <v>0</v>
      </c>
      <c r="CX336">
        <f>ROUND(Y336*Source!I599,7)</f>
        <v>4.8070000000000004</v>
      </c>
      <c r="CY336">
        <f>AA336</f>
        <v>64.900000000000006</v>
      </c>
      <c r="CZ336">
        <f>AE336</f>
        <v>52.34</v>
      </c>
      <c r="DA336">
        <f>AI336</f>
        <v>1.24</v>
      </c>
      <c r="DB336">
        <f t="shared" si="103"/>
        <v>109.39</v>
      </c>
      <c r="DC336">
        <f t="shared" si="104"/>
        <v>0</v>
      </c>
      <c r="DD336" t="s">
        <v>3</v>
      </c>
      <c r="DE336" t="s">
        <v>3</v>
      </c>
      <c r="DF336">
        <f>ROUND(ROUND(AE336*AI336,2)*CX336,2)</f>
        <v>311.97000000000003</v>
      </c>
      <c r="DG336">
        <f t="shared" si="100"/>
        <v>0</v>
      </c>
      <c r="DH336">
        <f t="shared" si="105"/>
        <v>0</v>
      </c>
      <c r="DI336">
        <f t="shared" si="106"/>
        <v>0</v>
      </c>
      <c r="DJ336">
        <f>DF336</f>
        <v>311.97000000000003</v>
      </c>
      <c r="DK336">
        <v>0</v>
      </c>
      <c r="DL336" t="s">
        <v>3</v>
      </c>
      <c r="DM336">
        <v>0</v>
      </c>
      <c r="DN336" t="s">
        <v>3</v>
      </c>
      <c r="DO336">
        <v>0</v>
      </c>
    </row>
    <row r="337" spans="1:119" x14ac:dyDescent="0.2">
      <c r="A337">
        <f>ROW(Source!A599)</f>
        <v>599</v>
      </c>
      <c r="B337">
        <v>61549534</v>
      </c>
      <c r="C337">
        <v>61551301</v>
      </c>
      <c r="D337">
        <v>60442997</v>
      </c>
      <c r="E337">
        <v>1</v>
      </c>
      <c r="F337">
        <v>1</v>
      </c>
      <c r="G337">
        <v>1</v>
      </c>
      <c r="H337">
        <v>3</v>
      </c>
      <c r="I337" t="s">
        <v>161</v>
      </c>
      <c r="J337" t="s">
        <v>164</v>
      </c>
      <c r="K337" t="s">
        <v>162</v>
      </c>
      <c r="L337">
        <v>1301</v>
      </c>
      <c r="N337">
        <v>1003</v>
      </c>
      <c r="O337" t="s">
        <v>163</v>
      </c>
      <c r="P337" t="s">
        <v>163</v>
      </c>
      <c r="Q337">
        <v>1</v>
      </c>
      <c r="W337">
        <v>0</v>
      </c>
      <c r="X337">
        <v>613818176</v>
      </c>
      <c r="Y337">
        <f t="shared" si="102"/>
        <v>105</v>
      </c>
      <c r="AA337">
        <v>11.79</v>
      </c>
      <c r="AB337">
        <v>0</v>
      </c>
      <c r="AC337">
        <v>0</v>
      </c>
      <c r="AD337">
        <v>0</v>
      </c>
      <c r="AE337">
        <v>11.79</v>
      </c>
      <c r="AF337">
        <v>0</v>
      </c>
      <c r="AG337">
        <v>0</v>
      </c>
      <c r="AH337">
        <v>0</v>
      </c>
      <c r="AI337">
        <v>1.4</v>
      </c>
      <c r="AJ337">
        <v>1</v>
      </c>
      <c r="AK337">
        <v>1</v>
      </c>
      <c r="AL337">
        <v>1</v>
      </c>
      <c r="AM337">
        <v>0</v>
      </c>
      <c r="AN337">
        <v>0</v>
      </c>
      <c r="AO337">
        <v>0</v>
      </c>
      <c r="AP337">
        <v>0</v>
      </c>
      <c r="AQ337">
        <v>0</v>
      </c>
      <c r="AR337">
        <v>0</v>
      </c>
      <c r="AS337" t="s">
        <v>3</v>
      </c>
      <c r="AT337">
        <v>105</v>
      </c>
      <c r="AU337" t="s">
        <v>3</v>
      </c>
      <c r="AV337">
        <v>0</v>
      </c>
      <c r="AW337">
        <v>1</v>
      </c>
      <c r="AX337">
        <v>-1</v>
      </c>
      <c r="AY337">
        <v>0</v>
      </c>
      <c r="AZ337">
        <v>0</v>
      </c>
      <c r="BA337" t="s">
        <v>3</v>
      </c>
      <c r="BB337">
        <v>0</v>
      </c>
      <c r="BC337">
        <v>0</v>
      </c>
      <c r="BD337">
        <v>0</v>
      </c>
      <c r="BE337">
        <v>0</v>
      </c>
      <c r="BF337">
        <v>0</v>
      </c>
      <c r="BG337">
        <v>0</v>
      </c>
      <c r="BH337">
        <v>0</v>
      </c>
      <c r="BI337">
        <v>0</v>
      </c>
      <c r="BJ337">
        <v>0</v>
      </c>
      <c r="BK337">
        <v>0</v>
      </c>
      <c r="BL337">
        <v>0</v>
      </c>
      <c r="BM337">
        <v>0</v>
      </c>
      <c r="BN337">
        <v>0</v>
      </c>
      <c r="BO337">
        <v>0</v>
      </c>
      <c r="BP337">
        <v>0</v>
      </c>
      <c r="BQ337">
        <v>0</v>
      </c>
      <c r="BR337">
        <v>0</v>
      </c>
      <c r="BS337">
        <v>0</v>
      </c>
      <c r="BT337">
        <v>0</v>
      </c>
      <c r="BU337">
        <v>0</v>
      </c>
      <c r="BV337">
        <v>0</v>
      </c>
      <c r="BW337">
        <v>0</v>
      </c>
      <c r="CV337">
        <v>0</v>
      </c>
      <c r="CW337">
        <v>0</v>
      </c>
      <c r="CX337">
        <f>ROUND(Y337*Source!I599,7)</f>
        <v>241.5</v>
      </c>
      <c r="CY337">
        <f>AA337</f>
        <v>11.79</v>
      </c>
      <c r="CZ337">
        <f>AE337</f>
        <v>11.79</v>
      </c>
      <c r="DA337">
        <f>AI337</f>
        <v>1.4</v>
      </c>
      <c r="DB337">
        <f t="shared" si="103"/>
        <v>1237.95</v>
      </c>
      <c r="DC337">
        <f t="shared" si="104"/>
        <v>0</v>
      </c>
      <c r="DD337" t="s">
        <v>3</v>
      </c>
      <c r="DE337" t="s">
        <v>3</v>
      </c>
      <c r="DF337">
        <f>ROUND(ROUND(AE337*AI337,2)*CX337,2)</f>
        <v>3987.17</v>
      </c>
      <c r="DG337">
        <f t="shared" si="100"/>
        <v>0</v>
      </c>
      <c r="DH337">
        <f t="shared" si="105"/>
        <v>0</v>
      </c>
      <c r="DI337">
        <f t="shared" si="106"/>
        <v>0</v>
      </c>
      <c r="DJ337">
        <f>DF337</f>
        <v>3987.17</v>
      </c>
      <c r="DK337">
        <v>0</v>
      </c>
      <c r="DL337" t="s">
        <v>3</v>
      </c>
      <c r="DM337">
        <v>0</v>
      </c>
      <c r="DN337" t="s">
        <v>3</v>
      </c>
      <c r="DO337">
        <v>0</v>
      </c>
    </row>
    <row r="338" spans="1:119" x14ac:dyDescent="0.2">
      <c r="A338">
        <f>ROW(Source!A636)</f>
        <v>636</v>
      </c>
      <c r="B338">
        <v>61549534</v>
      </c>
      <c r="C338">
        <v>61551319</v>
      </c>
      <c r="D338">
        <v>60327408</v>
      </c>
      <c r="E338">
        <v>117</v>
      </c>
      <c r="F338">
        <v>1</v>
      </c>
      <c r="G338">
        <v>1</v>
      </c>
      <c r="H338">
        <v>1</v>
      </c>
      <c r="I338" t="s">
        <v>484</v>
      </c>
      <c r="J338" t="s">
        <v>3</v>
      </c>
      <c r="K338" t="s">
        <v>485</v>
      </c>
      <c r="L338">
        <v>1191</v>
      </c>
      <c r="N338">
        <v>1013</v>
      </c>
      <c r="O338" t="s">
        <v>413</v>
      </c>
      <c r="P338" t="s">
        <v>413</v>
      </c>
      <c r="Q338">
        <v>1</v>
      </c>
      <c r="W338">
        <v>0</v>
      </c>
      <c r="X338">
        <v>-1833565283</v>
      </c>
      <c r="Y338">
        <f t="shared" si="102"/>
        <v>41.41</v>
      </c>
      <c r="AA338">
        <v>0</v>
      </c>
      <c r="AB338">
        <v>0</v>
      </c>
      <c r="AC338">
        <v>0</v>
      </c>
      <c r="AD338">
        <v>641.22</v>
      </c>
      <c r="AE338">
        <v>0</v>
      </c>
      <c r="AF338">
        <v>0</v>
      </c>
      <c r="AG338">
        <v>0</v>
      </c>
      <c r="AH338">
        <v>641.22</v>
      </c>
      <c r="AI338">
        <v>1</v>
      </c>
      <c r="AJ338">
        <v>1</v>
      </c>
      <c r="AK338">
        <v>1</v>
      </c>
      <c r="AL338">
        <v>1</v>
      </c>
      <c r="AM338">
        <v>-2</v>
      </c>
      <c r="AN338">
        <v>0</v>
      </c>
      <c r="AO338">
        <v>0</v>
      </c>
      <c r="AP338">
        <v>0</v>
      </c>
      <c r="AQ338">
        <v>1</v>
      </c>
      <c r="AR338">
        <v>0</v>
      </c>
      <c r="AS338" t="s">
        <v>3</v>
      </c>
      <c r="AT338">
        <v>41.41</v>
      </c>
      <c r="AU338" t="s">
        <v>3</v>
      </c>
      <c r="AV338">
        <v>1</v>
      </c>
      <c r="AW338">
        <v>2</v>
      </c>
      <c r="AX338">
        <v>61551327</v>
      </c>
      <c r="AY338">
        <v>1</v>
      </c>
      <c r="AZ338">
        <v>0</v>
      </c>
      <c r="BA338">
        <v>338</v>
      </c>
      <c r="BB338">
        <v>1</v>
      </c>
      <c r="BC338">
        <v>0</v>
      </c>
      <c r="BD338">
        <v>0</v>
      </c>
      <c r="BE338">
        <v>0</v>
      </c>
      <c r="BF338">
        <v>0</v>
      </c>
      <c r="BG338">
        <v>0</v>
      </c>
      <c r="BH338">
        <v>0</v>
      </c>
      <c r="BI338">
        <v>0</v>
      </c>
      <c r="BJ338">
        <v>0</v>
      </c>
      <c r="BK338">
        <v>0</v>
      </c>
      <c r="BL338">
        <v>0</v>
      </c>
      <c r="BM338">
        <v>26552.9202</v>
      </c>
      <c r="BN338">
        <v>41.41</v>
      </c>
      <c r="BO338">
        <v>0</v>
      </c>
      <c r="BP338">
        <v>1</v>
      </c>
      <c r="BQ338">
        <v>0</v>
      </c>
      <c r="BR338">
        <v>0</v>
      </c>
      <c r="BS338">
        <v>0</v>
      </c>
      <c r="BT338">
        <v>26552.9202</v>
      </c>
      <c r="BU338">
        <v>41.41</v>
      </c>
      <c r="BV338">
        <v>0</v>
      </c>
      <c r="BW338">
        <v>1</v>
      </c>
      <c r="CU338">
        <f>ROUND(AT338*Source!I636*AH338*AL338,2)</f>
        <v>23101.040000000001</v>
      </c>
      <c r="CV338">
        <f>ROUND(Y338*Source!I636,7)</f>
        <v>36.026699999999998</v>
      </c>
      <c r="CW338">
        <v>0</v>
      </c>
      <c r="CX338">
        <f>ROUND(Y338*Source!I636,7)</f>
        <v>36.026699999999998</v>
      </c>
      <c r="CY338">
        <f>AD338</f>
        <v>641.22</v>
      </c>
      <c r="CZ338">
        <f>AH338</f>
        <v>641.22</v>
      </c>
      <c r="DA338">
        <f>AL338</f>
        <v>1</v>
      </c>
      <c r="DB338">
        <f t="shared" si="103"/>
        <v>26552.92</v>
      </c>
      <c r="DC338">
        <f t="shared" si="104"/>
        <v>0</v>
      </c>
      <c r="DD338" t="s">
        <v>3</v>
      </c>
      <c r="DE338" t="s">
        <v>3</v>
      </c>
      <c r="DF338">
        <f>ROUND(ROUND(AE338,2)*CX338,2)</f>
        <v>0</v>
      </c>
      <c r="DG338">
        <f t="shared" si="100"/>
        <v>0</v>
      </c>
      <c r="DH338">
        <f t="shared" si="105"/>
        <v>0</v>
      </c>
      <c r="DI338">
        <f t="shared" si="106"/>
        <v>23101.040000000001</v>
      </c>
      <c r="DJ338">
        <f>DI338</f>
        <v>23101.040000000001</v>
      </c>
      <c r="DK338">
        <v>1</v>
      </c>
      <c r="DL338" t="s">
        <v>3</v>
      </c>
      <c r="DM338">
        <v>0</v>
      </c>
      <c r="DN338" t="s">
        <v>3</v>
      </c>
      <c r="DO338">
        <v>0</v>
      </c>
    </row>
    <row r="339" spans="1:119" x14ac:dyDescent="0.2">
      <c r="A339">
        <f>ROW(Source!A636)</f>
        <v>636</v>
      </c>
      <c r="B339">
        <v>61549534</v>
      </c>
      <c r="C339">
        <v>61551319</v>
      </c>
      <c r="D339">
        <v>60327602</v>
      </c>
      <c r="E339">
        <v>117</v>
      </c>
      <c r="F339">
        <v>1</v>
      </c>
      <c r="G339">
        <v>1</v>
      </c>
      <c r="H339">
        <v>1</v>
      </c>
      <c r="I339" t="s">
        <v>430</v>
      </c>
      <c r="J339" t="s">
        <v>3</v>
      </c>
      <c r="K339" t="s">
        <v>431</v>
      </c>
      <c r="L339">
        <v>1191</v>
      </c>
      <c r="N339">
        <v>1013</v>
      </c>
      <c r="O339" t="s">
        <v>413</v>
      </c>
      <c r="P339" t="s">
        <v>413</v>
      </c>
      <c r="Q339">
        <v>1</v>
      </c>
      <c r="W339">
        <v>0</v>
      </c>
      <c r="X339">
        <v>-1417349443</v>
      </c>
      <c r="Y339">
        <f t="shared" si="102"/>
        <v>0.12</v>
      </c>
      <c r="AA339">
        <v>0</v>
      </c>
      <c r="AB339">
        <v>0</v>
      </c>
      <c r="AC339">
        <v>0</v>
      </c>
      <c r="AD339">
        <v>0</v>
      </c>
      <c r="AE339">
        <v>0</v>
      </c>
      <c r="AF339">
        <v>0</v>
      </c>
      <c r="AG339">
        <v>0</v>
      </c>
      <c r="AH339">
        <v>0</v>
      </c>
      <c r="AI339">
        <v>1</v>
      </c>
      <c r="AJ339">
        <v>1</v>
      </c>
      <c r="AK339">
        <v>1</v>
      </c>
      <c r="AL339">
        <v>1</v>
      </c>
      <c r="AM339">
        <v>-2</v>
      </c>
      <c r="AN339">
        <v>0</v>
      </c>
      <c r="AO339">
        <v>0</v>
      </c>
      <c r="AP339">
        <v>0</v>
      </c>
      <c r="AQ339">
        <v>1</v>
      </c>
      <c r="AR339">
        <v>0</v>
      </c>
      <c r="AS339" t="s">
        <v>3</v>
      </c>
      <c r="AT339">
        <v>0.12</v>
      </c>
      <c r="AU339" t="s">
        <v>3</v>
      </c>
      <c r="AV339">
        <v>2</v>
      </c>
      <c r="AW339">
        <v>2</v>
      </c>
      <c r="AX339">
        <v>61551328</v>
      </c>
      <c r="AY339">
        <v>1</v>
      </c>
      <c r="AZ339">
        <v>0</v>
      </c>
      <c r="BA339">
        <v>339</v>
      </c>
      <c r="BB339">
        <v>1</v>
      </c>
      <c r="BC339">
        <v>0</v>
      </c>
      <c r="BD339">
        <v>0</v>
      </c>
      <c r="BE339">
        <v>0</v>
      </c>
      <c r="BF339">
        <v>0</v>
      </c>
      <c r="BG339">
        <v>0</v>
      </c>
      <c r="BH339">
        <v>0</v>
      </c>
      <c r="BI339">
        <v>0</v>
      </c>
      <c r="BJ339">
        <v>0</v>
      </c>
      <c r="BK339">
        <v>0</v>
      </c>
      <c r="BL339">
        <v>0</v>
      </c>
      <c r="BM339">
        <v>0</v>
      </c>
      <c r="BN339">
        <v>0</v>
      </c>
      <c r="BO339">
        <v>0</v>
      </c>
      <c r="BP339">
        <v>0</v>
      </c>
      <c r="BQ339">
        <v>0</v>
      </c>
      <c r="BR339">
        <v>0</v>
      </c>
      <c r="BS339">
        <v>0</v>
      </c>
      <c r="BT339">
        <v>0</v>
      </c>
      <c r="BU339">
        <v>0</v>
      </c>
      <c r="BV339">
        <v>0</v>
      </c>
      <c r="BW339">
        <v>0</v>
      </c>
      <c r="CV339">
        <v>0</v>
      </c>
      <c r="CW339">
        <v>0</v>
      </c>
      <c r="CX339">
        <f>ROUND(Y339*Source!I636,7)</f>
        <v>0.10440000000000001</v>
      </c>
      <c r="CY339">
        <f>AD339</f>
        <v>0</v>
      </c>
      <c r="CZ339">
        <f>AH339</f>
        <v>0</v>
      </c>
      <c r="DA339">
        <f>AL339</f>
        <v>1</v>
      </c>
      <c r="DB339">
        <f t="shared" si="103"/>
        <v>0</v>
      </c>
      <c r="DC339">
        <f t="shared" si="104"/>
        <v>0</v>
      </c>
      <c r="DD339" t="s">
        <v>3</v>
      </c>
      <c r="DE339" t="s">
        <v>3</v>
      </c>
      <c r="DF339">
        <f>ROUND(ROUND(AE339,2)*CX339,2)</f>
        <v>0</v>
      </c>
      <c r="DG339">
        <f t="shared" si="100"/>
        <v>0</v>
      </c>
      <c r="DH339">
        <f t="shared" si="105"/>
        <v>0</v>
      </c>
      <c r="DI339">
        <f t="shared" si="106"/>
        <v>0</v>
      </c>
      <c r="DJ339">
        <f>DI339</f>
        <v>0</v>
      </c>
      <c r="DK339">
        <v>0</v>
      </c>
      <c r="DL339" t="s">
        <v>3</v>
      </c>
      <c r="DM339">
        <v>0</v>
      </c>
      <c r="DN339" t="s">
        <v>3</v>
      </c>
      <c r="DO339">
        <v>0</v>
      </c>
    </row>
    <row r="340" spans="1:119" x14ac:dyDescent="0.2">
      <c r="A340">
        <f>ROW(Source!A636)</f>
        <v>636</v>
      </c>
      <c r="B340">
        <v>61549534</v>
      </c>
      <c r="C340">
        <v>61551319</v>
      </c>
      <c r="D340">
        <v>60334278</v>
      </c>
      <c r="E340">
        <v>1</v>
      </c>
      <c r="F340">
        <v>1</v>
      </c>
      <c r="G340">
        <v>1</v>
      </c>
      <c r="H340">
        <v>2</v>
      </c>
      <c r="I340" t="s">
        <v>432</v>
      </c>
      <c r="J340" t="s">
        <v>433</v>
      </c>
      <c r="K340" t="s">
        <v>434</v>
      </c>
      <c r="L340">
        <v>1368</v>
      </c>
      <c r="N340">
        <v>1011</v>
      </c>
      <c r="O340" t="s">
        <v>417</v>
      </c>
      <c r="P340" t="s">
        <v>417</v>
      </c>
      <c r="Q340">
        <v>1</v>
      </c>
      <c r="W340">
        <v>0</v>
      </c>
      <c r="X340">
        <v>945201097</v>
      </c>
      <c r="Y340">
        <f t="shared" si="102"/>
        <v>0.08</v>
      </c>
      <c r="AA340">
        <v>0</v>
      </c>
      <c r="AB340">
        <v>57.47</v>
      </c>
      <c r="AC340">
        <v>641.22</v>
      </c>
      <c r="AD340">
        <v>0</v>
      </c>
      <c r="AE340">
        <v>0</v>
      </c>
      <c r="AF340">
        <v>37.32</v>
      </c>
      <c r="AG340">
        <v>641.22</v>
      </c>
      <c r="AH340">
        <v>0</v>
      </c>
      <c r="AI340">
        <v>1</v>
      </c>
      <c r="AJ340">
        <v>1.54</v>
      </c>
      <c r="AK340">
        <v>1</v>
      </c>
      <c r="AL340">
        <v>1</v>
      </c>
      <c r="AM340">
        <v>2</v>
      </c>
      <c r="AN340">
        <v>0</v>
      </c>
      <c r="AO340">
        <v>0</v>
      </c>
      <c r="AP340">
        <v>0</v>
      </c>
      <c r="AQ340">
        <v>1</v>
      </c>
      <c r="AR340">
        <v>0</v>
      </c>
      <c r="AS340" t="s">
        <v>3</v>
      </c>
      <c r="AT340">
        <v>0.08</v>
      </c>
      <c r="AU340" t="s">
        <v>3</v>
      </c>
      <c r="AV340">
        <v>1</v>
      </c>
      <c r="AW340">
        <v>2</v>
      </c>
      <c r="AX340">
        <v>61551329</v>
      </c>
      <c r="AY340">
        <v>1</v>
      </c>
      <c r="AZ340">
        <v>0</v>
      </c>
      <c r="BA340">
        <v>340</v>
      </c>
      <c r="BB340">
        <v>1</v>
      </c>
      <c r="BC340">
        <v>0</v>
      </c>
      <c r="BD340">
        <v>0</v>
      </c>
      <c r="BE340">
        <v>0</v>
      </c>
      <c r="BF340">
        <v>0</v>
      </c>
      <c r="BG340">
        <v>0</v>
      </c>
      <c r="BH340">
        <v>0</v>
      </c>
      <c r="BI340">
        <v>0</v>
      </c>
      <c r="BJ340">
        <v>0</v>
      </c>
      <c r="BK340">
        <v>2.9856000000000003</v>
      </c>
      <c r="BL340">
        <v>51.297600000000003</v>
      </c>
      <c r="BM340">
        <v>0</v>
      </c>
      <c r="BN340">
        <v>0</v>
      </c>
      <c r="BO340">
        <v>0.08</v>
      </c>
      <c r="BP340">
        <v>1</v>
      </c>
      <c r="BQ340">
        <v>0</v>
      </c>
      <c r="BR340">
        <v>2.9856000000000003</v>
      </c>
      <c r="BS340">
        <v>51.297600000000003</v>
      </c>
      <c r="BT340">
        <v>0</v>
      </c>
      <c r="BU340">
        <v>0</v>
      </c>
      <c r="BV340">
        <v>0.08</v>
      </c>
      <c r="BW340">
        <v>1</v>
      </c>
      <c r="CV340">
        <v>0</v>
      </c>
      <c r="CW340">
        <f>ROUND(Y340*Source!I636*DO340,7)</f>
        <v>6.9599999999999995E-2</v>
      </c>
      <c r="CX340">
        <f>ROUND(Y340*Source!I636,7)</f>
        <v>6.9599999999999995E-2</v>
      </c>
      <c r="CY340">
        <f>AB340</f>
        <v>57.47</v>
      </c>
      <c r="CZ340">
        <f>AF340</f>
        <v>37.32</v>
      </c>
      <c r="DA340">
        <f>AJ340</f>
        <v>1.54</v>
      </c>
      <c r="DB340">
        <f t="shared" si="103"/>
        <v>2.99</v>
      </c>
      <c r="DC340">
        <f t="shared" si="104"/>
        <v>51.3</v>
      </c>
      <c r="DD340" t="s">
        <v>3</v>
      </c>
      <c r="DE340" t="s">
        <v>3</v>
      </c>
      <c r="DF340">
        <f>ROUND(ROUND(AE340,2)*CX340,2)</f>
        <v>0</v>
      </c>
      <c r="DG340">
        <f>ROUND(ROUND(AF340*AJ340,2)*CX340,2)</f>
        <v>4</v>
      </c>
      <c r="DH340">
        <f t="shared" si="105"/>
        <v>44.63</v>
      </c>
      <c r="DI340">
        <f t="shared" si="106"/>
        <v>0</v>
      </c>
      <c r="DJ340">
        <f>DG340+DH340</f>
        <v>48.63</v>
      </c>
      <c r="DK340">
        <v>0</v>
      </c>
      <c r="DL340" t="s">
        <v>435</v>
      </c>
      <c r="DM340">
        <v>3</v>
      </c>
      <c r="DN340" t="s">
        <v>413</v>
      </c>
      <c r="DO340">
        <v>1</v>
      </c>
    </row>
    <row r="341" spans="1:119" x14ac:dyDescent="0.2">
      <c r="A341">
        <f>ROW(Source!A636)</f>
        <v>636</v>
      </c>
      <c r="B341">
        <v>61549534</v>
      </c>
      <c r="C341">
        <v>61551319</v>
      </c>
      <c r="D341">
        <v>60334986</v>
      </c>
      <c r="E341">
        <v>1</v>
      </c>
      <c r="F341">
        <v>1</v>
      </c>
      <c r="G341">
        <v>1</v>
      </c>
      <c r="H341">
        <v>2</v>
      </c>
      <c r="I341" t="s">
        <v>453</v>
      </c>
      <c r="J341" t="s">
        <v>454</v>
      </c>
      <c r="K341" t="s">
        <v>455</v>
      </c>
      <c r="L341">
        <v>1368</v>
      </c>
      <c r="N341">
        <v>1011</v>
      </c>
      <c r="O341" t="s">
        <v>417</v>
      </c>
      <c r="P341" t="s">
        <v>417</v>
      </c>
      <c r="Q341">
        <v>1</v>
      </c>
      <c r="W341">
        <v>0</v>
      </c>
      <c r="X341">
        <v>-849950259</v>
      </c>
      <c r="Y341">
        <f t="shared" si="102"/>
        <v>0.04</v>
      </c>
      <c r="AA341">
        <v>0</v>
      </c>
      <c r="AB341">
        <v>643.29</v>
      </c>
      <c r="AC341">
        <v>722.05</v>
      </c>
      <c r="AD341">
        <v>0</v>
      </c>
      <c r="AE341">
        <v>0</v>
      </c>
      <c r="AF341">
        <v>643.29</v>
      </c>
      <c r="AG341">
        <v>722.05</v>
      </c>
      <c r="AH341">
        <v>0</v>
      </c>
      <c r="AI341">
        <v>1</v>
      </c>
      <c r="AJ341">
        <v>1</v>
      </c>
      <c r="AK341">
        <v>1</v>
      </c>
      <c r="AL341">
        <v>1</v>
      </c>
      <c r="AM341">
        <v>-2</v>
      </c>
      <c r="AN341">
        <v>0</v>
      </c>
      <c r="AO341">
        <v>0</v>
      </c>
      <c r="AP341">
        <v>0</v>
      </c>
      <c r="AQ341">
        <v>1</v>
      </c>
      <c r="AR341">
        <v>0</v>
      </c>
      <c r="AS341" t="s">
        <v>3</v>
      </c>
      <c r="AT341">
        <v>0.04</v>
      </c>
      <c r="AU341" t="s">
        <v>3</v>
      </c>
      <c r="AV341">
        <v>1</v>
      </c>
      <c r="AW341">
        <v>2</v>
      </c>
      <c r="AX341">
        <v>61551330</v>
      </c>
      <c r="AY341">
        <v>1</v>
      </c>
      <c r="AZ341">
        <v>0</v>
      </c>
      <c r="BA341">
        <v>341</v>
      </c>
      <c r="BB341">
        <v>1</v>
      </c>
      <c r="BC341">
        <v>0</v>
      </c>
      <c r="BD341">
        <v>0</v>
      </c>
      <c r="BE341">
        <v>0</v>
      </c>
      <c r="BF341">
        <v>0</v>
      </c>
      <c r="BG341">
        <v>0</v>
      </c>
      <c r="BH341">
        <v>0</v>
      </c>
      <c r="BI341">
        <v>0</v>
      </c>
      <c r="BJ341">
        <v>0</v>
      </c>
      <c r="BK341">
        <v>25.7316</v>
      </c>
      <c r="BL341">
        <v>28.881999999999998</v>
      </c>
      <c r="BM341">
        <v>0</v>
      </c>
      <c r="BN341">
        <v>0</v>
      </c>
      <c r="BO341">
        <v>0.04</v>
      </c>
      <c r="BP341">
        <v>1</v>
      </c>
      <c r="BQ341">
        <v>0</v>
      </c>
      <c r="BR341">
        <v>25.7316</v>
      </c>
      <c r="BS341">
        <v>28.881999999999998</v>
      </c>
      <c r="BT341">
        <v>0</v>
      </c>
      <c r="BU341">
        <v>0</v>
      </c>
      <c r="BV341">
        <v>0.04</v>
      </c>
      <c r="BW341">
        <v>1</v>
      </c>
      <c r="CV341">
        <v>0</v>
      </c>
      <c r="CW341">
        <f>ROUND(Y341*Source!I636*DO341,7)</f>
        <v>3.4799999999999998E-2</v>
      </c>
      <c r="CX341">
        <f>ROUND(Y341*Source!I636,7)</f>
        <v>3.4799999999999998E-2</v>
      </c>
      <c r="CY341">
        <f>AB341</f>
        <v>643.29</v>
      </c>
      <c r="CZ341">
        <f>AF341</f>
        <v>643.29</v>
      </c>
      <c r="DA341">
        <f>AJ341</f>
        <v>1</v>
      </c>
      <c r="DB341">
        <f t="shared" si="103"/>
        <v>25.73</v>
      </c>
      <c r="DC341">
        <f t="shared" si="104"/>
        <v>28.88</v>
      </c>
      <c r="DD341" t="s">
        <v>3</v>
      </c>
      <c r="DE341" t="s">
        <v>3</v>
      </c>
      <c r="DF341">
        <f>ROUND(ROUND(AE341,2)*CX341,2)</f>
        <v>0</v>
      </c>
      <c r="DG341">
        <f t="shared" ref="DG341:DG346" si="112">ROUND(ROUND(AF341,2)*CX341,2)</f>
        <v>22.39</v>
      </c>
      <c r="DH341">
        <f t="shared" si="105"/>
        <v>25.13</v>
      </c>
      <c r="DI341">
        <f t="shared" si="106"/>
        <v>0</v>
      </c>
      <c r="DJ341">
        <f>DG341+DH341</f>
        <v>47.519999999999996</v>
      </c>
      <c r="DK341">
        <v>1</v>
      </c>
      <c r="DL341" t="s">
        <v>456</v>
      </c>
      <c r="DM341">
        <v>4</v>
      </c>
      <c r="DN341" t="s">
        <v>413</v>
      </c>
      <c r="DO341">
        <v>1</v>
      </c>
    </row>
    <row r="342" spans="1:119" x14ac:dyDescent="0.2">
      <c r="A342">
        <f>ROW(Source!A636)</f>
        <v>636</v>
      </c>
      <c r="B342">
        <v>61549534</v>
      </c>
      <c r="C342">
        <v>61551319</v>
      </c>
      <c r="D342">
        <v>60403307</v>
      </c>
      <c r="E342">
        <v>1</v>
      </c>
      <c r="F342">
        <v>1</v>
      </c>
      <c r="G342">
        <v>1</v>
      </c>
      <c r="H342">
        <v>3</v>
      </c>
      <c r="I342" t="s">
        <v>486</v>
      </c>
      <c r="J342" t="s">
        <v>487</v>
      </c>
      <c r="K342" t="s">
        <v>488</v>
      </c>
      <c r="L342">
        <v>1348</v>
      </c>
      <c r="N342">
        <v>1009</v>
      </c>
      <c r="O342" t="s">
        <v>28</v>
      </c>
      <c r="P342" t="s">
        <v>28</v>
      </c>
      <c r="Q342">
        <v>1000</v>
      </c>
      <c r="W342">
        <v>0</v>
      </c>
      <c r="X342">
        <v>-1061297381</v>
      </c>
      <c r="Y342">
        <f t="shared" si="102"/>
        <v>4.0000000000000001E-3</v>
      </c>
      <c r="AA342">
        <v>90682.1</v>
      </c>
      <c r="AB342">
        <v>0</v>
      </c>
      <c r="AC342">
        <v>0</v>
      </c>
      <c r="AD342">
        <v>0</v>
      </c>
      <c r="AE342">
        <v>70296.2</v>
      </c>
      <c r="AF342">
        <v>0</v>
      </c>
      <c r="AG342">
        <v>0</v>
      </c>
      <c r="AH342">
        <v>0</v>
      </c>
      <c r="AI342">
        <v>1.29</v>
      </c>
      <c r="AJ342">
        <v>1</v>
      </c>
      <c r="AK342">
        <v>1</v>
      </c>
      <c r="AL342">
        <v>1</v>
      </c>
      <c r="AM342">
        <v>2</v>
      </c>
      <c r="AN342">
        <v>0</v>
      </c>
      <c r="AO342">
        <v>0</v>
      </c>
      <c r="AP342">
        <v>0</v>
      </c>
      <c r="AQ342">
        <v>1</v>
      </c>
      <c r="AR342">
        <v>0</v>
      </c>
      <c r="AS342" t="s">
        <v>3</v>
      </c>
      <c r="AT342">
        <v>4.0000000000000001E-3</v>
      </c>
      <c r="AU342" t="s">
        <v>3</v>
      </c>
      <c r="AV342">
        <v>0</v>
      </c>
      <c r="AW342">
        <v>2</v>
      </c>
      <c r="AX342">
        <v>61551331</v>
      </c>
      <c r="AY342">
        <v>1</v>
      </c>
      <c r="AZ342">
        <v>0</v>
      </c>
      <c r="BA342">
        <v>342</v>
      </c>
      <c r="BB342">
        <v>1</v>
      </c>
      <c r="BC342">
        <v>0</v>
      </c>
      <c r="BD342">
        <v>0</v>
      </c>
      <c r="BE342">
        <v>0</v>
      </c>
      <c r="BF342">
        <v>0</v>
      </c>
      <c r="BG342">
        <v>0</v>
      </c>
      <c r="BH342">
        <v>0</v>
      </c>
      <c r="BI342">
        <v>0</v>
      </c>
      <c r="BJ342">
        <v>281.1848</v>
      </c>
      <c r="BK342">
        <v>0</v>
      </c>
      <c r="BL342">
        <v>0</v>
      </c>
      <c r="BM342">
        <v>0</v>
      </c>
      <c r="BN342">
        <v>0</v>
      </c>
      <c r="BO342">
        <v>0</v>
      </c>
      <c r="BP342">
        <v>1</v>
      </c>
      <c r="BQ342">
        <v>281.1848</v>
      </c>
      <c r="BR342">
        <v>0</v>
      </c>
      <c r="BS342">
        <v>0</v>
      </c>
      <c r="BT342">
        <v>0</v>
      </c>
      <c r="BU342">
        <v>0</v>
      </c>
      <c r="BV342">
        <v>0</v>
      </c>
      <c r="BW342">
        <v>1</v>
      </c>
      <c r="CV342">
        <v>0</v>
      </c>
      <c r="CW342">
        <v>0</v>
      </c>
      <c r="CX342">
        <f>ROUND(Y342*Source!I636,7)</f>
        <v>3.48E-3</v>
      </c>
      <c r="CY342">
        <f>AA342</f>
        <v>90682.1</v>
      </c>
      <c r="CZ342">
        <f>AE342</f>
        <v>70296.2</v>
      </c>
      <c r="DA342">
        <f>AI342</f>
        <v>1.29</v>
      </c>
      <c r="DB342">
        <f t="shared" si="103"/>
        <v>281.18</v>
      </c>
      <c r="DC342">
        <f t="shared" si="104"/>
        <v>0</v>
      </c>
      <c r="DD342" t="s">
        <v>3</v>
      </c>
      <c r="DE342" t="s">
        <v>3</v>
      </c>
      <c r="DF342">
        <f>ROUND(ROUND(AE342*AI342,2)*CX342,2)</f>
        <v>315.57</v>
      </c>
      <c r="DG342">
        <f t="shared" si="112"/>
        <v>0</v>
      </c>
      <c r="DH342">
        <f t="shared" si="105"/>
        <v>0</v>
      </c>
      <c r="DI342">
        <f t="shared" si="106"/>
        <v>0</v>
      </c>
      <c r="DJ342">
        <f>DF342</f>
        <v>315.57</v>
      </c>
      <c r="DK342">
        <v>0</v>
      </c>
      <c r="DL342" t="s">
        <v>3</v>
      </c>
      <c r="DM342">
        <v>0</v>
      </c>
      <c r="DN342" t="s">
        <v>3</v>
      </c>
      <c r="DO342">
        <v>0</v>
      </c>
    </row>
    <row r="343" spans="1:119" x14ac:dyDescent="0.2">
      <c r="A343">
        <f>ROW(Source!A636)</f>
        <v>636</v>
      </c>
      <c r="B343">
        <v>61549534</v>
      </c>
      <c r="C343">
        <v>61551319</v>
      </c>
      <c r="D343">
        <v>60410451</v>
      </c>
      <c r="E343">
        <v>1</v>
      </c>
      <c r="F343">
        <v>1</v>
      </c>
      <c r="G343">
        <v>1</v>
      </c>
      <c r="H343">
        <v>3</v>
      </c>
      <c r="I343" t="s">
        <v>489</v>
      </c>
      <c r="J343" t="s">
        <v>490</v>
      </c>
      <c r="K343" t="s">
        <v>491</v>
      </c>
      <c r="L343">
        <v>1348</v>
      </c>
      <c r="N343">
        <v>1009</v>
      </c>
      <c r="O343" t="s">
        <v>28</v>
      </c>
      <c r="P343" t="s">
        <v>28</v>
      </c>
      <c r="Q343">
        <v>1000</v>
      </c>
      <c r="W343">
        <v>0</v>
      </c>
      <c r="X343">
        <v>-994197678</v>
      </c>
      <c r="Y343">
        <f t="shared" si="102"/>
        <v>6.0000000000000001E-3</v>
      </c>
      <c r="AA343">
        <v>140934.35999999999</v>
      </c>
      <c r="AB343">
        <v>0</v>
      </c>
      <c r="AC343">
        <v>0</v>
      </c>
      <c r="AD343">
        <v>0</v>
      </c>
      <c r="AE343">
        <v>149930.17000000001</v>
      </c>
      <c r="AF343">
        <v>0</v>
      </c>
      <c r="AG343">
        <v>0</v>
      </c>
      <c r="AH343">
        <v>0</v>
      </c>
      <c r="AI343">
        <v>0.94</v>
      </c>
      <c r="AJ343">
        <v>1</v>
      </c>
      <c r="AK343">
        <v>1</v>
      </c>
      <c r="AL343">
        <v>1</v>
      </c>
      <c r="AM343">
        <v>2</v>
      </c>
      <c r="AN343">
        <v>0</v>
      </c>
      <c r="AO343">
        <v>0</v>
      </c>
      <c r="AP343">
        <v>0</v>
      </c>
      <c r="AQ343">
        <v>1</v>
      </c>
      <c r="AR343">
        <v>0</v>
      </c>
      <c r="AS343" t="s">
        <v>3</v>
      </c>
      <c r="AT343">
        <v>6.0000000000000001E-3</v>
      </c>
      <c r="AU343" t="s">
        <v>3</v>
      </c>
      <c r="AV343">
        <v>0</v>
      </c>
      <c r="AW343">
        <v>2</v>
      </c>
      <c r="AX343">
        <v>61551332</v>
      </c>
      <c r="AY343">
        <v>1</v>
      </c>
      <c r="AZ343">
        <v>0</v>
      </c>
      <c r="BA343">
        <v>343</v>
      </c>
      <c r="BB343">
        <v>1</v>
      </c>
      <c r="BC343">
        <v>0</v>
      </c>
      <c r="BD343">
        <v>0</v>
      </c>
      <c r="BE343">
        <v>0</v>
      </c>
      <c r="BF343">
        <v>0</v>
      </c>
      <c r="BG343">
        <v>0</v>
      </c>
      <c r="BH343">
        <v>0</v>
      </c>
      <c r="BI343">
        <v>0</v>
      </c>
      <c r="BJ343">
        <v>899.58102000000008</v>
      </c>
      <c r="BK343">
        <v>0</v>
      </c>
      <c r="BL343">
        <v>0</v>
      </c>
      <c r="BM343">
        <v>0</v>
      </c>
      <c r="BN343">
        <v>0</v>
      </c>
      <c r="BO343">
        <v>0</v>
      </c>
      <c r="BP343">
        <v>1</v>
      </c>
      <c r="BQ343">
        <v>899.58102000000008</v>
      </c>
      <c r="BR343">
        <v>0</v>
      </c>
      <c r="BS343">
        <v>0</v>
      </c>
      <c r="BT343">
        <v>0</v>
      </c>
      <c r="BU343">
        <v>0</v>
      </c>
      <c r="BV343">
        <v>0</v>
      </c>
      <c r="BW343">
        <v>1</v>
      </c>
      <c r="CV343">
        <v>0</v>
      </c>
      <c r="CW343">
        <v>0</v>
      </c>
      <c r="CX343">
        <f>ROUND(Y343*Source!I636,7)</f>
        <v>5.2199999999999998E-3</v>
      </c>
      <c r="CY343">
        <f>AA343</f>
        <v>140934.35999999999</v>
      </c>
      <c r="CZ343">
        <f>AE343</f>
        <v>149930.17000000001</v>
      </c>
      <c r="DA343">
        <f>AI343</f>
        <v>0.94</v>
      </c>
      <c r="DB343">
        <f t="shared" si="103"/>
        <v>899.58</v>
      </c>
      <c r="DC343">
        <f t="shared" si="104"/>
        <v>0</v>
      </c>
      <c r="DD343" t="s">
        <v>3</v>
      </c>
      <c r="DE343" t="s">
        <v>3</v>
      </c>
      <c r="DF343">
        <f>ROUND(ROUND(AE343*AI343,2)*CX343,2)</f>
        <v>735.68</v>
      </c>
      <c r="DG343">
        <f t="shared" si="112"/>
        <v>0</v>
      </c>
      <c r="DH343">
        <f t="shared" si="105"/>
        <v>0</v>
      </c>
      <c r="DI343">
        <f t="shared" si="106"/>
        <v>0</v>
      </c>
      <c r="DJ343">
        <f>DF343</f>
        <v>735.68</v>
      </c>
      <c r="DK343">
        <v>0</v>
      </c>
      <c r="DL343" t="s">
        <v>3</v>
      </c>
      <c r="DM343">
        <v>0</v>
      </c>
      <c r="DN343" t="s">
        <v>3</v>
      </c>
      <c r="DO343">
        <v>0</v>
      </c>
    </row>
    <row r="344" spans="1:119" x14ac:dyDescent="0.2">
      <c r="A344">
        <f>ROW(Source!A636)</f>
        <v>636</v>
      </c>
      <c r="B344">
        <v>61549534</v>
      </c>
      <c r="C344">
        <v>61551319</v>
      </c>
      <c r="D344">
        <v>60410611</v>
      </c>
      <c r="E344">
        <v>1</v>
      </c>
      <c r="F344">
        <v>1</v>
      </c>
      <c r="G344">
        <v>1</v>
      </c>
      <c r="H344">
        <v>3</v>
      </c>
      <c r="I344" t="s">
        <v>292</v>
      </c>
      <c r="J344" t="s">
        <v>294</v>
      </c>
      <c r="K344" t="s">
        <v>293</v>
      </c>
      <c r="L344">
        <v>1348</v>
      </c>
      <c r="N344">
        <v>1009</v>
      </c>
      <c r="O344" t="s">
        <v>28</v>
      </c>
      <c r="P344" t="s">
        <v>28</v>
      </c>
      <c r="Q344">
        <v>1000</v>
      </c>
      <c r="W344">
        <v>0</v>
      </c>
      <c r="X344">
        <v>-472649880</v>
      </c>
      <c r="Y344">
        <f t="shared" si="102"/>
        <v>0.184</v>
      </c>
      <c r="AA344">
        <v>67501.62</v>
      </c>
      <c r="AB344">
        <v>0</v>
      </c>
      <c r="AC344">
        <v>0</v>
      </c>
      <c r="AD344">
        <v>0</v>
      </c>
      <c r="AE344">
        <v>67501.62</v>
      </c>
      <c r="AF344">
        <v>0</v>
      </c>
      <c r="AG344">
        <v>0</v>
      </c>
      <c r="AH344">
        <v>0</v>
      </c>
      <c r="AI344">
        <v>1.3</v>
      </c>
      <c r="AJ344">
        <v>1</v>
      </c>
      <c r="AK344">
        <v>1</v>
      </c>
      <c r="AL344">
        <v>1</v>
      </c>
      <c r="AM344">
        <v>0</v>
      </c>
      <c r="AN344">
        <v>0</v>
      </c>
      <c r="AO344">
        <v>0</v>
      </c>
      <c r="AP344">
        <v>1</v>
      </c>
      <c r="AQ344">
        <v>0</v>
      </c>
      <c r="AR344">
        <v>0</v>
      </c>
      <c r="AS344" t="s">
        <v>3</v>
      </c>
      <c r="AT344">
        <v>0.184</v>
      </c>
      <c r="AU344" t="s">
        <v>3</v>
      </c>
      <c r="AV344">
        <v>0</v>
      </c>
      <c r="AW344">
        <v>1</v>
      </c>
      <c r="AX344">
        <v>-1</v>
      </c>
      <c r="AY344">
        <v>0</v>
      </c>
      <c r="AZ344">
        <v>0</v>
      </c>
      <c r="BA344" t="s">
        <v>3</v>
      </c>
      <c r="BB344">
        <v>0</v>
      </c>
      <c r="BC344">
        <v>0</v>
      </c>
      <c r="BD344">
        <v>0</v>
      </c>
      <c r="BE344">
        <v>0</v>
      </c>
      <c r="BF344">
        <v>0</v>
      </c>
      <c r="BG344">
        <v>0</v>
      </c>
      <c r="BH344">
        <v>0</v>
      </c>
      <c r="BI344">
        <v>0</v>
      </c>
      <c r="BJ344">
        <v>0</v>
      </c>
      <c r="BK344">
        <v>0</v>
      </c>
      <c r="BL344">
        <v>0</v>
      </c>
      <c r="BM344">
        <v>0</v>
      </c>
      <c r="BN344">
        <v>0</v>
      </c>
      <c r="BO344">
        <v>0</v>
      </c>
      <c r="BP344">
        <v>0</v>
      </c>
      <c r="BQ344">
        <v>0</v>
      </c>
      <c r="BR344">
        <v>0</v>
      </c>
      <c r="BS344">
        <v>0</v>
      </c>
      <c r="BT344">
        <v>0</v>
      </c>
      <c r="BU344">
        <v>0</v>
      </c>
      <c r="BV344">
        <v>0</v>
      </c>
      <c r="BW344">
        <v>0</v>
      </c>
      <c r="CV344">
        <v>0</v>
      </c>
      <c r="CW344">
        <v>0</v>
      </c>
      <c r="CX344">
        <f>ROUND(Y344*Source!I636,7)</f>
        <v>0.16008</v>
      </c>
      <c r="CY344">
        <f>AA344</f>
        <v>67501.62</v>
      </c>
      <c r="CZ344">
        <f>AE344</f>
        <v>67501.62</v>
      </c>
      <c r="DA344">
        <f>AI344</f>
        <v>1.3</v>
      </c>
      <c r="DB344">
        <f t="shared" si="103"/>
        <v>12420.3</v>
      </c>
      <c r="DC344">
        <f t="shared" si="104"/>
        <v>0</v>
      </c>
      <c r="DD344" t="s">
        <v>3</v>
      </c>
      <c r="DE344" t="s">
        <v>3</v>
      </c>
      <c r="DF344">
        <f>ROUND(ROUND(AE344*AI344,2)*CX344,2)</f>
        <v>14047.36</v>
      </c>
      <c r="DG344">
        <f t="shared" si="112"/>
        <v>0</v>
      </c>
      <c r="DH344">
        <f t="shared" si="105"/>
        <v>0</v>
      </c>
      <c r="DI344">
        <f t="shared" si="106"/>
        <v>0</v>
      </c>
      <c r="DJ344">
        <f>DF344</f>
        <v>14047.36</v>
      </c>
      <c r="DK344">
        <v>0</v>
      </c>
      <c r="DL344" t="s">
        <v>3</v>
      </c>
      <c r="DM344">
        <v>0</v>
      </c>
      <c r="DN344" t="s">
        <v>3</v>
      </c>
      <c r="DO344">
        <v>0</v>
      </c>
    </row>
    <row r="345" spans="1:119" x14ac:dyDescent="0.2">
      <c r="A345">
        <f>ROW(Source!A673)</f>
        <v>673</v>
      </c>
      <c r="B345">
        <v>61549534</v>
      </c>
      <c r="C345">
        <v>61551336</v>
      </c>
      <c r="D345">
        <v>60327430</v>
      </c>
      <c r="E345">
        <v>117</v>
      </c>
      <c r="F345">
        <v>1</v>
      </c>
      <c r="G345">
        <v>1</v>
      </c>
      <c r="H345">
        <v>1</v>
      </c>
      <c r="I345" t="s">
        <v>428</v>
      </c>
      <c r="J345" t="s">
        <v>3</v>
      </c>
      <c r="K345" t="s">
        <v>429</v>
      </c>
      <c r="L345">
        <v>1191</v>
      </c>
      <c r="N345">
        <v>1013</v>
      </c>
      <c r="O345" t="s">
        <v>413</v>
      </c>
      <c r="P345" t="s">
        <v>413</v>
      </c>
      <c r="Q345">
        <v>1</v>
      </c>
      <c r="W345">
        <v>0</v>
      </c>
      <c r="X345">
        <v>-1088579471</v>
      </c>
      <c r="Y345">
        <f t="shared" si="102"/>
        <v>20.329999999999998</v>
      </c>
      <c r="AA345">
        <v>0</v>
      </c>
      <c r="AB345">
        <v>0</v>
      </c>
      <c r="AC345">
        <v>0</v>
      </c>
      <c r="AD345">
        <v>713.96</v>
      </c>
      <c r="AE345">
        <v>0</v>
      </c>
      <c r="AF345">
        <v>0</v>
      </c>
      <c r="AG345">
        <v>0</v>
      </c>
      <c r="AH345">
        <v>713.96</v>
      </c>
      <c r="AI345">
        <v>1</v>
      </c>
      <c r="AJ345">
        <v>1</v>
      </c>
      <c r="AK345">
        <v>1</v>
      </c>
      <c r="AL345">
        <v>1</v>
      </c>
      <c r="AM345">
        <v>-2</v>
      </c>
      <c r="AN345">
        <v>0</v>
      </c>
      <c r="AO345">
        <v>0</v>
      </c>
      <c r="AP345">
        <v>0</v>
      </c>
      <c r="AQ345">
        <v>1</v>
      </c>
      <c r="AR345">
        <v>0</v>
      </c>
      <c r="AS345" t="s">
        <v>3</v>
      </c>
      <c r="AT345">
        <v>20.329999999999998</v>
      </c>
      <c r="AU345" t="s">
        <v>3</v>
      </c>
      <c r="AV345">
        <v>1</v>
      </c>
      <c r="AW345">
        <v>2</v>
      </c>
      <c r="AX345">
        <v>61551344</v>
      </c>
      <c r="AY345">
        <v>1</v>
      </c>
      <c r="AZ345">
        <v>0</v>
      </c>
      <c r="BA345">
        <v>346</v>
      </c>
      <c r="BB345">
        <v>1</v>
      </c>
      <c r="BC345">
        <v>0</v>
      </c>
      <c r="BD345">
        <v>0</v>
      </c>
      <c r="BE345">
        <v>0</v>
      </c>
      <c r="BF345">
        <v>0</v>
      </c>
      <c r="BG345">
        <v>0</v>
      </c>
      <c r="BH345">
        <v>0</v>
      </c>
      <c r="BI345">
        <v>0</v>
      </c>
      <c r="BJ345">
        <v>0</v>
      </c>
      <c r="BK345">
        <v>0</v>
      </c>
      <c r="BL345">
        <v>0</v>
      </c>
      <c r="BM345">
        <v>14514.8068</v>
      </c>
      <c r="BN345">
        <v>20.329999999999998</v>
      </c>
      <c r="BO345">
        <v>0</v>
      </c>
      <c r="BP345">
        <v>1</v>
      </c>
      <c r="BQ345">
        <v>0</v>
      </c>
      <c r="BR345">
        <v>0</v>
      </c>
      <c r="BS345">
        <v>0</v>
      </c>
      <c r="BT345">
        <v>14514.8068</v>
      </c>
      <c r="BU345">
        <v>20.329999999999998</v>
      </c>
      <c r="BV345">
        <v>0</v>
      </c>
      <c r="BW345">
        <v>1</v>
      </c>
      <c r="CU345">
        <f>ROUND(AT345*Source!I673*AH345*AL345,2)</f>
        <v>435.44</v>
      </c>
      <c r="CV345">
        <f>ROUND(Y345*Source!I673,7)</f>
        <v>0.6099</v>
      </c>
      <c r="CW345">
        <v>0</v>
      </c>
      <c r="CX345">
        <f>ROUND(Y345*Source!I673,7)</f>
        <v>0.6099</v>
      </c>
      <c r="CY345">
        <f>AD345</f>
        <v>713.96</v>
      </c>
      <c r="CZ345">
        <f>AH345</f>
        <v>713.96</v>
      </c>
      <c r="DA345">
        <f>AL345</f>
        <v>1</v>
      </c>
      <c r="DB345">
        <f t="shared" si="103"/>
        <v>14514.81</v>
      </c>
      <c r="DC345">
        <f t="shared" si="104"/>
        <v>0</v>
      </c>
      <c r="DD345" t="s">
        <v>3</v>
      </c>
      <c r="DE345" t="s">
        <v>3</v>
      </c>
      <c r="DF345">
        <f>ROUND(ROUND(AE345,2)*CX345,2)</f>
        <v>0</v>
      </c>
      <c r="DG345">
        <f t="shared" si="112"/>
        <v>0</v>
      </c>
      <c r="DH345">
        <f t="shared" si="105"/>
        <v>0</v>
      </c>
      <c r="DI345">
        <f t="shared" si="106"/>
        <v>435.44</v>
      </c>
      <c r="DJ345">
        <f>DI345</f>
        <v>435.44</v>
      </c>
      <c r="DK345">
        <v>1</v>
      </c>
      <c r="DL345" t="s">
        <v>3</v>
      </c>
      <c r="DM345">
        <v>0</v>
      </c>
      <c r="DN345" t="s">
        <v>3</v>
      </c>
      <c r="DO345">
        <v>0</v>
      </c>
    </row>
    <row r="346" spans="1:119" x14ac:dyDescent="0.2">
      <c r="A346">
        <f>ROW(Source!A673)</f>
        <v>673</v>
      </c>
      <c r="B346">
        <v>61549534</v>
      </c>
      <c r="C346">
        <v>61551336</v>
      </c>
      <c r="D346">
        <v>60327602</v>
      </c>
      <c r="E346">
        <v>117</v>
      </c>
      <c r="F346">
        <v>1</v>
      </c>
      <c r="G346">
        <v>1</v>
      </c>
      <c r="H346">
        <v>1</v>
      </c>
      <c r="I346" t="s">
        <v>430</v>
      </c>
      <c r="J346" t="s">
        <v>3</v>
      </c>
      <c r="K346" t="s">
        <v>431</v>
      </c>
      <c r="L346">
        <v>1191</v>
      </c>
      <c r="N346">
        <v>1013</v>
      </c>
      <c r="O346" t="s">
        <v>413</v>
      </c>
      <c r="P346" t="s">
        <v>413</v>
      </c>
      <c r="Q346">
        <v>1</v>
      </c>
      <c r="W346">
        <v>0</v>
      </c>
      <c r="X346">
        <v>-1417349443</v>
      </c>
      <c r="Y346">
        <f t="shared" si="102"/>
        <v>0.01</v>
      </c>
      <c r="AA346">
        <v>0</v>
      </c>
      <c r="AB346">
        <v>0</v>
      </c>
      <c r="AC346">
        <v>0</v>
      </c>
      <c r="AD346">
        <v>0</v>
      </c>
      <c r="AE346">
        <v>0</v>
      </c>
      <c r="AF346">
        <v>0</v>
      </c>
      <c r="AG346">
        <v>0</v>
      </c>
      <c r="AH346">
        <v>0</v>
      </c>
      <c r="AI346">
        <v>1</v>
      </c>
      <c r="AJ346">
        <v>1</v>
      </c>
      <c r="AK346">
        <v>1</v>
      </c>
      <c r="AL346">
        <v>1</v>
      </c>
      <c r="AM346">
        <v>-2</v>
      </c>
      <c r="AN346">
        <v>0</v>
      </c>
      <c r="AO346">
        <v>0</v>
      </c>
      <c r="AP346">
        <v>0</v>
      </c>
      <c r="AQ346">
        <v>1</v>
      </c>
      <c r="AR346">
        <v>0</v>
      </c>
      <c r="AS346" t="s">
        <v>3</v>
      </c>
      <c r="AT346">
        <v>0.01</v>
      </c>
      <c r="AU346" t="s">
        <v>3</v>
      </c>
      <c r="AV346">
        <v>2</v>
      </c>
      <c r="AW346">
        <v>2</v>
      </c>
      <c r="AX346">
        <v>61551345</v>
      </c>
      <c r="AY346">
        <v>1</v>
      </c>
      <c r="AZ346">
        <v>0</v>
      </c>
      <c r="BA346">
        <v>347</v>
      </c>
      <c r="BB346">
        <v>1</v>
      </c>
      <c r="BC346">
        <v>0</v>
      </c>
      <c r="BD346">
        <v>0</v>
      </c>
      <c r="BE346">
        <v>0</v>
      </c>
      <c r="BF346">
        <v>0</v>
      </c>
      <c r="BG346">
        <v>0</v>
      </c>
      <c r="BH346">
        <v>0</v>
      </c>
      <c r="BI346">
        <v>0</v>
      </c>
      <c r="BJ346">
        <v>0</v>
      </c>
      <c r="BK346">
        <v>0</v>
      </c>
      <c r="BL346">
        <v>0</v>
      </c>
      <c r="BM346">
        <v>0</v>
      </c>
      <c r="BN346">
        <v>0</v>
      </c>
      <c r="BO346">
        <v>0</v>
      </c>
      <c r="BP346">
        <v>0</v>
      </c>
      <c r="BQ346">
        <v>0</v>
      </c>
      <c r="BR346">
        <v>0</v>
      </c>
      <c r="BS346">
        <v>0</v>
      </c>
      <c r="BT346">
        <v>0</v>
      </c>
      <c r="BU346">
        <v>0</v>
      </c>
      <c r="BV346">
        <v>0</v>
      </c>
      <c r="BW346">
        <v>0</v>
      </c>
      <c r="CV346">
        <v>0</v>
      </c>
      <c r="CW346">
        <v>0</v>
      </c>
      <c r="CX346">
        <f>ROUND(Y346*Source!I673,7)</f>
        <v>2.9999999999999997E-4</v>
      </c>
      <c r="CY346">
        <f>AD346</f>
        <v>0</v>
      </c>
      <c r="CZ346">
        <f>AH346</f>
        <v>0</v>
      </c>
      <c r="DA346">
        <f>AL346</f>
        <v>1</v>
      </c>
      <c r="DB346">
        <f t="shared" si="103"/>
        <v>0</v>
      </c>
      <c r="DC346">
        <f t="shared" si="104"/>
        <v>0</v>
      </c>
      <c r="DD346" t="s">
        <v>3</v>
      </c>
      <c r="DE346" t="s">
        <v>3</v>
      </c>
      <c r="DF346">
        <f>ROUND(ROUND(AE346,2)*CX346,2)</f>
        <v>0</v>
      </c>
      <c r="DG346">
        <f t="shared" si="112"/>
        <v>0</v>
      </c>
      <c r="DH346">
        <f t="shared" si="105"/>
        <v>0</v>
      </c>
      <c r="DI346">
        <f t="shared" si="106"/>
        <v>0</v>
      </c>
      <c r="DJ346">
        <f>DI346</f>
        <v>0</v>
      </c>
      <c r="DK346">
        <v>0</v>
      </c>
      <c r="DL346" t="s">
        <v>3</v>
      </c>
      <c r="DM346">
        <v>0</v>
      </c>
      <c r="DN346" t="s">
        <v>3</v>
      </c>
      <c r="DO346">
        <v>0</v>
      </c>
    </row>
    <row r="347" spans="1:119" x14ac:dyDescent="0.2">
      <c r="A347">
        <f>ROW(Source!A673)</f>
        <v>673</v>
      </c>
      <c r="B347">
        <v>61549534</v>
      </c>
      <c r="C347">
        <v>61551336</v>
      </c>
      <c r="D347">
        <v>60334278</v>
      </c>
      <c r="E347">
        <v>1</v>
      </c>
      <c r="F347">
        <v>1</v>
      </c>
      <c r="G347">
        <v>1</v>
      </c>
      <c r="H347">
        <v>2</v>
      </c>
      <c r="I347" t="s">
        <v>432</v>
      </c>
      <c r="J347" t="s">
        <v>433</v>
      </c>
      <c r="K347" t="s">
        <v>434</v>
      </c>
      <c r="L347">
        <v>1368</v>
      </c>
      <c r="N347">
        <v>1011</v>
      </c>
      <c r="O347" t="s">
        <v>417</v>
      </c>
      <c r="P347" t="s">
        <v>417</v>
      </c>
      <c r="Q347">
        <v>1</v>
      </c>
      <c r="W347">
        <v>0</v>
      </c>
      <c r="X347">
        <v>945201097</v>
      </c>
      <c r="Y347">
        <f t="shared" si="102"/>
        <v>0.01</v>
      </c>
      <c r="AA347">
        <v>0</v>
      </c>
      <c r="AB347">
        <v>57.47</v>
      </c>
      <c r="AC347">
        <v>641.22</v>
      </c>
      <c r="AD347">
        <v>0</v>
      </c>
      <c r="AE347">
        <v>0</v>
      </c>
      <c r="AF347">
        <v>37.32</v>
      </c>
      <c r="AG347">
        <v>641.22</v>
      </c>
      <c r="AH347">
        <v>0</v>
      </c>
      <c r="AI347">
        <v>1</v>
      </c>
      <c r="AJ347">
        <v>1.54</v>
      </c>
      <c r="AK347">
        <v>1</v>
      </c>
      <c r="AL347">
        <v>1</v>
      </c>
      <c r="AM347">
        <v>2</v>
      </c>
      <c r="AN347">
        <v>0</v>
      </c>
      <c r="AO347">
        <v>0</v>
      </c>
      <c r="AP347">
        <v>0</v>
      </c>
      <c r="AQ347">
        <v>1</v>
      </c>
      <c r="AR347">
        <v>0</v>
      </c>
      <c r="AS347" t="s">
        <v>3</v>
      </c>
      <c r="AT347">
        <v>0.01</v>
      </c>
      <c r="AU347" t="s">
        <v>3</v>
      </c>
      <c r="AV347">
        <v>1</v>
      </c>
      <c r="AW347">
        <v>2</v>
      </c>
      <c r="AX347">
        <v>61551346</v>
      </c>
      <c r="AY347">
        <v>1</v>
      </c>
      <c r="AZ347">
        <v>0</v>
      </c>
      <c r="BA347">
        <v>348</v>
      </c>
      <c r="BB347">
        <v>1</v>
      </c>
      <c r="BC347">
        <v>0</v>
      </c>
      <c r="BD347">
        <v>0</v>
      </c>
      <c r="BE347">
        <v>0</v>
      </c>
      <c r="BF347">
        <v>0</v>
      </c>
      <c r="BG347">
        <v>0</v>
      </c>
      <c r="BH347">
        <v>0</v>
      </c>
      <c r="BI347">
        <v>0</v>
      </c>
      <c r="BJ347">
        <v>0</v>
      </c>
      <c r="BK347">
        <v>0.37320000000000003</v>
      </c>
      <c r="BL347">
        <v>6.4122000000000003</v>
      </c>
      <c r="BM347">
        <v>0</v>
      </c>
      <c r="BN347">
        <v>0</v>
      </c>
      <c r="BO347">
        <v>0.01</v>
      </c>
      <c r="BP347">
        <v>1</v>
      </c>
      <c r="BQ347">
        <v>0</v>
      </c>
      <c r="BR347">
        <v>0.37320000000000003</v>
      </c>
      <c r="BS347">
        <v>6.4122000000000003</v>
      </c>
      <c r="BT347">
        <v>0</v>
      </c>
      <c r="BU347">
        <v>0</v>
      </c>
      <c r="BV347">
        <v>0.01</v>
      </c>
      <c r="BW347">
        <v>1</v>
      </c>
      <c r="CV347">
        <v>0</v>
      </c>
      <c r="CW347">
        <f>ROUND(Y347*Source!I673*DO347,7)</f>
        <v>2.9999999999999997E-4</v>
      </c>
      <c r="CX347">
        <f>ROUND(Y347*Source!I673,7)</f>
        <v>2.9999999999999997E-4</v>
      </c>
      <c r="CY347">
        <f>AB347</f>
        <v>57.47</v>
      </c>
      <c r="CZ347">
        <f>AF347</f>
        <v>37.32</v>
      </c>
      <c r="DA347">
        <f>AJ347</f>
        <v>1.54</v>
      </c>
      <c r="DB347">
        <f t="shared" si="103"/>
        <v>0.37</v>
      </c>
      <c r="DC347">
        <f t="shared" si="104"/>
        <v>6.41</v>
      </c>
      <c r="DD347" t="s">
        <v>3</v>
      </c>
      <c r="DE347" t="s">
        <v>3</v>
      </c>
      <c r="DF347">
        <f>ROUND(ROUND(AE347,2)*CX347,2)</f>
        <v>0</v>
      </c>
      <c r="DG347">
        <f>ROUND(ROUND(AF347*AJ347,2)*CX347,2)</f>
        <v>0.02</v>
      </c>
      <c r="DH347">
        <f t="shared" si="105"/>
        <v>0.19</v>
      </c>
      <c r="DI347">
        <f t="shared" si="106"/>
        <v>0</v>
      </c>
      <c r="DJ347">
        <f>DG347+DH347</f>
        <v>0.21</v>
      </c>
      <c r="DK347">
        <v>0</v>
      </c>
      <c r="DL347" t="s">
        <v>435</v>
      </c>
      <c r="DM347">
        <v>3</v>
      </c>
      <c r="DN347" t="s">
        <v>413</v>
      </c>
      <c r="DO347">
        <v>1</v>
      </c>
    </row>
    <row r="348" spans="1:119" x14ac:dyDescent="0.2">
      <c r="A348">
        <f>ROW(Source!A673)</f>
        <v>673</v>
      </c>
      <c r="B348">
        <v>61549534</v>
      </c>
      <c r="C348">
        <v>61551336</v>
      </c>
      <c r="D348">
        <v>60401754</v>
      </c>
      <c r="E348">
        <v>1</v>
      </c>
      <c r="F348">
        <v>1</v>
      </c>
      <c r="G348">
        <v>1</v>
      </c>
      <c r="H348">
        <v>3</v>
      </c>
      <c r="I348" t="s">
        <v>436</v>
      </c>
      <c r="J348" t="s">
        <v>437</v>
      </c>
      <c r="K348" t="s">
        <v>438</v>
      </c>
      <c r="L348">
        <v>1383</v>
      </c>
      <c r="N348">
        <v>1013</v>
      </c>
      <c r="O348" t="s">
        <v>439</v>
      </c>
      <c r="P348" t="s">
        <v>439</v>
      </c>
      <c r="Q348">
        <v>1</v>
      </c>
      <c r="W348">
        <v>0</v>
      </c>
      <c r="X348">
        <v>1840299850</v>
      </c>
      <c r="Y348">
        <f t="shared" si="102"/>
        <v>8.2403999999999993</v>
      </c>
      <c r="AA348">
        <v>6.78</v>
      </c>
      <c r="AB348">
        <v>0</v>
      </c>
      <c r="AC348">
        <v>0</v>
      </c>
      <c r="AD348">
        <v>0</v>
      </c>
      <c r="AE348">
        <v>6.78</v>
      </c>
      <c r="AF348">
        <v>0</v>
      </c>
      <c r="AG348">
        <v>0</v>
      </c>
      <c r="AH348">
        <v>0</v>
      </c>
      <c r="AI348">
        <v>1</v>
      </c>
      <c r="AJ348">
        <v>1</v>
      </c>
      <c r="AK348">
        <v>1</v>
      </c>
      <c r="AL348">
        <v>1</v>
      </c>
      <c r="AM348">
        <v>-2</v>
      </c>
      <c r="AN348">
        <v>0</v>
      </c>
      <c r="AO348">
        <v>0</v>
      </c>
      <c r="AP348">
        <v>0</v>
      </c>
      <c r="AQ348">
        <v>1</v>
      </c>
      <c r="AR348">
        <v>0</v>
      </c>
      <c r="AS348" t="s">
        <v>3</v>
      </c>
      <c r="AT348">
        <v>8.2403999999999993</v>
      </c>
      <c r="AU348" t="s">
        <v>3</v>
      </c>
      <c r="AV348">
        <v>0</v>
      </c>
      <c r="AW348">
        <v>2</v>
      </c>
      <c r="AX348">
        <v>61551347</v>
      </c>
      <c r="AY348">
        <v>1</v>
      </c>
      <c r="AZ348">
        <v>0</v>
      </c>
      <c r="BA348">
        <v>349</v>
      </c>
      <c r="BB348">
        <v>1</v>
      </c>
      <c r="BC348">
        <v>0</v>
      </c>
      <c r="BD348">
        <v>0</v>
      </c>
      <c r="BE348">
        <v>0</v>
      </c>
      <c r="BF348">
        <v>0</v>
      </c>
      <c r="BG348">
        <v>0</v>
      </c>
      <c r="BH348">
        <v>0</v>
      </c>
      <c r="BI348">
        <v>0</v>
      </c>
      <c r="BJ348">
        <v>55.869911999999999</v>
      </c>
      <c r="BK348">
        <v>0</v>
      </c>
      <c r="BL348">
        <v>0</v>
      </c>
      <c r="BM348">
        <v>0</v>
      </c>
      <c r="BN348">
        <v>0</v>
      </c>
      <c r="BO348">
        <v>0</v>
      </c>
      <c r="BP348">
        <v>1</v>
      </c>
      <c r="BQ348">
        <v>55.869911999999999</v>
      </c>
      <c r="BR348">
        <v>0</v>
      </c>
      <c r="BS348">
        <v>0</v>
      </c>
      <c r="BT348">
        <v>0</v>
      </c>
      <c r="BU348">
        <v>0</v>
      </c>
      <c r="BV348">
        <v>0</v>
      </c>
      <c r="BW348">
        <v>1</v>
      </c>
      <c r="CV348">
        <v>0</v>
      </c>
      <c r="CW348">
        <v>0</v>
      </c>
      <c r="CX348">
        <f>ROUND(Y348*Source!I673,7)</f>
        <v>0.24721199999999999</v>
      </c>
      <c r="CY348">
        <f>AA348</f>
        <v>6.78</v>
      </c>
      <c r="CZ348">
        <f>AE348</f>
        <v>6.78</v>
      </c>
      <c r="DA348">
        <f>AI348</f>
        <v>1</v>
      </c>
      <c r="DB348">
        <f t="shared" si="103"/>
        <v>55.87</v>
      </c>
      <c r="DC348">
        <f t="shared" si="104"/>
        <v>0</v>
      </c>
      <c r="DD348" t="s">
        <v>3</v>
      </c>
      <c r="DE348" t="s">
        <v>3</v>
      </c>
      <c r="DF348">
        <f>ROUND(ROUND(AE348,2)*CX348,2)</f>
        <v>1.68</v>
      </c>
      <c r="DG348">
        <f t="shared" ref="DG348:DG372" si="113">ROUND(ROUND(AF348,2)*CX348,2)</f>
        <v>0</v>
      </c>
      <c r="DH348">
        <f t="shared" si="105"/>
        <v>0</v>
      </c>
      <c r="DI348">
        <f t="shared" si="106"/>
        <v>0</v>
      </c>
      <c r="DJ348">
        <f>DF348</f>
        <v>1.68</v>
      </c>
      <c r="DK348">
        <v>1</v>
      </c>
      <c r="DL348" t="s">
        <v>3</v>
      </c>
      <c r="DM348">
        <v>0</v>
      </c>
      <c r="DN348" t="s">
        <v>3</v>
      </c>
      <c r="DO348">
        <v>0</v>
      </c>
    </row>
    <row r="349" spans="1:119" x14ac:dyDescent="0.2">
      <c r="A349">
        <f>ROW(Source!A673)</f>
        <v>673</v>
      </c>
      <c r="B349">
        <v>61549534</v>
      </c>
      <c r="C349">
        <v>61551336</v>
      </c>
      <c r="D349">
        <v>60403324</v>
      </c>
      <c r="E349">
        <v>1</v>
      </c>
      <c r="F349">
        <v>1</v>
      </c>
      <c r="G349">
        <v>1</v>
      </c>
      <c r="H349">
        <v>3</v>
      </c>
      <c r="I349" t="s">
        <v>440</v>
      </c>
      <c r="J349" t="s">
        <v>441</v>
      </c>
      <c r="K349" t="s">
        <v>442</v>
      </c>
      <c r="L349">
        <v>1407</v>
      </c>
      <c r="N349">
        <v>1013</v>
      </c>
      <c r="O349" t="s">
        <v>443</v>
      </c>
      <c r="P349" t="s">
        <v>443</v>
      </c>
      <c r="Q349">
        <v>1</v>
      </c>
      <c r="W349">
        <v>0</v>
      </c>
      <c r="X349">
        <v>-239864327</v>
      </c>
      <c r="Y349">
        <f t="shared" si="102"/>
        <v>0.4</v>
      </c>
      <c r="AA349">
        <v>336.81</v>
      </c>
      <c r="AB349">
        <v>0</v>
      </c>
      <c r="AC349">
        <v>0</v>
      </c>
      <c r="AD349">
        <v>0</v>
      </c>
      <c r="AE349">
        <v>261.08999999999997</v>
      </c>
      <c r="AF349">
        <v>0</v>
      </c>
      <c r="AG349">
        <v>0</v>
      </c>
      <c r="AH349">
        <v>0</v>
      </c>
      <c r="AI349">
        <v>1.29</v>
      </c>
      <c r="AJ349">
        <v>1</v>
      </c>
      <c r="AK349">
        <v>1</v>
      </c>
      <c r="AL349">
        <v>1</v>
      </c>
      <c r="AM349">
        <v>2</v>
      </c>
      <c r="AN349">
        <v>0</v>
      </c>
      <c r="AO349">
        <v>0</v>
      </c>
      <c r="AP349">
        <v>0</v>
      </c>
      <c r="AQ349">
        <v>1</v>
      </c>
      <c r="AR349">
        <v>0</v>
      </c>
      <c r="AS349" t="s">
        <v>3</v>
      </c>
      <c r="AT349">
        <v>0.4</v>
      </c>
      <c r="AU349" t="s">
        <v>3</v>
      </c>
      <c r="AV349">
        <v>0</v>
      </c>
      <c r="AW349">
        <v>2</v>
      </c>
      <c r="AX349">
        <v>61551348</v>
      </c>
      <c r="AY349">
        <v>1</v>
      </c>
      <c r="AZ349">
        <v>0</v>
      </c>
      <c r="BA349">
        <v>350</v>
      </c>
      <c r="BB349">
        <v>1</v>
      </c>
      <c r="BC349">
        <v>0</v>
      </c>
      <c r="BD349">
        <v>0</v>
      </c>
      <c r="BE349">
        <v>0</v>
      </c>
      <c r="BF349">
        <v>0</v>
      </c>
      <c r="BG349">
        <v>0</v>
      </c>
      <c r="BH349">
        <v>0</v>
      </c>
      <c r="BI349">
        <v>0</v>
      </c>
      <c r="BJ349">
        <v>104.43599999999999</v>
      </c>
      <c r="BK349">
        <v>0</v>
      </c>
      <c r="BL349">
        <v>0</v>
      </c>
      <c r="BM349">
        <v>0</v>
      </c>
      <c r="BN349">
        <v>0</v>
      </c>
      <c r="BO349">
        <v>0</v>
      </c>
      <c r="BP349">
        <v>1</v>
      </c>
      <c r="BQ349">
        <v>104.43599999999999</v>
      </c>
      <c r="BR349">
        <v>0</v>
      </c>
      <c r="BS349">
        <v>0</v>
      </c>
      <c r="BT349">
        <v>0</v>
      </c>
      <c r="BU349">
        <v>0</v>
      </c>
      <c r="BV349">
        <v>0</v>
      </c>
      <c r="BW349">
        <v>1</v>
      </c>
      <c r="CV349">
        <v>0</v>
      </c>
      <c r="CW349">
        <v>0</v>
      </c>
      <c r="CX349">
        <f>ROUND(Y349*Source!I673,7)</f>
        <v>1.2E-2</v>
      </c>
      <c r="CY349">
        <f>AA349</f>
        <v>336.81</v>
      </c>
      <c r="CZ349">
        <f>AE349</f>
        <v>261.08999999999997</v>
      </c>
      <c r="DA349">
        <f>AI349</f>
        <v>1.29</v>
      </c>
      <c r="DB349">
        <f t="shared" si="103"/>
        <v>104.44</v>
      </c>
      <c r="DC349">
        <f t="shared" si="104"/>
        <v>0</v>
      </c>
      <c r="DD349" t="s">
        <v>3</v>
      </c>
      <c r="DE349" t="s">
        <v>3</v>
      </c>
      <c r="DF349">
        <f>ROUND(ROUND(AE349*AI349,2)*CX349,2)</f>
        <v>4.04</v>
      </c>
      <c r="DG349">
        <f t="shared" si="113"/>
        <v>0</v>
      </c>
      <c r="DH349">
        <f t="shared" si="105"/>
        <v>0</v>
      </c>
      <c r="DI349">
        <f t="shared" si="106"/>
        <v>0</v>
      </c>
      <c r="DJ349">
        <f>DF349</f>
        <v>4.04</v>
      </c>
      <c r="DK349">
        <v>0</v>
      </c>
      <c r="DL349" t="s">
        <v>3</v>
      </c>
      <c r="DM349">
        <v>0</v>
      </c>
      <c r="DN349" t="s">
        <v>3</v>
      </c>
      <c r="DO349">
        <v>0</v>
      </c>
    </row>
    <row r="350" spans="1:119" x14ac:dyDescent="0.2">
      <c r="A350">
        <f>ROW(Source!A673)</f>
        <v>673</v>
      </c>
      <c r="B350">
        <v>61549534</v>
      </c>
      <c r="C350">
        <v>61551336</v>
      </c>
      <c r="D350">
        <v>60403601</v>
      </c>
      <c r="E350">
        <v>1</v>
      </c>
      <c r="F350">
        <v>1</v>
      </c>
      <c r="G350">
        <v>1</v>
      </c>
      <c r="H350">
        <v>3</v>
      </c>
      <c r="I350" t="s">
        <v>444</v>
      </c>
      <c r="J350" t="s">
        <v>445</v>
      </c>
      <c r="K350" t="s">
        <v>446</v>
      </c>
      <c r="L350">
        <v>1348</v>
      </c>
      <c r="N350">
        <v>1009</v>
      </c>
      <c r="O350" t="s">
        <v>28</v>
      </c>
      <c r="P350" t="s">
        <v>28</v>
      </c>
      <c r="Q350">
        <v>1000</v>
      </c>
      <c r="W350">
        <v>0</v>
      </c>
      <c r="X350">
        <v>-312996078</v>
      </c>
      <c r="Y350">
        <f t="shared" si="102"/>
        <v>1.4E-3</v>
      </c>
      <c r="AA350">
        <v>127956.34</v>
      </c>
      <c r="AB350">
        <v>0</v>
      </c>
      <c r="AC350">
        <v>0</v>
      </c>
      <c r="AD350">
        <v>0</v>
      </c>
      <c r="AE350">
        <v>99190.96</v>
      </c>
      <c r="AF350">
        <v>0</v>
      </c>
      <c r="AG350">
        <v>0</v>
      </c>
      <c r="AH350">
        <v>0</v>
      </c>
      <c r="AI350">
        <v>1.29</v>
      </c>
      <c r="AJ350">
        <v>1</v>
      </c>
      <c r="AK350">
        <v>1</v>
      </c>
      <c r="AL350">
        <v>1</v>
      </c>
      <c r="AM350">
        <v>2</v>
      </c>
      <c r="AN350">
        <v>0</v>
      </c>
      <c r="AO350">
        <v>0</v>
      </c>
      <c r="AP350">
        <v>0</v>
      </c>
      <c r="AQ350">
        <v>1</v>
      </c>
      <c r="AR350">
        <v>0</v>
      </c>
      <c r="AS350" t="s">
        <v>3</v>
      </c>
      <c r="AT350">
        <v>1.4E-3</v>
      </c>
      <c r="AU350" t="s">
        <v>3</v>
      </c>
      <c r="AV350">
        <v>0</v>
      </c>
      <c r="AW350">
        <v>2</v>
      </c>
      <c r="AX350">
        <v>61551349</v>
      </c>
      <c r="AY350">
        <v>1</v>
      </c>
      <c r="AZ350">
        <v>0</v>
      </c>
      <c r="BA350">
        <v>351</v>
      </c>
      <c r="BB350">
        <v>1</v>
      </c>
      <c r="BC350">
        <v>0</v>
      </c>
      <c r="BD350">
        <v>0</v>
      </c>
      <c r="BE350">
        <v>0</v>
      </c>
      <c r="BF350">
        <v>0</v>
      </c>
      <c r="BG350">
        <v>0</v>
      </c>
      <c r="BH350">
        <v>0</v>
      </c>
      <c r="BI350">
        <v>0</v>
      </c>
      <c r="BJ350">
        <v>138.867344</v>
      </c>
      <c r="BK350">
        <v>0</v>
      </c>
      <c r="BL350">
        <v>0</v>
      </c>
      <c r="BM350">
        <v>0</v>
      </c>
      <c r="BN350">
        <v>0</v>
      </c>
      <c r="BO350">
        <v>0</v>
      </c>
      <c r="BP350">
        <v>1</v>
      </c>
      <c r="BQ350">
        <v>138.867344</v>
      </c>
      <c r="BR350">
        <v>0</v>
      </c>
      <c r="BS350">
        <v>0</v>
      </c>
      <c r="BT350">
        <v>0</v>
      </c>
      <c r="BU350">
        <v>0</v>
      </c>
      <c r="BV350">
        <v>0</v>
      </c>
      <c r="BW350">
        <v>1</v>
      </c>
      <c r="CV350">
        <v>0</v>
      </c>
      <c r="CW350">
        <v>0</v>
      </c>
      <c r="CX350">
        <f>ROUND(Y350*Source!I673,7)</f>
        <v>4.1999999999999998E-5</v>
      </c>
      <c r="CY350">
        <f>AA350</f>
        <v>127956.34</v>
      </c>
      <c r="CZ350">
        <f>AE350</f>
        <v>99190.96</v>
      </c>
      <c r="DA350">
        <f>AI350</f>
        <v>1.29</v>
      </c>
      <c r="DB350">
        <f t="shared" si="103"/>
        <v>138.87</v>
      </c>
      <c r="DC350">
        <f t="shared" si="104"/>
        <v>0</v>
      </c>
      <c r="DD350" t="s">
        <v>3</v>
      </c>
      <c r="DE350" t="s">
        <v>3</v>
      </c>
      <c r="DF350">
        <f>ROUND(ROUND(AE350*AI350,2)*CX350,2)</f>
        <v>5.37</v>
      </c>
      <c r="DG350">
        <f t="shared" si="113"/>
        <v>0</v>
      </c>
      <c r="DH350">
        <f t="shared" si="105"/>
        <v>0</v>
      </c>
      <c r="DI350">
        <f t="shared" si="106"/>
        <v>0</v>
      </c>
      <c r="DJ350">
        <f>DF350</f>
        <v>5.37</v>
      </c>
      <c r="DK350">
        <v>0</v>
      </c>
      <c r="DL350" t="s">
        <v>3</v>
      </c>
      <c r="DM350">
        <v>0</v>
      </c>
      <c r="DN350" t="s">
        <v>3</v>
      </c>
      <c r="DO350">
        <v>0</v>
      </c>
    </row>
    <row r="351" spans="1:119" x14ac:dyDescent="0.2">
      <c r="A351">
        <f>ROW(Source!A673)</f>
        <v>673</v>
      </c>
      <c r="B351">
        <v>61549534</v>
      </c>
      <c r="C351">
        <v>61551336</v>
      </c>
      <c r="D351">
        <v>60428717</v>
      </c>
      <c r="E351">
        <v>1</v>
      </c>
      <c r="F351">
        <v>1</v>
      </c>
      <c r="G351">
        <v>1</v>
      </c>
      <c r="H351">
        <v>3</v>
      </c>
      <c r="I351" t="s">
        <v>141</v>
      </c>
      <c r="J351" t="s">
        <v>143</v>
      </c>
      <c r="K351" t="s">
        <v>142</v>
      </c>
      <c r="L351">
        <v>1308</v>
      </c>
      <c r="N351">
        <v>1003</v>
      </c>
      <c r="O351" t="s">
        <v>133</v>
      </c>
      <c r="P351" t="s">
        <v>133</v>
      </c>
      <c r="Q351">
        <v>100</v>
      </c>
      <c r="W351">
        <v>0</v>
      </c>
      <c r="X351">
        <v>1929499894</v>
      </c>
      <c r="Y351">
        <f t="shared" si="102"/>
        <v>1</v>
      </c>
      <c r="AA351">
        <v>24286.65</v>
      </c>
      <c r="AB351">
        <v>0</v>
      </c>
      <c r="AC351">
        <v>0</v>
      </c>
      <c r="AD351">
        <v>0</v>
      </c>
      <c r="AE351">
        <v>19586.009999999998</v>
      </c>
      <c r="AF351">
        <v>0</v>
      </c>
      <c r="AG351">
        <v>0</v>
      </c>
      <c r="AH351">
        <v>0</v>
      </c>
      <c r="AI351">
        <v>1.24</v>
      </c>
      <c r="AJ351">
        <v>1</v>
      </c>
      <c r="AK351">
        <v>1</v>
      </c>
      <c r="AL351">
        <v>1</v>
      </c>
      <c r="AM351">
        <v>0</v>
      </c>
      <c r="AN351">
        <v>0</v>
      </c>
      <c r="AO351">
        <v>0</v>
      </c>
      <c r="AP351">
        <v>0</v>
      </c>
      <c r="AQ351">
        <v>0</v>
      </c>
      <c r="AR351">
        <v>0</v>
      </c>
      <c r="AS351" t="s">
        <v>3</v>
      </c>
      <c r="AT351">
        <v>1</v>
      </c>
      <c r="AU351" t="s">
        <v>3</v>
      </c>
      <c r="AV351">
        <v>0</v>
      </c>
      <c r="AW351">
        <v>1</v>
      </c>
      <c r="AX351">
        <v>-1</v>
      </c>
      <c r="AY351">
        <v>0</v>
      </c>
      <c r="AZ351">
        <v>0</v>
      </c>
      <c r="BA351" t="s">
        <v>3</v>
      </c>
      <c r="BB351">
        <v>0</v>
      </c>
      <c r="BC351">
        <v>0</v>
      </c>
      <c r="BD351">
        <v>0</v>
      </c>
      <c r="BE351">
        <v>0</v>
      </c>
      <c r="BF351">
        <v>0</v>
      </c>
      <c r="BG351">
        <v>0</v>
      </c>
      <c r="BH351">
        <v>0</v>
      </c>
      <c r="BI351">
        <v>0</v>
      </c>
      <c r="BJ351">
        <v>0</v>
      </c>
      <c r="BK351">
        <v>0</v>
      </c>
      <c r="BL351">
        <v>0</v>
      </c>
      <c r="BM351">
        <v>0</v>
      </c>
      <c r="BN351">
        <v>0</v>
      </c>
      <c r="BO351">
        <v>0</v>
      </c>
      <c r="BP351">
        <v>0</v>
      </c>
      <c r="BQ351">
        <v>0</v>
      </c>
      <c r="BR351">
        <v>0</v>
      </c>
      <c r="BS351">
        <v>0</v>
      </c>
      <c r="BT351">
        <v>0</v>
      </c>
      <c r="BU351">
        <v>0</v>
      </c>
      <c r="BV351">
        <v>0</v>
      </c>
      <c r="BW351">
        <v>0</v>
      </c>
      <c r="CV351">
        <v>0</v>
      </c>
      <c r="CW351">
        <v>0</v>
      </c>
      <c r="CX351">
        <f>ROUND(Y351*Source!I673,7)</f>
        <v>0.03</v>
      </c>
      <c r="CY351">
        <f>AA351</f>
        <v>24286.65</v>
      </c>
      <c r="CZ351">
        <f>AE351</f>
        <v>19586.009999999998</v>
      </c>
      <c r="DA351">
        <f>AI351</f>
        <v>1.24</v>
      </c>
      <c r="DB351">
        <f t="shared" si="103"/>
        <v>19586.009999999998</v>
      </c>
      <c r="DC351">
        <f t="shared" si="104"/>
        <v>0</v>
      </c>
      <c r="DD351" t="s">
        <v>3</v>
      </c>
      <c r="DE351" t="s">
        <v>3</v>
      </c>
      <c r="DF351">
        <f>ROUND(ROUND(AE351*AI351,2)*CX351,2)</f>
        <v>728.6</v>
      </c>
      <c r="DG351">
        <f t="shared" si="113"/>
        <v>0</v>
      </c>
      <c r="DH351">
        <f t="shared" si="105"/>
        <v>0</v>
      </c>
      <c r="DI351">
        <f t="shared" si="106"/>
        <v>0</v>
      </c>
      <c r="DJ351">
        <f>DF351</f>
        <v>728.6</v>
      </c>
      <c r="DK351">
        <v>0</v>
      </c>
      <c r="DL351" t="s">
        <v>3</v>
      </c>
      <c r="DM351">
        <v>0</v>
      </c>
      <c r="DN351" t="s">
        <v>3</v>
      </c>
      <c r="DO351">
        <v>0</v>
      </c>
    </row>
    <row r="352" spans="1:119" x14ac:dyDescent="0.2">
      <c r="A352">
        <f>ROW(Source!A675)</f>
        <v>675</v>
      </c>
      <c r="B352">
        <v>61549534</v>
      </c>
      <c r="C352">
        <v>61551352</v>
      </c>
      <c r="D352">
        <v>60327426</v>
      </c>
      <c r="E352">
        <v>117</v>
      </c>
      <c r="F352">
        <v>1</v>
      </c>
      <c r="G352">
        <v>1</v>
      </c>
      <c r="H352">
        <v>1</v>
      </c>
      <c r="I352" t="s">
        <v>447</v>
      </c>
      <c r="J352" t="s">
        <v>3</v>
      </c>
      <c r="K352" t="s">
        <v>448</v>
      </c>
      <c r="L352">
        <v>1191</v>
      </c>
      <c r="N352">
        <v>1013</v>
      </c>
      <c r="O352" t="s">
        <v>413</v>
      </c>
      <c r="P352" t="s">
        <v>413</v>
      </c>
      <c r="Q352">
        <v>1</v>
      </c>
      <c r="W352">
        <v>0</v>
      </c>
      <c r="X352">
        <v>44848675</v>
      </c>
      <c r="Y352">
        <f t="shared" si="102"/>
        <v>12.24</v>
      </c>
      <c r="AA352">
        <v>0</v>
      </c>
      <c r="AB352">
        <v>0</v>
      </c>
      <c r="AC352">
        <v>0</v>
      </c>
      <c r="AD352">
        <v>705.88</v>
      </c>
      <c r="AE352">
        <v>0</v>
      </c>
      <c r="AF352">
        <v>0</v>
      </c>
      <c r="AG352">
        <v>0</v>
      </c>
      <c r="AH352">
        <v>705.88</v>
      </c>
      <c r="AI352">
        <v>1</v>
      </c>
      <c r="AJ352">
        <v>1</v>
      </c>
      <c r="AK352">
        <v>1</v>
      </c>
      <c r="AL352">
        <v>1</v>
      </c>
      <c r="AM352">
        <v>-2</v>
      </c>
      <c r="AN352">
        <v>0</v>
      </c>
      <c r="AO352">
        <v>0</v>
      </c>
      <c r="AP352">
        <v>0</v>
      </c>
      <c r="AQ352">
        <v>1</v>
      </c>
      <c r="AR352">
        <v>0</v>
      </c>
      <c r="AS352" t="s">
        <v>3</v>
      </c>
      <c r="AT352">
        <v>12.24</v>
      </c>
      <c r="AU352" t="s">
        <v>3</v>
      </c>
      <c r="AV352">
        <v>1</v>
      </c>
      <c r="AW352">
        <v>2</v>
      </c>
      <c r="AX352">
        <v>61551364</v>
      </c>
      <c r="AY352">
        <v>1</v>
      </c>
      <c r="AZ352">
        <v>0</v>
      </c>
      <c r="BA352">
        <v>353</v>
      </c>
      <c r="BB352">
        <v>1</v>
      </c>
      <c r="BC352">
        <v>0</v>
      </c>
      <c r="BD352">
        <v>0</v>
      </c>
      <c r="BE352">
        <v>0</v>
      </c>
      <c r="BF352">
        <v>0</v>
      </c>
      <c r="BG352">
        <v>0</v>
      </c>
      <c r="BH352">
        <v>0</v>
      </c>
      <c r="BI352">
        <v>0</v>
      </c>
      <c r="BJ352">
        <v>0</v>
      </c>
      <c r="BK352">
        <v>0</v>
      </c>
      <c r="BL352">
        <v>0</v>
      </c>
      <c r="BM352">
        <v>8639.9712</v>
      </c>
      <c r="BN352">
        <v>12.24</v>
      </c>
      <c r="BO352">
        <v>0</v>
      </c>
      <c r="BP352">
        <v>1</v>
      </c>
      <c r="BQ352">
        <v>0</v>
      </c>
      <c r="BR352">
        <v>0</v>
      </c>
      <c r="BS352">
        <v>0</v>
      </c>
      <c r="BT352">
        <v>8639.9712</v>
      </c>
      <c r="BU352">
        <v>12.24</v>
      </c>
      <c r="BV352">
        <v>0</v>
      </c>
      <c r="BW352">
        <v>1</v>
      </c>
      <c r="CU352">
        <f>ROUND(AT352*Source!I675*AH352*AL352,2)</f>
        <v>20735.93</v>
      </c>
      <c r="CV352">
        <f>ROUND(Y352*Source!I675,7)</f>
        <v>29.376000000000001</v>
      </c>
      <c r="CW352">
        <v>0</v>
      </c>
      <c r="CX352">
        <f>ROUND(Y352*Source!I675,7)</f>
        <v>29.376000000000001</v>
      </c>
      <c r="CY352">
        <f>AD352</f>
        <v>705.88</v>
      </c>
      <c r="CZ352">
        <f>AH352</f>
        <v>705.88</v>
      </c>
      <c r="DA352">
        <f>AL352</f>
        <v>1</v>
      </c>
      <c r="DB352">
        <f t="shared" si="103"/>
        <v>8639.9699999999993</v>
      </c>
      <c r="DC352">
        <f t="shared" si="104"/>
        <v>0</v>
      </c>
      <c r="DD352" t="s">
        <v>3</v>
      </c>
      <c r="DE352" t="s">
        <v>3</v>
      </c>
      <c r="DF352">
        <f t="shared" ref="DF352:DF357" si="114">ROUND(ROUND(AE352,2)*CX352,2)</f>
        <v>0</v>
      </c>
      <c r="DG352">
        <f t="shared" si="113"/>
        <v>0</v>
      </c>
      <c r="DH352">
        <f t="shared" si="105"/>
        <v>0</v>
      </c>
      <c r="DI352">
        <f t="shared" si="106"/>
        <v>20735.93</v>
      </c>
      <c r="DJ352">
        <f>DI352</f>
        <v>20735.93</v>
      </c>
      <c r="DK352">
        <v>1</v>
      </c>
      <c r="DL352" t="s">
        <v>3</v>
      </c>
      <c r="DM352">
        <v>0</v>
      </c>
      <c r="DN352" t="s">
        <v>3</v>
      </c>
      <c r="DO352">
        <v>0</v>
      </c>
    </row>
    <row r="353" spans="1:119" x14ac:dyDescent="0.2">
      <c r="A353">
        <f>ROW(Source!A675)</f>
        <v>675</v>
      </c>
      <c r="B353">
        <v>61549534</v>
      </c>
      <c r="C353">
        <v>61551352</v>
      </c>
      <c r="D353">
        <v>60327602</v>
      </c>
      <c r="E353">
        <v>117</v>
      </c>
      <c r="F353">
        <v>1</v>
      </c>
      <c r="G353">
        <v>1</v>
      </c>
      <c r="H353">
        <v>1</v>
      </c>
      <c r="I353" t="s">
        <v>430</v>
      </c>
      <c r="J353" t="s">
        <v>3</v>
      </c>
      <c r="K353" t="s">
        <v>431</v>
      </c>
      <c r="L353">
        <v>1191</v>
      </c>
      <c r="N353">
        <v>1013</v>
      </c>
      <c r="O353" t="s">
        <v>413</v>
      </c>
      <c r="P353" t="s">
        <v>413</v>
      </c>
      <c r="Q353">
        <v>1</v>
      </c>
      <c r="W353">
        <v>0</v>
      </c>
      <c r="X353">
        <v>-1417349443</v>
      </c>
      <c r="Y353">
        <f t="shared" si="102"/>
        <v>0.2</v>
      </c>
      <c r="AA353">
        <v>0</v>
      </c>
      <c r="AB353">
        <v>0</v>
      </c>
      <c r="AC353">
        <v>0</v>
      </c>
      <c r="AD353">
        <v>0</v>
      </c>
      <c r="AE353">
        <v>0</v>
      </c>
      <c r="AF353">
        <v>0</v>
      </c>
      <c r="AG353">
        <v>0</v>
      </c>
      <c r="AH353">
        <v>0</v>
      </c>
      <c r="AI353">
        <v>1</v>
      </c>
      <c r="AJ353">
        <v>1</v>
      </c>
      <c r="AK353">
        <v>1</v>
      </c>
      <c r="AL353">
        <v>1</v>
      </c>
      <c r="AM353">
        <v>-2</v>
      </c>
      <c r="AN353">
        <v>0</v>
      </c>
      <c r="AO353">
        <v>0</v>
      </c>
      <c r="AP353">
        <v>0</v>
      </c>
      <c r="AQ353">
        <v>1</v>
      </c>
      <c r="AR353">
        <v>0</v>
      </c>
      <c r="AS353" t="s">
        <v>3</v>
      </c>
      <c r="AT353">
        <v>0.2</v>
      </c>
      <c r="AU353" t="s">
        <v>3</v>
      </c>
      <c r="AV353">
        <v>2</v>
      </c>
      <c r="AW353">
        <v>2</v>
      </c>
      <c r="AX353">
        <v>61551365</v>
      </c>
      <c r="AY353">
        <v>1</v>
      </c>
      <c r="AZ353">
        <v>0</v>
      </c>
      <c r="BA353">
        <v>354</v>
      </c>
      <c r="BB353">
        <v>1</v>
      </c>
      <c r="BC353">
        <v>0</v>
      </c>
      <c r="BD353">
        <v>0</v>
      </c>
      <c r="BE353">
        <v>0</v>
      </c>
      <c r="BF353">
        <v>0</v>
      </c>
      <c r="BG353">
        <v>0</v>
      </c>
      <c r="BH353">
        <v>0</v>
      </c>
      <c r="BI353">
        <v>0</v>
      </c>
      <c r="BJ353">
        <v>0</v>
      </c>
      <c r="BK353">
        <v>0</v>
      </c>
      <c r="BL353">
        <v>0</v>
      </c>
      <c r="BM353">
        <v>0</v>
      </c>
      <c r="BN353">
        <v>0</v>
      </c>
      <c r="BO353">
        <v>0</v>
      </c>
      <c r="BP353">
        <v>0</v>
      </c>
      <c r="BQ353">
        <v>0</v>
      </c>
      <c r="BR353">
        <v>0</v>
      </c>
      <c r="BS353">
        <v>0</v>
      </c>
      <c r="BT353">
        <v>0</v>
      </c>
      <c r="BU353">
        <v>0</v>
      </c>
      <c r="BV353">
        <v>0</v>
      </c>
      <c r="BW353">
        <v>0</v>
      </c>
      <c r="CV353">
        <v>0</v>
      </c>
      <c r="CW353">
        <v>0</v>
      </c>
      <c r="CX353">
        <f>ROUND(Y353*Source!I675,7)</f>
        <v>0.48</v>
      </c>
      <c r="CY353">
        <f>AD353</f>
        <v>0</v>
      </c>
      <c r="CZ353">
        <f>AH353</f>
        <v>0</v>
      </c>
      <c r="DA353">
        <f>AL353</f>
        <v>1</v>
      </c>
      <c r="DB353">
        <f t="shared" si="103"/>
        <v>0</v>
      </c>
      <c r="DC353">
        <f t="shared" si="104"/>
        <v>0</v>
      </c>
      <c r="DD353" t="s">
        <v>3</v>
      </c>
      <c r="DE353" t="s">
        <v>3</v>
      </c>
      <c r="DF353">
        <f t="shared" si="114"/>
        <v>0</v>
      </c>
      <c r="DG353">
        <f t="shared" si="113"/>
        <v>0</v>
      </c>
      <c r="DH353">
        <f t="shared" si="105"/>
        <v>0</v>
      </c>
      <c r="DI353">
        <f t="shared" si="106"/>
        <v>0</v>
      </c>
      <c r="DJ353">
        <f>DI353</f>
        <v>0</v>
      </c>
      <c r="DK353">
        <v>0</v>
      </c>
      <c r="DL353" t="s">
        <v>3</v>
      </c>
      <c r="DM353">
        <v>0</v>
      </c>
      <c r="DN353" t="s">
        <v>3</v>
      </c>
      <c r="DO353">
        <v>0</v>
      </c>
    </row>
    <row r="354" spans="1:119" x14ac:dyDescent="0.2">
      <c r="A354">
        <f>ROW(Source!A675)</f>
        <v>675</v>
      </c>
      <c r="B354">
        <v>61549534</v>
      </c>
      <c r="C354">
        <v>61551352</v>
      </c>
      <c r="D354">
        <v>60334091</v>
      </c>
      <c r="E354">
        <v>1</v>
      </c>
      <c r="F354">
        <v>1</v>
      </c>
      <c r="G354">
        <v>1</v>
      </c>
      <c r="H354">
        <v>2</v>
      </c>
      <c r="I354" t="s">
        <v>449</v>
      </c>
      <c r="J354" t="s">
        <v>450</v>
      </c>
      <c r="K354" t="s">
        <v>451</v>
      </c>
      <c r="L354">
        <v>1368</v>
      </c>
      <c r="N354">
        <v>1011</v>
      </c>
      <c r="O354" t="s">
        <v>417</v>
      </c>
      <c r="P354" t="s">
        <v>417</v>
      </c>
      <c r="Q354">
        <v>1</v>
      </c>
      <c r="W354">
        <v>0</v>
      </c>
      <c r="X354">
        <v>639918019</v>
      </c>
      <c r="Y354">
        <f t="shared" si="102"/>
        <v>0.1</v>
      </c>
      <c r="AA354">
        <v>0</v>
      </c>
      <c r="AB354">
        <v>1629.55</v>
      </c>
      <c r="AC354">
        <v>969.91</v>
      </c>
      <c r="AD354">
        <v>0</v>
      </c>
      <c r="AE354">
        <v>0</v>
      </c>
      <c r="AF354">
        <v>1629.55</v>
      </c>
      <c r="AG354">
        <v>969.91</v>
      </c>
      <c r="AH354">
        <v>0</v>
      </c>
      <c r="AI354">
        <v>1</v>
      </c>
      <c r="AJ354">
        <v>1</v>
      </c>
      <c r="AK354">
        <v>1</v>
      </c>
      <c r="AL354">
        <v>1</v>
      </c>
      <c r="AM354">
        <v>-2</v>
      </c>
      <c r="AN354">
        <v>0</v>
      </c>
      <c r="AO354">
        <v>0</v>
      </c>
      <c r="AP354">
        <v>0</v>
      </c>
      <c r="AQ354">
        <v>1</v>
      </c>
      <c r="AR354">
        <v>0</v>
      </c>
      <c r="AS354" t="s">
        <v>3</v>
      </c>
      <c r="AT354">
        <v>0.1</v>
      </c>
      <c r="AU354" t="s">
        <v>3</v>
      </c>
      <c r="AV354">
        <v>1</v>
      </c>
      <c r="AW354">
        <v>2</v>
      </c>
      <c r="AX354">
        <v>61551366</v>
      </c>
      <c r="AY354">
        <v>1</v>
      </c>
      <c r="AZ354">
        <v>0</v>
      </c>
      <c r="BA354">
        <v>355</v>
      </c>
      <c r="BB354">
        <v>1</v>
      </c>
      <c r="BC354">
        <v>0</v>
      </c>
      <c r="BD354">
        <v>0</v>
      </c>
      <c r="BE354">
        <v>0</v>
      </c>
      <c r="BF354">
        <v>0</v>
      </c>
      <c r="BG354">
        <v>0</v>
      </c>
      <c r="BH354">
        <v>0</v>
      </c>
      <c r="BI354">
        <v>0</v>
      </c>
      <c r="BJ354">
        <v>0</v>
      </c>
      <c r="BK354">
        <v>162.95500000000001</v>
      </c>
      <c r="BL354">
        <v>96.991</v>
      </c>
      <c r="BM354">
        <v>0</v>
      </c>
      <c r="BN354">
        <v>0</v>
      </c>
      <c r="BO354">
        <v>0.1</v>
      </c>
      <c r="BP354">
        <v>1</v>
      </c>
      <c r="BQ354">
        <v>0</v>
      </c>
      <c r="BR354">
        <v>162.95500000000001</v>
      </c>
      <c r="BS354">
        <v>96.991</v>
      </c>
      <c r="BT354">
        <v>0</v>
      </c>
      <c r="BU354">
        <v>0</v>
      </c>
      <c r="BV354">
        <v>0.1</v>
      </c>
      <c r="BW354">
        <v>1</v>
      </c>
      <c r="CV354">
        <v>0</v>
      </c>
      <c r="CW354">
        <f>ROUND(Y354*Source!I675*DO354,7)</f>
        <v>0.24</v>
      </c>
      <c r="CX354">
        <f>ROUND(Y354*Source!I675,7)</f>
        <v>0.24</v>
      </c>
      <c r="CY354">
        <f>AB354</f>
        <v>1629.55</v>
      </c>
      <c r="CZ354">
        <f>AF354</f>
        <v>1629.55</v>
      </c>
      <c r="DA354">
        <f>AJ354</f>
        <v>1</v>
      </c>
      <c r="DB354">
        <f t="shared" si="103"/>
        <v>162.96</v>
      </c>
      <c r="DC354">
        <f t="shared" si="104"/>
        <v>96.99</v>
      </c>
      <c r="DD354" t="s">
        <v>3</v>
      </c>
      <c r="DE354" t="s">
        <v>3</v>
      </c>
      <c r="DF354">
        <f t="shared" si="114"/>
        <v>0</v>
      </c>
      <c r="DG354">
        <f t="shared" si="113"/>
        <v>391.09</v>
      </c>
      <c r="DH354">
        <f t="shared" si="105"/>
        <v>232.78</v>
      </c>
      <c r="DI354">
        <f t="shared" si="106"/>
        <v>0</v>
      </c>
      <c r="DJ354">
        <f>DG354+DH354</f>
        <v>623.87</v>
      </c>
      <c r="DK354">
        <v>1</v>
      </c>
      <c r="DL354" t="s">
        <v>452</v>
      </c>
      <c r="DM354">
        <v>6</v>
      </c>
      <c r="DN354" t="s">
        <v>413</v>
      </c>
      <c r="DO354">
        <v>1</v>
      </c>
    </row>
    <row r="355" spans="1:119" x14ac:dyDescent="0.2">
      <c r="A355">
        <f>ROW(Source!A675)</f>
        <v>675</v>
      </c>
      <c r="B355">
        <v>61549534</v>
      </c>
      <c r="C355">
        <v>61551352</v>
      </c>
      <c r="D355">
        <v>60334986</v>
      </c>
      <c r="E355">
        <v>1</v>
      </c>
      <c r="F355">
        <v>1</v>
      </c>
      <c r="G355">
        <v>1</v>
      </c>
      <c r="H355">
        <v>2</v>
      </c>
      <c r="I355" t="s">
        <v>453</v>
      </c>
      <c r="J355" t="s">
        <v>454</v>
      </c>
      <c r="K355" t="s">
        <v>455</v>
      </c>
      <c r="L355">
        <v>1368</v>
      </c>
      <c r="N355">
        <v>1011</v>
      </c>
      <c r="O355" t="s">
        <v>417</v>
      </c>
      <c r="P355" t="s">
        <v>417</v>
      </c>
      <c r="Q355">
        <v>1</v>
      </c>
      <c r="W355">
        <v>0</v>
      </c>
      <c r="X355">
        <v>-849950259</v>
      </c>
      <c r="Y355">
        <f t="shared" si="102"/>
        <v>0.1</v>
      </c>
      <c r="AA355">
        <v>0</v>
      </c>
      <c r="AB355">
        <v>643.29</v>
      </c>
      <c r="AC355">
        <v>722.05</v>
      </c>
      <c r="AD355">
        <v>0</v>
      </c>
      <c r="AE355">
        <v>0</v>
      </c>
      <c r="AF355">
        <v>643.29</v>
      </c>
      <c r="AG355">
        <v>722.05</v>
      </c>
      <c r="AH355">
        <v>0</v>
      </c>
      <c r="AI355">
        <v>1</v>
      </c>
      <c r="AJ355">
        <v>1</v>
      </c>
      <c r="AK355">
        <v>1</v>
      </c>
      <c r="AL355">
        <v>1</v>
      </c>
      <c r="AM355">
        <v>-2</v>
      </c>
      <c r="AN355">
        <v>0</v>
      </c>
      <c r="AO355">
        <v>0</v>
      </c>
      <c r="AP355">
        <v>0</v>
      </c>
      <c r="AQ355">
        <v>1</v>
      </c>
      <c r="AR355">
        <v>0</v>
      </c>
      <c r="AS355" t="s">
        <v>3</v>
      </c>
      <c r="AT355">
        <v>0.1</v>
      </c>
      <c r="AU355" t="s">
        <v>3</v>
      </c>
      <c r="AV355">
        <v>1</v>
      </c>
      <c r="AW355">
        <v>2</v>
      </c>
      <c r="AX355">
        <v>61551367</v>
      </c>
      <c r="AY355">
        <v>1</v>
      </c>
      <c r="AZ355">
        <v>0</v>
      </c>
      <c r="BA355">
        <v>356</v>
      </c>
      <c r="BB355">
        <v>1</v>
      </c>
      <c r="BC355">
        <v>0</v>
      </c>
      <c r="BD355">
        <v>0</v>
      </c>
      <c r="BE355">
        <v>0</v>
      </c>
      <c r="BF355">
        <v>0</v>
      </c>
      <c r="BG355">
        <v>0</v>
      </c>
      <c r="BH355">
        <v>0</v>
      </c>
      <c r="BI355">
        <v>0</v>
      </c>
      <c r="BJ355">
        <v>0</v>
      </c>
      <c r="BK355">
        <v>64.328999999999994</v>
      </c>
      <c r="BL355">
        <v>72.204999999999998</v>
      </c>
      <c r="BM355">
        <v>0</v>
      </c>
      <c r="BN355">
        <v>0</v>
      </c>
      <c r="BO355">
        <v>0.1</v>
      </c>
      <c r="BP355">
        <v>1</v>
      </c>
      <c r="BQ355">
        <v>0</v>
      </c>
      <c r="BR355">
        <v>64.328999999999994</v>
      </c>
      <c r="BS355">
        <v>72.204999999999998</v>
      </c>
      <c r="BT355">
        <v>0</v>
      </c>
      <c r="BU355">
        <v>0</v>
      </c>
      <c r="BV355">
        <v>0.1</v>
      </c>
      <c r="BW355">
        <v>1</v>
      </c>
      <c r="CV355">
        <v>0</v>
      </c>
      <c r="CW355">
        <f>ROUND(Y355*Source!I675*DO355,7)</f>
        <v>0.24</v>
      </c>
      <c r="CX355">
        <f>ROUND(Y355*Source!I675,7)</f>
        <v>0.24</v>
      </c>
      <c r="CY355">
        <f>AB355</f>
        <v>643.29</v>
      </c>
      <c r="CZ355">
        <f>AF355</f>
        <v>643.29</v>
      </c>
      <c r="DA355">
        <f>AJ355</f>
        <v>1</v>
      </c>
      <c r="DB355">
        <f t="shared" si="103"/>
        <v>64.33</v>
      </c>
      <c r="DC355">
        <f t="shared" si="104"/>
        <v>72.209999999999994</v>
      </c>
      <c r="DD355" t="s">
        <v>3</v>
      </c>
      <c r="DE355" t="s">
        <v>3</v>
      </c>
      <c r="DF355">
        <f t="shared" si="114"/>
        <v>0</v>
      </c>
      <c r="DG355">
        <f t="shared" si="113"/>
        <v>154.38999999999999</v>
      </c>
      <c r="DH355">
        <f t="shared" si="105"/>
        <v>173.29</v>
      </c>
      <c r="DI355">
        <f t="shared" si="106"/>
        <v>0</v>
      </c>
      <c r="DJ355">
        <f>DG355+DH355</f>
        <v>327.67999999999995</v>
      </c>
      <c r="DK355">
        <v>1</v>
      </c>
      <c r="DL355" t="s">
        <v>456</v>
      </c>
      <c r="DM355">
        <v>4</v>
      </c>
      <c r="DN355" t="s">
        <v>413</v>
      </c>
      <c r="DO355">
        <v>1</v>
      </c>
    </row>
    <row r="356" spans="1:119" x14ac:dyDescent="0.2">
      <c r="A356">
        <f>ROW(Source!A675)</f>
        <v>675</v>
      </c>
      <c r="B356">
        <v>61549534</v>
      </c>
      <c r="C356">
        <v>61551352</v>
      </c>
      <c r="D356">
        <v>60335182</v>
      </c>
      <c r="E356">
        <v>1</v>
      </c>
      <c r="F356">
        <v>1</v>
      </c>
      <c r="G356">
        <v>1</v>
      </c>
      <c r="H356">
        <v>2</v>
      </c>
      <c r="I356" t="s">
        <v>457</v>
      </c>
      <c r="J356" t="s">
        <v>458</v>
      </c>
      <c r="K356" t="s">
        <v>459</v>
      </c>
      <c r="L356">
        <v>1368</v>
      </c>
      <c r="N356">
        <v>1011</v>
      </c>
      <c r="O356" t="s">
        <v>417</v>
      </c>
      <c r="P356" t="s">
        <v>417</v>
      </c>
      <c r="Q356">
        <v>1</v>
      </c>
      <c r="W356">
        <v>0</v>
      </c>
      <c r="X356">
        <v>303316554</v>
      </c>
      <c r="Y356">
        <f t="shared" si="102"/>
        <v>2.16</v>
      </c>
      <c r="AA356">
        <v>0</v>
      </c>
      <c r="AB356">
        <v>32.26</v>
      </c>
      <c r="AC356">
        <v>0</v>
      </c>
      <c r="AD356">
        <v>0</v>
      </c>
      <c r="AE356">
        <v>0</v>
      </c>
      <c r="AF356">
        <v>32.26</v>
      </c>
      <c r="AG356">
        <v>0</v>
      </c>
      <c r="AH356">
        <v>0</v>
      </c>
      <c r="AI356">
        <v>1</v>
      </c>
      <c r="AJ356">
        <v>1</v>
      </c>
      <c r="AK356">
        <v>1</v>
      </c>
      <c r="AL356">
        <v>1</v>
      </c>
      <c r="AM356">
        <v>-2</v>
      </c>
      <c r="AN356">
        <v>0</v>
      </c>
      <c r="AO356">
        <v>0</v>
      </c>
      <c r="AP356">
        <v>0</v>
      </c>
      <c r="AQ356">
        <v>1</v>
      </c>
      <c r="AR356">
        <v>0</v>
      </c>
      <c r="AS356" t="s">
        <v>3</v>
      </c>
      <c r="AT356">
        <v>2.16</v>
      </c>
      <c r="AU356" t="s">
        <v>3</v>
      </c>
      <c r="AV356">
        <v>1</v>
      </c>
      <c r="AW356">
        <v>2</v>
      </c>
      <c r="AX356">
        <v>61551368</v>
      </c>
      <c r="AY356">
        <v>1</v>
      </c>
      <c r="AZ356">
        <v>0</v>
      </c>
      <c r="BA356">
        <v>357</v>
      </c>
      <c r="BB356">
        <v>1</v>
      </c>
      <c r="BC356">
        <v>0</v>
      </c>
      <c r="BD356">
        <v>0</v>
      </c>
      <c r="BE356">
        <v>0</v>
      </c>
      <c r="BF356">
        <v>0</v>
      </c>
      <c r="BG356">
        <v>0</v>
      </c>
      <c r="BH356">
        <v>0</v>
      </c>
      <c r="BI356">
        <v>0</v>
      </c>
      <c r="BJ356">
        <v>0</v>
      </c>
      <c r="BK356">
        <v>69.681600000000003</v>
      </c>
      <c r="BL356">
        <v>0</v>
      </c>
      <c r="BM356">
        <v>0</v>
      </c>
      <c r="BN356">
        <v>0</v>
      </c>
      <c r="BO356">
        <v>0</v>
      </c>
      <c r="BP356">
        <v>1</v>
      </c>
      <c r="BQ356">
        <v>0</v>
      </c>
      <c r="BR356">
        <v>69.681600000000003</v>
      </c>
      <c r="BS356">
        <v>0</v>
      </c>
      <c r="BT356">
        <v>0</v>
      </c>
      <c r="BU356">
        <v>0</v>
      </c>
      <c r="BV356">
        <v>0</v>
      </c>
      <c r="BW356">
        <v>1</v>
      </c>
      <c r="CV356">
        <v>0</v>
      </c>
      <c r="CW356">
        <f>ROUND(Y356*Source!I675*DO356,7)</f>
        <v>0</v>
      </c>
      <c r="CX356">
        <f>ROUND(Y356*Source!I675,7)</f>
        <v>5.1840000000000002</v>
      </c>
      <c r="CY356">
        <f>AB356</f>
        <v>32.26</v>
      </c>
      <c r="CZ356">
        <f>AF356</f>
        <v>32.26</v>
      </c>
      <c r="DA356">
        <f>AJ356</f>
        <v>1</v>
      </c>
      <c r="DB356">
        <f t="shared" si="103"/>
        <v>69.680000000000007</v>
      </c>
      <c r="DC356">
        <f t="shared" si="104"/>
        <v>0</v>
      </c>
      <c r="DD356" t="s">
        <v>3</v>
      </c>
      <c r="DE356" t="s">
        <v>3</v>
      </c>
      <c r="DF356">
        <f t="shared" si="114"/>
        <v>0</v>
      </c>
      <c r="DG356">
        <f t="shared" si="113"/>
        <v>167.24</v>
      </c>
      <c r="DH356">
        <f t="shared" si="105"/>
        <v>0</v>
      </c>
      <c r="DI356">
        <f t="shared" si="106"/>
        <v>0</v>
      </c>
      <c r="DJ356">
        <f>DG356+DH356</f>
        <v>167.24</v>
      </c>
      <c r="DK356">
        <v>1</v>
      </c>
      <c r="DL356" t="s">
        <v>3</v>
      </c>
      <c r="DM356">
        <v>0</v>
      </c>
      <c r="DN356" t="s">
        <v>3</v>
      </c>
      <c r="DO356">
        <v>0</v>
      </c>
    </row>
    <row r="357" spans="1:119" x14ac:dyDescent="0.2">
      <c r="A357">
        <f>ROW(Source!A675)</f>
        <v>675</v>
      </c>
      <c r="B357">
        <v>61549534</v>
      </c>
      <c r="C357">
        <v>61551352</v>
      </c>
      <c r="D357">
        <v>60401754</v>
      </c>
      <c r="E357">
        <v>1</v>
      </c>
      <c r="F357">
        <v>1</v>
      </c>
      <c r="G357">
        <v>1</v>
      </c>
      <c r="H357">
        <v>3</v>
      </c>
      <c r="I357" t="s">
        <v>436</v>
      </c>
      <c r="J357" t="s">
        <v>437</v>
      </c>
      <c r="K357" t="s">
        <v>438</v>
      </c>
      <c r="L357">
        <v>1383</v>
      </c>
      <c r="N357">
        <v>1013</v>
      </c>
      <c r="O357" t="s">
        <v>439</v>
      </c>
      <c r="P357" t="s">
        <v>439</v>
      </c>
      <c r="Q357">
        <v>1</v>
      </c>
      <c r="W357">
        <v>0</v>
      </c>
      <c r="X357">
        <v>1840299850</v>
      </c>
      <c r="Y357">
        <f t="shared" si="102"/>
        <v>0.44159999999999999</v>
      </c>
      <c r="AA357">
        <v>6.78</v>
      </c>
      <c r="AB357">
        <v>0</v>
      </c>
      <c r="AC357">
        <v>0</v>
      </c>
      <c r="AD357">
        <v>0</v>
      </c>
      <c r="AE357">
        <v>6.78</v>
      </c>
      <c r="AF357">
        <v>0</v>
      </c>
      <c r="AG357">
        <v>0</v>
      </c>
      <c r="AH357">
        <v>0</v>
      </c>
      <c r="AI357">
        <v>1</v>
      </c>
      <c r="AJ357">
        <v>1</v>
      </c>
      <c r="AK357">
        <v>1</v>
      </c>
      <c r="AL357">
        <v>1</v>
      </c>
      <c r="AM357">
        <v>-2</v>
      </c>
      <c r="AN357">
        <v>0</v>
      </c>
      <c r="AO357">
        <v>0</v>
      </c>
      <c r="AP357">
        <v>0</v>
      </c>
      <c r="AQ357">
        <v>1</v>
      </c>
      <c r="AR357">
        <v>0</v>
      </c>
      <c r="AS357" t="s">
        <v>3</v>
      </c>
      <c r="AT357">
        <v>0.44159999999999999</v>
      </c>
      <c r="AU357" t="s">
        <v>3</v>
      </c>
      <c r="AV357">
        <v>0</v>
      </c>
      <c r="AW357">
        <v>2</v>
      </c>
      <c r="AX357">
        <v>61551369</v>
      </c>
      <c r="AY357">
        <v>1</v>
      </c>
      <c r="AZ357">
        <v>0</v>
      </c>
      <c r="BA357">
        <v>358</v>
      </c>
      <c r="BB357">
        <v>1</v>
      </c>
      <c r="BC357">
        <v>0</v>
      </c>
      <c r="BD357">
        <v>0</v>
      </c>
      <c r="BE357">
        <v>0</v>
      </c>
      <c r="BF357">
        <v>0</v>
      </c>
      <c r="BG357">
        <v>0</v>
      </c>
      <c r="BH357">
        <v>0</v>
      </c>
      <c r="BI357">
        <v>0</v>
      </c>
      <c r="BJ357">
        <v>2.9940480000000003</v>
      </c>
      <c r="BK357">
        <v>0</v>
      </c>
      <c r="BL357">
        <v>0</v>
      </c>
      <c r="BM357">
        <v>0</v>
      </c>
      <c r="BN357">
        <v>0</v>
      </c>
      <c r="BO357">
        <v>0</v>
      </c>
      <c r="BP357">
        <v>1</v>
      </c>
      <c r="BQ357">
        <v>2.9940480000000003</v>
      </c>
      <c r="BR357">
        <v>0</v>
      </c>
      <c r="BS357">
        <v>0</v>
      </c>
      <c r="BT357">
        <v>0</v>
      </c>
      <c r="BU357">
        <v>0</v>
      </c>
      <c r="BV357">
        <v>0</v>
      </c>
      <c r="BW357">
        <v>1</v>
      </c>
      <c r="CV357">
        <v>0</v>
      </c>
      <c r="CW357">
        <v>0</v>
      </c>
      <c r="CX357">
        <f>ROUND(Y357*Source!I675,7)</f>
        <v>1.0598399999999999</v>
      </c>
      <c r="CY357">
        <f t="shared" ref="CY357:CY362" si="115">AA357</f>
        <v>6.78</v>
      </c>
      <c r="CZ357">
        <f t="shared" ref="CZ357:CZ362" si="116">AE357</f>
        <v>6.78</v>
      </c>
      <c r="DA357">
        <f t="shared" ref="DA357:DA362" si="117">AI357</f>
        <v>1</v>
      </c>
      <c r="DB357">
        <f t="shared" si="103"/>
        <v>2.99</v>
      </c>
      <c r="DC357">
        <f t="shared" si="104"/>
        <v>0</v>
      </c>
      <c r="DD357" t="s">
        <v>3</v>
      </c>
      <c r="DE357" t="s">
        <v>3</v>
      </c>
      <c r="DF357">
        <f t="shared" si="114"/>
        <v>7.19</v>
      </c>
      <c r="DG357">
        <f t="shared" si="113"/>
        <v>0</v>
      </c>
      <c r="DH357">
        <f t="shared" si="105"/>
        <v>0</v>
      </c>
      <c r="DI357">
        <f t="shared" si="106"/>
        <v>0</v>
      </c>
      <c r="DJ357">
        <f t="shared" ref="DJ357:DJ362" si="118">DF357</f>
        <v>7.19</v>
      </c>
      <c r="DK357">
        <v>1</v>
      </c>
      <c r="DL357" t="s">
        <v>3</v>
      </c>
      <c r="DM357">
        <v>0</v>
      </c>
      <c r="DN357" t="s">
        <v>3</v>
      </c>
      <c r="DO357">
        <v>0</v>
      </c>
    </row>
    <row r="358" spans="1:119" x14ac:dyDescent="0.2">
      <c r="A358">
        <f>ROW(Source!A675)</f>
        <v>675</v>
      </c>
      <c r="B358">
        <v>61549534</v>
      </c>
      <c r="C358">
        <v>61551352</v>
      </c>
      <c r="D358">
        <v>60401913</v>
      </c>
      <c r="E358">
        <v>1</v>
      </c>
      <c r="F358">
        <v>1</v>
      </c>
      <c r="G358">
        <v>1</v>
      </c>
      <c r="H358">
        <v>3</v>
      </c>
      <c r="I358" t="s">
        <v>460</v>
      </c>
      <c r="J358" t="s">
        <v>461</v>
      </c>
      <c r="K358" t="s">
        <v>462</v>
      </c>
      <c r="L358">
        <v>1301</v>
      </c>
      <c r="N358">
        <v>1003</v>
      </c>
      <c r="O358" t="s">
        <v>163</v>
      </c>
      <c r="P358" t="s">
        <v>163</v>
      </c>
      <c r="Q358">
        <v>1</v>
      </c>
      <c r="W358">
        <v>0</v>
      </c>
      <c r="X358">
        <v>-1499427467</v>
      </c>
      <c r="Y358">
        <f t="shared" si="102"/>
        <v>13.33</v>
      </c>
      <c r="AA358">
        <v>5.17</v>
      </c>
      <c r="AB358">
        <v>0</v>
      </c>
      <c r="AC358">
        <v>0</v>
      </c>
      <c r="AD358">
        <v>0</v>
      </c>
      <c r="AE358">
        <v>5.87</v>
      </c>
      <c r="AF358">
        <v>0</v>
      </c>
      <c r="AG358">
        <v>0</v>
      </c>
      <c r="AH358">
        <v>0</v>
      </c>
      <c r="AI358">
        <v>0.88</v>
      </c>
      <c r="AJ358">
        <v>1</v>
      </c>
      <c r="AK358">
        <v>1</v>
      </c>
      <c r="AL358">
        <v>1</v>
      </c>
      <c r="AM358">
        <v>2</v>
      </c>
      <c r="AN358">
        <v>0</v>
      </c>
      <c r="AO358">
        <v>0</v>
      </c>
      <c r="AP358">
        <v>0</v>
      </c>
      <c r="AQ358">
        <v>1</v>
      </c>
      <c r="AR358">
        <v>0</v>
      </c>
      <c r="AS358" t="s">
        <v>3</v>
      </c>
      <c r="AT358">
        <v>13.33</v>
      </c>
      <c r="AU358" t="s">
        <v>3</v>
      </c>
      <c r="AV358">
        <v>0</v>
      </c>
      <c r="AW358">
        <v>2</v>
      </c>
      <c r="AX358">
        <v>61551370</v>
      </c>
      <c r="AY358">
        <v>1</v>
      </c>
      <c r="AZ358">
        <v>0</v>
      </c>
      <c r="BA358">
        <v>359</v>
      </c>
      <c r="BB358">
        <v>1</v>
      </c>
      <c r="BC358">
        <v>0</v>
      </c>
      <c r="BD358">
        <v>0</v>
      </c>
      <c r="BE358">
        <v>0</v>
      </c>
      <c r="BF358">
        <v>0</v>
      </c>
      <c r="BG358">
        <v>0</v>
      </c>
      <c r="BH358">
        <v>0</v>
      </c>
      <c r="BI358">
        <v>0</v>
      </c>
      <c r="BJ358">
        <v>78.247100000000003</v>
      </c>
      <c r="BK358">
        <v>0</v>
      </c>
      <c r="BL358">
        <v>0</v>
      </c>
      <c r="BM358">
        <v>0</v>
      </c>
      <c r="BN358">
        <v>0</v>
      </c>
      <c r="BO358">
        <v>0</v>
      </c>
      <c r="BP358">
        <v>1</v>
      </c>
      <c r="BQ358">
        <v>78.247100000000003</v>
      </c>
      <c r="BR358">
        <v>0</v>
      </c>
      <c r="BS358">
        <v>0</v>
      </c>
      <c r="BT358">
        <v>0</v>
      </c>
      <c r="BU358">
        <v>0</v>
      </c>
      <c r="BV358">
        <v>0</v>
      </c>
      <c r="BW358">
        <v>1</v>
      </c>
      <c r="CV358">
        <v>0</v>
      </c>
      <c r="CW358">
        <v>0</v>
      </c>
      <c r="CX358">
        <f>ROUND(Y358*Source!I675,7)</f>
        <v>31.992000000000001</v>
      </c>
      <c r="CY358">
        <f t="shared" si="115"/>
        <v>5.17</v>
      </c>
      <c r="CZ358">
        <f t="shared" si="116"/>
        <v>5.87</v>
      </c>
      <c r="DA358">
        <f t="shared" si="117"/>
        <v>0.88</v>
      </c>
      <c r="DB358">
        <f t="shared" si="103"/>
        <v>78.25</v>
      </c>
      <c r="DC358">
        <f t="shared" si="104"/>
        <v>0</v>
      </c>
      <c r="DD358" t="s">
        <v>3</v>
      </c>
      <c r="DE358" t="s">
        <v>3</v>
      </c>
      <c r="DF358">
        <f>ROUND(ROUND(AE358*AI358,2)*CX358,2)</f>
        <v>165.4</v>
      </c>
      <c r="DG358">
        <f t="shared" si="113"/>
        <v>0</v>
      </c>
      <c r="DH358">
        <f t="shared" si="105"/>
        <v>0</v>
      </c>
      <c r="DI358">
        <f t="shared" si="106"/>
        <v>0</v>
      </c>
      <c r="DJ358">
        <f t="shared" si="118"/>
        <v>165.4</v>
      </c>
      <c r="DK358">
        <v>0</v>
      </c>
      <c r="DL358" t="s">
        <v>3</v>
      </c>
      <c r="DM358">
        <v>0</v>
      </c>
      <c r="DN358" t="s">
        <v>3</v>
      </c>
      <c r="DO358">
        <v>0</v>
      </c>
    </row>
    <row r="359" spans="1:119" x14ac:dyDescent="0.2">
      <c r="A359">
        <f>ROW(Source!A675)</f>
        <v>675</v>
      </c>
      <c r="B359">
        <v>61549534</v>
      </c>
      <c r="C359">
        <v>61551352</v>
      </c>
      <c r="D359">
        <v>60401927</v>
      </c>
      <c r="E359">
        <v>1</v>
      </c>
      <c r="F359">
        <v>1</v>
      </c>
      <c r="G359">
        <v>1</v>
      </c>
      <c r="H359">
        <v>3</v>
      </c>
      <c r="I359" t="s">
        <v>463</v>
      </c>
      <c r="J359" t="s">
        <v>464</v>
      </c>
      <c r="K359" t="s">
        <v>465</v>
      </c>
      <c r="L359">
        <v>1302</v>
      </c>
      <c r="N359">
        <v>1003</v>
      </c>
      <c r="O359" t="s">
        <v>466</v>
      </c>
      <c r="P359" t="s">
        <v>466</v>
      </c>
      <c r="Q359">
        <v>10</v>
      </c>
      <c r="W359">
        <v>0</v>
      </c>
      <c r="X359">
        <v>530731316</v>
      </c>
      <c r="Y359">
        <f t="shared" si="102"/>
        <v>0.55000000000000004</v>
      </c>
      <c r="AA359">
        <v>57.7</v>
      </c>
      <c r="AB359">
        <v>0</v>
      </c>
      <c r="AC359">
        <v>0</v>
      </c>
      <c r="AD359">
        <v>0</v>
      </c>
      <c r="AE359">
        <v>37.71</v>
      </c>
      <c r="AF359">
        <v>0</v>
      </c>
      <c r="AG359">
        <v>0</v>
      </c>
      <c r="AH359">
        <v>0</v>
      </c>
      <c r="AI359">
        <v>1.53</v>
      </c>
      <c r="AJ359">
        <v>1</v>
      </c>
      <c r="AK359">
        <v>1</v>
      </c>
      <c r="AL359">
        <v>1</v>
      </c>
      <c r="AM359">
        <v>2</v>
      </c>
      <c r="AN359">
        <v>0</v>
      </c>
      <c r="AO359">
        <v>0</v>
      </c>
      <c r="AP359">
        <v>0</v>
      </c>
      <c r="AQ359">
        <v>1</v>
      </c>
      <c r="AR359">
        <v>0</v>
      </c>
      <c r="AS359" t="s">
        <v>3</v>
      </c>
      <c r="AT359">
        <v>0.55000000000000004</v>
      </c>
      <c r="AU359" t="s">
        <v>3</v>
      </c>
      <c r="AV359">
        <v>0</v>
      </c>
      <c r="AW359">
        <v>2</v>
      </c>
      <c r="AX359">
        <v>61551371</v>
      </c>
      <c r="AY359">
        <v>1</v>
      </c>
      <c r="AZ359">
        <v>0</v>
      </c>
      <c r="BA359">
        <v>360</v>
      </c>
      <c r="BB359">
        <v>1</v>
      </c>
      <c r="BC359">
        <v>0</v>
      </c>
      <c r="BD359">
        <v>0</v>
      </c>
      <c r="BE359">
        <v>0</v>
      </c>
      <c r="BF359">
        <v>0</v>
      </c>
      <c r="BG359">
        <v>0</v>
      </c>
      <c r="BH359">
        <v>0</v>
      </c>
      <c r="BI359">
        <v>0</v>
      </c>
      <c r="BJ359">
        <v>20.740500000000001</v>
      </c>
      <c r="BK359">
        <v>0</v>
      </c>
      <c r="BL359">
        <v>0</v>
      </c>
      <c r="BM359">
        <v>0</v>
      </c>
      <c r="BN359">
        <v>0</v>
      </c>
      <c r="BO359">
        <v>0</v>
      </c>
      <c r="BP359">
        <v>1</v>
      </c>
      <c r="BQ359">
        <v>20.740500000000001</v>
      </c>
      <c r="BR359">
        <v>0</v>
      </c>
      <c r="BS359">
        <v>0</v>
      </c>
      <c r="BT359">
        <v>0</v>
      </c>
      <c r="BU359">
        <v>0</v>
      </c>
      <c r="BV359">
        <v>0</v>
      </c>
      <c r="BW359">
        <v>1</v>
      </c>
      <c r="CV359">
        <v>0</v>
      </c>
      <c r="CW359">
        <v>0</v>
      </c>
      <c r="CX359">
        <f>ROUND(Y359*Source!I675,7)</f>
        <v>1.32</v>
      </c>
      <c r="CY359">
        <f t="shared" si="115"/>
        <v>57.7</v>
      </c>
      <c r="CZ359">
        <f t="shared" si="116"/>
        <v>37.71</v>
      </c>
      <c r="DA359">
        <f t="shared" si="117"/>
        <v>1.53</v>
      </c>
      <c r="DB359">
        <f t="shared" si="103"/>
        <v>20.74</v>
      </c>
      <c r="DC359">
        <f t="shared" si="104"/>
        <v>0</v>
      </c>
      <c r="DD359" t="s">
        <v>3</v>
      </c>
      <c r="DE359" t="s">
        <v>3</v>
      </c>
      <c r="DF359">
        <f>ROUND(ROUND(AE359*AI359,2)*CX359,2)</f>
        <v>76.16</v>
      </c>
      <c r="DG359">
        <f t="shared" si="113"/>
        <v>0</v>
      </c>
      <c r="DH359">
        <f t="shared" si="105"/>
        <v>0</v>
      </c>
      <c r="DI359">
        <f t="shared" si="106"/>
        <v>0</v>
      </c>
      <c r="DJ359">
        <f t="shared" si="118"/>
        <v>76.16</v>
      </c>
      <c r="DK359">
        <v>0</v>
      </c>
      <c r="DL359" t="s">
        <v>3</v>
      </c>
      <c r="DM359">
        <v>0</v>
      </c>
      <c r="DN359" t="s">
        <v>3</v>
      </c>
      <c r="DO359">
        <v>0</v>
      </c>
    </row>
    <row r="360" spans="1:119" x14ac:dyDescent="0.2">
      <c r="A360">
        <f>ROW(Source!A675)</f>
        <v>675</v>
      </c>
      <c r="B360">
        <v>61549534</v>
      </c>
      <c r="C360">
        <v>61551352</v>
      </c>
      <c r="D360">
        <v>60402495</v>
      </c>
      <c r="E360">
        <v>1</v>
      </c>
      <c r="F360">
        <v>1</v>
      </c>
      <c r="G360">
        <v>1</v>
      </c>
      <c r="H360">
        <v>3</v>
      </c>
      <c r="I360" t="s">
        <v>467</v>
      </c>
      <c r="J360" t="s">
        <v>468</v>
      </c>
      <c r="K360" t="s">
        <v>469</v>
      </c>
      <c r="L360">
        <v>1346</v>
      </c>
      <c r="N360">
        <v>1009</v>
      </c>
      <c r="O360" t="s">
        <v>470</v>
      </c>
      <c r="P360" t="s">
        <v>470</v>
      </c>
      <c r="Q360">
        <v>1</v>
      </c>
      <c r="W360">
        <v>0</v>
      </c>
      <c r="X360">
        <v>-163259778</v>
      </c>
      <c r="Y360">
        <f t="shared" si="102"/>
        <v>1.9</v>
      </c>
      <c r="AA360">
        <v>121.39</v>
      </c>
      <c r="AB360">
        <v>0</v>
      </c>
      <c r="AC360">
        <v>0</v>
      </c>
      <c r="AD360">
        <v>0</v>
      </c>
      <c r="AE360">
        <v>155.63</v>
      </c>
      <c r="AF360">
        <v>0</v>
      </c>
      <c r="AG360">
        <v>0</v>
      </c>
      <c r="AH360">
        <v>0</v>
      </c>
      <c r="AI360">
        <v>0.78</v>
      </c>
      <c r="AJ360">
        <v>1</v>
      </c>
      <c r="AK360">
        <v>1</v>
      </c>
      <c r="AL360">
        <v>1</v>
      </c>
      <c r="AM360">
        <v>2</v>
      </c>
      <c r="AN360">
        <v>0</v>
      </c>
      <c r="AO360">
        <v>0</v>
      </c>
      <c r="AP360">
        <v>0</v>
      </c>
      <c r="AQ360">
        <v>1</v>
      </c>
      <c r="AR360">
        <v>0</v>
      </c>
      <c r="AS360" t="s">
        <v>3</v>
      </c>
      <c r="AT360">
        <v>1.9</v>
      </c>
      <c r="AU360" t="s">
        <v>3</v>
      </c>
      <c r="AV360">
        <v>0</v>
      </c>
      <c r="AW360">
        <v>2</v>
      </c>
      <c r="AX360">
        <v>61551372</v>
      </c>
      <c r="AY360">
        <v>1</v>
      </c>
      <c r="AZ360">
        <v>0</v>
      </c>
      <c r="BA360">
        <v>361</v>
      </c>
      <c r="BB360">
        <v>1</v>
      </c>
      <c r="BC360">
        <v>0</v>
      </c>
      <c r="BD360">
        <v>0</v>
      </c>
      <c r="BE360">
        <v>0</v>
      </c>
      <c r="BF360">
        <v>0</v>
      </c>
      <c r="BG360">
        <v>0</v>
      </c>
      <c r="BH360">
        <v>0</v>
      </c>
      <c r="BI360">
        <v>0</v>
      </c>
      <c r="BJ360">
        <v>295.697</v>
      </c>
      <c r="BK360">
        <v>0</v>
      </c>
      <c r="BL360">
        <v>0</v>
      </c>
      <c r="BM360">
        <v>0</v>
      </c>
      <c r="BN360">
        <v>0</v>
      </c>
      <c r="BO360">
        <v>0</v>
      </c>
      <c r="BP360">
        <v>1</v>
      </c>
      <c r="BQ360">
        <v>295.697</v>
      </c>
      <c r="BR360">
        <v>0</v>
      </c>
      <c r="BS360">
        <v>0</v>
      </c>
      <c r="BT360">
        <v>0</v>
      </c>
      <c r="BU360">
        <v>0</v>
      </c>
      <c r="BV360">
        <v>0</v>
      </c>
      <c r="BW360">
        <v>1</v>
      </c>
      <c r="CV360">
        <v>0</v>
      </c>
      <c r="CW360">
        <v>0</v>
      </c>
      <c r="CX360">
        <f>ROUND(Y360*Source!I675,7)</f>
        <v>4.5599999999999996</v>
      </c>
      <c r="CY360">
        <f t="shared" si="115"/>
        <v>121.39</v>
      </c>
      <c r="CZ360">
        <f t="shared" si="116"/>
        <v>155.63</v>
      </c>
      <c r="DA360">
        <f t="shared" si="117"/>
        <v>0.78</v>
      </c>
      <c r="DB360">
        <f t="shared" si="103"/>
        <v>295.7</v>
      </c>
      <c r="DC360">
        <f t="shared" si="104"/>
        <v>0</v>
      </c>
      <c r="DD360" t="s">
        <v>3</v>
      </c>
      <c r="DE360" t="s">
        <v>3</v>
      </c>
      <c r="DF360">
        <f>ROUND(ROUND(AE360*AI360,2)*CX360,2)</f>
        <v>553.54</v>
      </c>
      <c r="DG360">
        <f t="shared" si="113"/>
        <v>0</v>
      </c>
      <c r="DH360">
        <f t="shared" si="105"/>
        <v>0</v>
      </c>
      <c r="DI360">
        <f t="shared" si="106"/>
        <v>0</v>
      </c>
      <c r="DJ360">
        <f t="shared" si="118"/>
        <v>553.54</v>
      </c>
      <c r="DK360">
        <v>0</v>
      </c>
      <c r="DL360" t="s">
        <v>3</v>
      </c>
      <c r="DM360">
        <v>0</v>
      </c>
      <c r="DN360" t="s">
        <v>3</v>
      </c>
      <c r="DO360">
        <v>0</v>
      </c>
    </row>
    <row r="361" spans="1:119" x14ac:dyDescent="0.2">
      <c r="A361">
        <f>ROW(Source!A675)</f>
        <v>675</v>
      </c>
      <c r="B361">
        <v>61549534</v>
      </c>
      <c r="C361">
        <v>61551352</v>
      </c>
      <c r="D361">
        <v>60420448</v>
      </c>
      <c r="E361">
        <v>1</v>
      </c>
      <c r="F361">
        <v>1</v>
      </c>
      <c r="G361">
        <v>1</v>
      </c>
      <c r="H361">
        <v>3</v>
      </c>
      <c r="I361" t="s">
        <v>471</v>
      </c>
      <c r="J361" t="s">
        <v>472</v>
      </c>
      <c r="K361" t="s">
        <v>473</v>
      </c>
      <c r="L361">
        <v>1346</v>
      </c>
      <c r="N361">
        <v>1009</v>
      </c>
      <c r="O361" t="s">
        <v>470</v>
      </c>
      <c r="P361" t="s">
        <v>470</v>
      </c>
      <c r="Q361">
        <v>1</v>
      </c>
      <c r="W361">
        <v>0</v>
      </c>
      <c r="X361">
        <v>291254868</v>
      </c>
      <c r="Y361">
        <f t="shared" si="102"/>
        <v>0.4</v>
      </c>
      <c r="AA361">
        <v>111.83</v>
      </c>
      <c r="AB361">
        <v>0</v>
      </c>
      <c r="AC361">
        <v>0</v>
      </c>
      <c r="AD361">
        <v>0</v>
      </c>
      <c r="AE361">
        <v>79.88</v>
      </c>
      <c r="AF361">
        <v>0</v>
      </c>
      <c r="AG361">
        <v>0</v>
      </c>
      <c r="AH361">
        <v>0</v>
      </c>
      <c r="AI361">
        <v>1.4</v>
      </c>
      <c r="AJ361">
        <v>1</v>
      </c>
      <c r="AK361">
        <v>1</v>
      </c>
      <c r="AL361">
        <v>1</v>
      </c>
      <c r="AM361">
        <v>2</v>
      </c>
      <c r="AN361">
        <v>0</v>
      </c>
      <c r="AO361">
        <v>0</v>
      </c>
      <c r="AP361">
        <v>0</v>
      </c>
      <c r="AQ361">
        <v>1</v>
      </c>
      <c r="AR361">
        <v>0</v>
      </c>
      <c r="AS361" t="s">
        <v>3</v>
      </c>
      <c r="AT361">
        <v>0.4</v>
      </c>
      <c r="AU361" t="s">
        <v>3</v>
      </c>
      <c r="AV361">
        <v>0</v>
      </c>
      <c r="AW361">
        <v>2</v>
      </c>
      <c r="AX361">
        <v>61551373</v>
      </c>
      <c r="AY361">
        <v>1</v>
      </c>
      <c r="AZ361">
        <v>0</v>
      </c>
      <c r="BA361">
        <v>362</v>
      </c>
      <c r="BB361">
        <v>1</v>
      </c>
      <c r="BC361">
        <v>0</v>
      </c>
      <c r="BD361">
        <v>0</v>
      </c>
      <c r="BE361">
        <v>0</v>
      </c>
      <c r="BF361">
        <v>0</v>
      </c>
      <c r="BG361">
        <v>0</v>
      </c>
      <c r="BH361">
        <v>0</v>
      </c>
      <c r="BI361">
        <v>0</v>
      </c>
      <c r="BJ361">
        <v>31.951999999999998</v>
      </c>
      <c r="BK361">
        <v>0</v>
      </c>
      <c r="BL361">
        <v>0</v>
      </c>
      <c r="BM361">
        <v>0</v>
      </c>
      <c r="BN361">
        <v>0</v>
      </c>
      <c r="BO361">
        <v>0</v>
      </c>
      <c r="BP361">
        <v>1</v>
      </c>
      <c r="BQ361">
        <v>31.951999999999998</v>
      </c>
      <c r="BR361">
        <v>0</v>
      </c>
      <c r="BS361">
        <v>0</v>
      </c>
      <c r="BT361">
        <v>0</v>
      </c>
      <c r="BU361">
        <v>0</v>
      </c>
      <c r="BV361">
        <v>0</v>
      </c>
      <c r="BW361">
        <v>1</v>
      </c>
      <c r="CV361">
        <v>0</v>
      </c>
      <c r="CW361">
        <v>0</v>
      </c>
      <c r="CX361">
        <f>ROUND(Y361*Source!I675,7)</f>
        <v>0.96</v>
      </c>
      <c r="CY361">
        <f t="shared" si="115"/>
        <v>111.83</v>
      </c>
      <c r="CZ361">
        <f t="shared" si="116"/>
        <v>79.88</v>
      </c>
      <c r="DA361">
        <f t="shared" si="117"/>
        <v>1.4</v>
      </c>
      <c r="DB361">
        <f t="shared" si="103"/>
        <v>31.95</v>
      </c>
      <c r="DC361">
        <f t="shared" si="104"/>
        <v>0</v>
      </c>
      <c r="DD361" t="s">
        <v>3</v>
      </c>
      <c r="DE361" t="s">
        <v>3</v>
      </c>
      <c r="DF361">
        <f>ROUND(ROUND(AE361*AI361,2)*CX361,2)</f>
        <v>107.36</v>
      </c>
      <c r="DG361">
        <f t="shared" si="113"/>
        <v>0</v>
      </c>
      <c r="DH361">
        <f t="shared" si="105"/>
        <v>0</v>
      </c>
      <c r="DI361">
        <f t="shared" si="106"/>
        <v>0</v>
      </c>
      <c r="DJ361">
        <f t="shared" si="118"/>
        <v>107.36</v>
      </c>
      <c r="DK361">
        <v>0</v>
      </c>
      <c r="DL361" t="s">
        <v>3</v>
      </c>
      <c r="DM361">
        <v>0</v>
      </c>
      <c r="DN361" t="s">
        <v>3</v>
      </c>
      <c r="DO361">
        <v>0</v>
      </c>
    </row>
    <row r="362" spans="1:119" x14ac:dyDescent="0.2">
      <c r="A362">
        <f>ROW(Source!A675)</f>
        <v>675</v>
      </c>
      <c r="B362">
        <v>61549534</v>
      </c>
      <c r="C362">
        <v>61551352</v>
      </c>
      <c r="D362">
        <v>60434456</v>
      </c>
      <c r="E362">
        <v>1</v>
      </c>
      <c r="F362">
        <v>1</v>
      </c>
      <c r="G362">
        <v>1</v>
      </c>
      <c r="H362">
        <v>3</v>
      </c>
      <c r="I362" t="s">
        <v>301</v>
      </c>
      <c r="J362" t="s">
        <v>303</v>
      </c>
      <c r="K362" t="s">
        <v>302</v>
      </c>
      <c r="L362">
        <v>1477</v>
      </c>
      <c r="N362">
        <v>1013</v>
      </c>
      <c r="O362" t="s">
        <v>151</v>
      </c>
      <c r="P362" t="s">
        <v>153</v>
      </c>
      <c r="Q362">
        <v>1</v>
      </c>
      <c r="W362">
        <v>0</v>
      </c>
      <c r="X362">
        <v>178140526</v>
      </c>
      <c r="Y362">
        <f t="shared" si="102"/>
        <v>0.105</v>
      </c>
      <c r="AA362">
        <v>414025.34</v>
      </c>
      <c r="AB362">
        <v>0</v>
      </c>
      <c r="AC362">
        <v>0</v>
      </c>
      <c r="AD362">
        <v>0</v>
      </c>
      <c r="AE362">
        <v>460028.15999999997</v>
      </c>
      <c r="AF362">
        <v>0</v>
      </c>
      <c r="AG362">
        <v>0</v>
      </c>
      <c r="AH362">
        <v>0</v>
      </c>
      <c r="AI362">
        <v>0.9</v>
      </c>
      <c r="AJ362">
        <v>1</v>
      </c>
      <c r="AK362">
        <v>1</v>
      </c>
      <c r="AL362">
        <v>1</v>
      </c>
      <c r="AM362">
        <v>0</v>
      </c>
      <c r="AN362">
        <v>0</v>
      </c>
      <c r="AO362">
        <v>0</v>
      </c>
      <c r="AP362">
        <v>1</v>
      </c>
      <c r="AQ362">
        <v>0</v>
      </c>
      <c r="AR362">
        <v>0</v>
      </c>
      <c r="AS362" t="s">
        <v>3</v>
      </c>
      <c r="AT362">
        <v>0.105</v>
      </c>
      <c r="AU362" t="s">
        <v>3</v>
      </c>
      <c r="AV362">
        <v>0</v>
      </c>
      <c r="AW362">
        <v>1</v>
      </c>
      <c r="AX362">
        <v>-1</v>
      </c>
      <c r="AY362">
        <v>0</v>
      </c>
      <c r="AZ362">
        <v>0</v>
      </c>
      <c r="BA362" t="s">
        <v>3</v>
      </c>
      <c r="BB362">
        <v>0</v>
      </c>
      <c r="BC362">
        <v>0</v>
      </c>
      <c r="BD362">
        <v>0</v>
      </c>
      <c r="BE362">
        <v>0</v>
      </c>
      <c r="BF362">
        <v>0</v>
      </c>
      <c r="BG362">
        <v>0</v>
      </c>
      <c r="BH362">
        <v>0</v>
      </c>
      <c r="BI362">
        <v>0</v>
      </c>
      <c r="BJ362">
        <v>0</v>
      </c>
      <c r="BK362">
        <v>0</v>
      </c>
      <c r="BL362">
        <v>0</v>
      </c>
      <c r="BM362">
        <v>0</v>
      </c>
      <c r="BN362">
        <v>0</v>
      </c>
      <c r="BO362">
        <v>0</v>
      </c>
      <c r="BP362">
        <v>0</v>
      </c>
      <c r="BQ362">
        <v>0</v>
      </c>
      <c r="BR362">
        <v>0</v>
      </c>
      <c r="BS362">
        <v>0</v>
      </c>
      <c r="BT362">
        <v>0</v>
      </c>
      <c r="BU362">
        <v>0</v>
      </c>
      <c r="BV362">
        <v>0</v>
      </c>
      <c r="BW362">
        <v>0</v>
      </c>
      <c r="CV362">
        <v>0</v>
      </c>
      <c r="CW362">
        <v>0</v>
      </c>
      <c r="CX362">
        <f>ROUND(Y362*Source!I675,7)</f>
        <v>0.252</v>
      </c>
      <c r="CY362">
        <f t="shared" si="115"/>
        <v>414025.34</v>
      </c>
      <c r="CZ362">
        <f t="shared" si="116"/>
        <v>460028.15999999997</v>
      </c>
      <c r="DA362">
        <f t="shared" si="117"/>
        <v>0.9</v>
      </c>
      <c r="DB362">
        <f t="shared" si="103"/>
        <v>48302.96</v>
      </c>
      <c r="DC362">
        <f t="shared" si="104"/>
        <v>0</v>
      </c>
      <c r="DD362" t="s">
        <v>3</v>
      </c>
      <c r="DE362" t="s">
        <v>3</v>
      </c>
      <c r="DF362">
        <f>ROUND(ROUND(AE362*AI362,2)*CX362,2)</f>
        <v>104334.39</v>
      </c>
      <c r="DG362">
        <f t="shared" si="113"/>
        <v>0</v>
      </c>
      <c r="DH362">
        <f t="shared" si="105"/>
        <v>0</v>
      </c>
      <c r="DI362">
        <f t="shared" si="106"/>
        <v>0</v>
      </c>
      <c r="DJ362">
        <f t="shared" si="118"/>
        <v>104334.39</v>
      </c>
      <c r="DK362">
        <v>0</v>
      </c>
      <c r="DL362" t="s">
        <v>3</v>
      </c>
      <c r="DM362">
        <v>0</v>
      </c>
      <c r="DN362" t="s">
        <v>3</v>
      </c>
      <c r="DO362">
        <v>0</v>
      </c>
    </row>
    <row r="363" spans="1:119" x14ac:dyDescent="0.2">
      <c r="A363">
        <f>ROW(Source!A677)</f>
        <v>677</v>
      </c>
      <c r="B363">
        <v>61549534</v>
      </c>
      <c r="C363">
        <v>61551376</v>
      </c>
      <c r="D363">
        <v>60327432</v>
      </c>
      <c r="E363">
        <v>117</v>
      </c>
      <c r="F363">
        <v>1</v>
      </c>
      <c r="G363">
        <v>1</v>
      </c>
      <c r="H363">
        <v>1</v>
      </c>
      <c r="I363" t="s">
        <v>492</v>
      </c>
      <c r="J363" t="s">
        <v>3</v>
      </c>
      <c r="K363" t="s">
        <v>493</v>
      </c>
      <c r="L363">
        <v>1191</v>
      </c>
      <c r="N363">
        <v>1013</v>
      </c>
      <c r="O363" t="s">
        <v>413</v>
      </c>
      <c r="P363" t="s">
        <v>413</v>
      </c>
      <c r="Q363">
        <v>1</v>
      </c>
      <c r="W363">
        <v>0</v>
      </c>
      <c r="X363">
        <v>888410196</v>
      </c>
      <c r="Y363">
        <f t="shared" si="102"/>
        <v>483.1</v>
      </c>
      <c r="AA363">
        <v>0</v>
      </c>
      <c r="AB363">
        <v>0</v>
      </c>
      <c r="AC363">
        <v>0</v>
      </c>
      <c r="AD363">
        <v>722.05</v>
      </c>
      <c r="AE363">
        <v>0</v>
      </c>
      <c r="AF363">
        <v>0</v>
      </c>
      <c r="AG363">
        <v>0</v>
      </c>
      <c r="AH363">
        <v>722.05</v>
      </c>
      <c r="AI363">
        <v>1</v>
      </c>
      <c r="AJ363">
        <v>1</v>
      </c>
      <c r="AK363">
        <v>1</v>
      </c>
      <c r="AL363">
        <v>1</v>
      </c>
      <c r="AM363">
        <v>-2</v>
      </c>
      <c r="AN363">
        <v>0</v>
      </c>
      <c r="AO363">
        <v>0</v>
      </c>
      <c r="AP363">
        <v>0</v>
      </c>
      <c r="AQ363">
        <v>1</v>
      </c>
      <c r="AR363">
        <v>0</v>
      </c>
      <c r="AS363" t="s">
        <v>3</v>
      </c>
      <c r="AT363">
        <v>483.1</v>
      </c>
      <c r="AU363" t="s">
        <v>3</v>
      </c>
      <c r="AV363">
        <v>1</v>
      </c>
      <c r="AW363">
        <v>2</v>
      </c>
      <c r="AX363">
        <v>61551381</v>
      </c>
      <c r="AY363">
        <v>1</v>
      </c>
      <c r="AZ363">
        <v>0</v>
      </c>
      <c r="BA363">
        <v>364</v>
      </c>
      <c r="BB363">
        <v>1</v>
      </c>
      <c r="BC363">
        <v>0</v>
      </c>
      <c r="BD363">
        <v>0</v>
      </c>
      <c r="BE363">
        <v>0</v>
      </c>
      <c r="BF363">
        <v>0</v>
      </c>
      <c r="BG363">
        <v>0</v>
      </c>
      <c r="BH363">
        <v>0</v>
      </c>
      <c r="BI363">
        <v>0</v>
      </c>
      <c r="BJ363">
        <v>0</v>
      </c>
      <c r="BK363">
        <v>0</v>
      </c>
      <c r="BL363">
        <v>0</v>
      </c>
      <c r="BM363">
        <v>348822.35499999998</v>
      </c>
      <c r="BN363">
        <v>483.1</v>
      </c>
      <c r="BO363">
        <v>0</v>
      </c>
      <c r="BP363">
        <v>1</v>
      </c>
      <c r="BQ363">
        <v>0</v>
      </c>
      <c r="BR363">
        <v>0</v>
      </c>
      <c r="BS363">
        <v>0</v>
      </c>
      <c r="BT363">
        <v>348822.35499999998</v>
      </c>
      <c r="BU363">
        <v>483.1</v>
      </c>
      <c r="BV363">
        <v>0</v>
      </c>
      <c r="BW363">
        <v>1</v>
      </c>
      <c r="CU363">
        <f>ROUND(AT363*Source!I677*AH363*AL363,2)</f>
        <v>10464.67</v>
      </c>
      <c r="CV363">
        <f>ROUND(Y363*Source!I677,7)</f>
        <v>14.493</v>
      </c>
      <c r="CW363">
        <v>0</v>
      </c>
      <c r="CX363">
        <f>ROUND(Y363*Source!I677,7)</f>
        <v>14.493</v>
      </c>
      <c r="CY363">
        <f>AD363</f>
        <v>722.05</v>
      </c>
      <c r="CZ363">
        <f>AH363</f>
        <v>722.05</v>
      </c>
      <c r="DA363">
        <f>AL363</f>
        <v>1</v>
      </c>
      <c r="DB363">
        <f t="shared" si="103"/>
        <v>348822.36</v>
      </c>
      <c r="DC363">
        <f t="shared" si="104"/>
        <v>0</v>
      </c>
      <c r="DD363" t="s">
        <v>3</v>
      </c>
      <c r="DE363" t="s">
        <v>3</v>
      </c>
      <c r="DF363">
        <f>ROUND(ROUND(AE363,2)*CX363,2)</f>
        <v>0</v>
      </c>
      <c r="DG363">
        <f t="shared" si="113"/>
        <v>0</v>
      </c>
      <c r="DH363">
        <f t="shared" si="105"/>
        <v>0</v>
      </c>
      <c r="DI363">
        <f t="shared" si="106"/>
        <v>10464.67</v>
      </c>
      <c r="DJ363">
        <f>DI363</f>
        <v>10464.67</v>
      </c>
      <c r="DK363">
        <v>1</v>
      </c>
      <c r="DL363" t="s">
        <v>3</v>
      </c>
      <c r="DM363">
        <v>0</v>
      </c>
      <c r="DN363" t="s">
        <v>3</v>
      </c>
      <c r="DO363">
        <v>0</v>
      </c>
    </row>
    <row r="364" spans="1:119" x14ac:dyDescent="0.2">
      <c r="A364">
        <f>ROW(Source!A677)</f>
        <v>677</v>
      </c>
      <c r="B364">
        <v>61549534</v>
      </c>
      <c r="C364">
        <v>61551376</v>
      </c>
      <c r="D364">
        <v>60430861</v>
      </c>
      <c r="E364">
        <v>1</v>
      </c>
      <c r="F364">
        <v>1</v>
      </c>
      <c r="G364">
        <v>1</v>
      </c>
      <c r="H364">
        <v>3</v>
      </c>
      <c r="I364" t="s">
        <v>309</v>
      </c>
      <c r="J364" t="s">
        <v>311</v>
      </c>
      <c r="K364" t="s">
        <v>310</v>
      </c>
      <c r="L364">
        <v>1371</v>
      </c>
      <c r="N364">
        <v>1013</v>
      </c>
      <c r="O364" t="s">
        <v>128</v>
      </c>
      <c r="P364" t="s">
        <v>128</v>
      </c>
      <c r="Q364">
        <v>1</v>
      </c>
      <c r="W364">
        <v>0</v>
      </c>
      <c r="X364">
        <v>147469095</v>
      </c>
      <c r="Y364">
        <f t="shared" si="102"/>
        <v>100</v>
      </c>
      <c r="AA364">
        <v>2040.48</v>
      </c>
      <c r="AB364">
        <v>0</v>
      </c>
      <c r="AC364">
        <v>0</v>
      </c>
      <c r="AD364">
        <v>0</v>
      </c>
      <c r="AE364">
        <v>1478.61</v>
      </c>
      <c r="AF364">
        <v>0</v>
      </c>
      <c r="AG364">
        <v>0</v>
      </c>
      <c r="AH364">
        <v>0</v>
      </c>
      <c r="AI364">
        <v>1.38</v>
      </c>
      <c r="AJ364">
        <v>1</v>
      </c>
      <c r="AK364">
        <v>1</v>
      </c>
      <c r="AL364">
        <v>1</v>
      </c>
      <c r="AM364">
        <v>0</v>
      </c>
      <c r="AN364">
        <v>0</v>
      </c>
      <c r="AO364">
        <v>0</v>
      </c>
      <c r="AP364">
        <v>0</v>
      </c>
      <c r="AQ364">
        <v>0</v>
      </c>
      <c r="AR364">
        <v>0</v>
      </c>
      <c r="AS364" t="s">
        <v>3</v>
      </c>
      <c r="AT364">
        <v>100</v>
      </c>
      <c r="AU364" t="s">
        <v>3</v>
      </c>
      <c r="AV364">
        <v>0</v>
      </c>
      <c r="AW364">
        <v>1</v>
      </c>
      <c r="AX364">
        <v>-1</v>
      </c>
      <c r="AY364">
        <v>0</v>
      </c>
      <c r="AZ364">
        <v>0</v>
      </c>
      <c r="BA364" t="s">
        <v>3</v>
      </c>
      <c r="BB364">
        <v>0</v>
      </c>
      <c r="BC364">
        <v>0</v>
      </c>
      <c r="BD364">
        <v>0</v>
      </c>
      <c r="BE364">
        <v>0</v>
      </c>
      <c r="BF364">
        <v>0</v>
      </c>
      <c r="BG364">
        <v>0</v>
      </c>
      <c r="BH364">
        <v>0</v>
      </c>
      <c r="BI364">
        <v>0</v>
      </c>
      <c r="BJ364">
        <v>0</v>
      </c>
      <c r="BK364">
        <v>0</v>
      </c>
      <c r="BL364">
        <v>0</v>
      </c>
      <c r="BM364">
        <v>0</v>
      </c>
      <c r="BN364">
        <v>0</v>
      </c>
      <c r="BO364">
        <v>0</v>
      </c>
      <c r="BP364">
        <v>0</v>
      </c>
      <c r="BQ364">
        <v>0</v>
      </c>
      <c r="BR364">
        <v>0</v>
      </c>
      <c r="BS364">
        <v>0</v>
      </c>
      <c r="BT364">
        <v>0</v>
      </c>
      <c r="BU364">
        <v>0</v>
      </c>
      <c r="BV364">
        <v>0</v>
      </c>
      <c r="BW364">
        <v>0</v>
      </c>
      <c r="CV364">
        <v>0</v>
      </c>
      <c r="CW364">
        <v>0</v>
      </c>
      <c r="CX364">
        <f>ROUND(Y364*Source!I677,7)</f>
        <v>3</v>
      </c>
      <c r="CY364">
        <f>AA364</f>
        <v>2040.48</v>
      </c>
      <c r="CZ364">
        <f>AE364</f>
        <v>1478.61</v>
      </c>
      <c r="DA364">
        <f>AI364</f>
        <v>1.38</v>
      </c>
      <c r="DB364">
        <f t="shared" si="103"/>
        <v>147861</v>
      </c>
      <c r="DC364">
        <f t="shared" si="104"/>
        <v>0</v>
      </c>
      <c r="DD364" t="s">
        <v>3</v>
      </c>
      <c r="DE364" t="s">
        <v>3</v>
      </c>
      <c r="DF364">
        <f>ROUND(ROUND(AE364*AI364,2)*CX364,2)</f>
        <v>6121.44</v>
      </c>
      <c r="DG364">
        <f t="shared" si="113"/>
        <v>0</v>
      </c>
      <c r="DH364">
        <f t="shared" si="105"/>
        <v>0</v>
      </c>
      <c r="DI364">
        <f t="shared" si="106"/>
        <v>0</v>
      </c>
      <c r="DJ364">
        <f>DF364</f>
        <v>6121.44</v>
      </c>
      <c r="DK364">
        <v>0</v>
      </c>
      <c r="DL364" t="s">
        <v>3</v>
      </c>
      <c r="DM364">
        <v>0</v>
      </c>
      <c r="DN364" t="s">
        <v>3</v>
      </c>
      <c r="DO364">
        <v>0</v>
      </c>
    </row>
    <row r="365" spans="1:119" x14ac:dyDescent="0.2">
      <c r="A365">
        <f>ROW(Source!A677)</f>
        <v>677</v>
      </c>
      <c r="B365">
        <v>61549534</v>
      </c>
      <c r="C365">
        <v>61551376</v>
      </c>
      <c r="D365">
        <v>60447447</v>
      </c>
      <c r="E365">
        <v>1</v>
      </c>
      <c r="F365">
        <v>1</v>
      </c>
      <c r="G365">
        <v>1</v>
      </c>
      <c r="H365">
        <v>3</v>
      </c>
      <c r="I365" t="s">
        <v>320</v>
      </c>
      <c r="J365" t="s">
        <v>322</v>
      </c>
      <c r="K365" t="s">
        <v>321</v>
      </c>
      <c r="L365">
        <v>1371</v>
      </c>
      <c r="N365">
        <v>1013</v>
      </c>
      <c r="O365" t="s">
        <v>128</v>
      </c>
      <c r="P365" t="s">
        <v>128</v>
      </c>
      <c r="Q365">
        <v>1</v>
      </c>
      <c r="W365">
        <v>0</v>
      </c>
      <c r="X365">
        <v>-1778999875</v>
      </c>
      <c r="Y365">
        <f t="shared" si="102"/>
        <v>1666.6666667</v>
      </c>
      <c r="AA365">
        <v>132.94</v>
      </c>
      <c r="AB365">
        <v>0</v>
      </c>
      <c r="AC365">
        <v>0</v>
      </c>
      <c r="AD365">
        <v>0</v>
      </c>
      <c r="AE365">
        <v>132.94</v>
      </c>
      <c r="AF365">
        <v>0</v>
      </c>
      <c r="AG365">
        <v>0</v>
      </c>
      <c r="AH365">
        <v>0</v>
      </c>
      <c r="AI365">
        <v>1.1599999999999999</v>
      </c>
      <c r="AJ365">
        <v>1</v>
      </c>
      <c r="AK365">
        <v>1</v>
      </c>
      <c r="AL365">
        <v>1</v>
      </c>
      <c r="AM365">
        <v>0</v>
      </c>
      <c r="AN365">
        <v>0</v>
      </c>
      <c r="AO365">
        <v>0</v>
      </c>
      <c r="AP365">
        <v>0</v>
      </c>
      <c r="AQ365">
        <v>0</v>
      </c>
      <c r="AR365">
        <v>0</v>
      </c>
      <c r="AS365" t="s">
        <v>3</v>
      </c>
      <c r="AT365">
        <v>1666.6666667</v>
      </c>
      <c r="AU365" t="s">
        <v>3</v>
      </c>
      <c r="AV365">
        <v>0</v>
      </c>
      <c r="AW365">
        <v>1</v>
      </c>
      <c r="AX365">
        <v>-1</v>
      </c>
      <c r="AY365">
        <v>0</v>
      </c>
      <c r="AZ365">
        <v>0</v>
      </c>
      <c r="BA365" t="s">
        <v>3</v>
      </c>
      <c r="BB365">
        <v>0</v>
      </c>
      <c r="BC365">
        <v>0</v>
      </c>
      <c r="BD365">
        <v>0</v>
      </c>
      <c r="BE365">
        <v>0</v>
      </c>
      <c r="BF365">
        <v>0</v>
      </c>
      <c r="BG365">
        <v>0</v>
      </c>
      <c r="BH365">
        <v>0</v>
      </c>
      <c r="BI365">
        <v>0</v>
      </c>
      <c r="BJ365">
        <v>0</v>
      </c>
      <c r="BK365">
        <v>0</v>
      </c>
      <c r="BL365">
        <v>0</v>
      </c>
      <c r="BM365">
        <v>0</v>
      </c>
      <c r="BN365">
        <v>0</v>
      </c>
      <c r="BO365">
        <v>0</v>
      </c>
      <c r="BP365">
        <v>0</v>
      </c>
      <c r="BQ365">
        <v>0</v>
      </c>
      <c r="BR365">
        <v>0</v>
      </c>
      <c r="BS365">
        <v>0</v>
      </c>
      <c r="BT365">
        <v>0</v>
      </c>
      <c r="BU365">
        <v>0</v>
      </c>
      <c r="BV365">
        <v>0</v>
      </c>
      <c r="BW365">
        <v>0</v>
      </c>
      <c r="CV365">
        <v>0</v>
      </c>
      <c r="CW365">
        <v>0</v>
      </c>
      <c r="CX365">
        <f>ROUND(Y365*Source!I677,7)</f>
        <v>50</v>
      </c>
      <c r="CY365">
        <f>AA365</f>
        <v>132.94</v>
      </c>
      <c r="CZ365">
        <f>AE365</f>
        <v>132.94</v>
      </c>
      <c r="DA365">
        <f>AI365</f>
        <v>1.1599999999999999</v>
      </c>
      <c r="DB365">
        <f t="shared" si="103"/>
        <v>221566.67</v>
      </c>
      <c r="DC365">
        <f t="shared" si="104"/>
        <v>0</v>
      </c>
      <c r="DD365" t="s">
        <v>3</v>
      </c>
      <c r="DE365" t="s">
        <v>3</v>
      </c>
      <c r="DF365">
        <f>ROUND(ROUND(AE365*AI365,2)*CX365,2)</f>
        <v>7710.5</v>
      </c>
      <c r="DG365">
        <f t="shared" si="113"/>
        <v>0</v>
      </c>
      <c r="DH365">
        <f t="shared" si="105"/>
        <v>0</v>
      </c>
      <c r="DI365">
        <f t="shared" si="106"/>
        <v>0</v>
      </c>
      <c r="DJ365">
        <f>DF365</f>
        <v>7710.5</v>
      </c>
      <c r="DK365">
        <v>0</v>
      </c>
      <c r="DL365" t="s">
        <v>3</v>
      </c>
      <c r="DM365">
        <v>0</v>
      </c>
      <c r="DN365" t="s">
        <v>3</v>
      </c>
      <c r="DO365">
        <v>0</v>
      </c>
    </row>
    <row r="366" spans="1:119" x14ac:dyDescent="0.2">
      <c r="A366">
        <f>ROW(Source!A677)</f>
        <v>677</v>
      </c>
      <c r="B366">
        <v>61549534</v>
      </c>
      <c r="C366">
        <v>61551376</v>
      </c>
      <c r="D366">
        <v>60447485</v>
      </c>
      <c r="E366">
        <v>1</v>
      </c>
      <c r="F366">
        <v>1</v>
      </c>
      <c r="G366">
        <v>1</v>
      </c>
      <c r="H366">
        <v>3</v>
      </c>
      <c r="I366" t="s">
        <v>313</v>
      </c>
      <c r="J366" t="s">
        <v>315</v>
      </c>
      <c r="K366" t="s">
        <v>314</v>
      </c>
      <c r="L366">
        <v>1371</v>
      </c>
      <c r="N366">
        <v>1013</v>
      </c>
      <c r="O366" t="s">
        <v>128</v>
      </c>
      <c r="P366" t="s">
        <v>128</v>
      </c>
      <c r="Q366">
        <v>1</v>
      </c>
      <c r="W366">
        <v>0</v>
      </c>
      <c r="X366">
        <v>-2102095061</v>
      </c>
      <c r="Y366">
        <f t="shared" si="102"/>
        <v>100</v>
      </c>
      <c r="AA366">
        <v>414.06</v>
      </c>
      <c r="AB366">
        <v>0</v>
      </c>
      <c r="AC366">
        <v>0</v>
      </c>
      <c r="AD366">
        <v>0</v>
      </c>
      <c r="AE366">
        <v>356.95</v>
      </c>
      <c r="AF366">
        <v>0</v>
      </c>
      <c r="AG366">
        <v>0</v>
      </c>
      <c r="AH366">
        <v>0</v>
      </c>
      <c r="AI366">
        <v>1.1599999999999999</v>
      </c>
      <c r="AJ366">
        <v>1</v>
      </c>
      <c r="AK366">
        <v>1</v>
      </c>
      <c r="AL366">
        <v>1</v>
      </c>
      <c r="AM366">
        <v>0</v>
      </c>
      <c r="AN366">
        <v>0</v>
      </c>
      <c r="AO366">
        <v>0</v>
      </c>
      <c r="AP366">
        <v>0</v>
      </c>
      <c r="AQ366">
        <v>0</v>
      </c>
      <c r="AR366">
        <v>0</v>
      </c>
      <c r="AS366" t="s">
        <v>3</v>
      </c>
      <c r="AT366">
        <v>100</v>
      </c>
      <c r="AU366" t="s">
        <v>3</v>
      </c>
      <c r="AV366">
        <v>0</v>
      </c>
      <c r="AW366">
        <v>1</v>
      </c>
      <c r="AX366">
        <v>-1</v>
      </c>
      <c r="AY366">
        <v>0</v>
      </c>
      <c r="AZ366">
        <v>0</v>
      </c>
      <c r="BA366" t="s">
        <v>3</v>
      </c>
      <c r="BB366">
        <v>0</v>
      </c>
      <c r="BC366">
        <v>0</v>
      </c>
      <c r="BD366">
        <v>0</v>
      </c>
      <c r="BE366">
        <v>0</v>
      </c>
      <c r="BF366">
        <v>0</v>
      </c>
      <c r="BG366">
        <v>0</v>
      </c>
      <c r="BH366">
        <v>0</v>
      </c>
      <c r="BI366">
        <v>0</v>
      </c>
      <c r="BJ366">
        <v>0</v>
      </c>
      <c r="BK366">
        <v>0</v>
      </c>
      <c r="BL366">
        <v>0</v>
      </c>
      <c r="BM366">
        <v>0</v>
      </c>
      <c r="BN366">
        <v>0</v>
      </c>
      <c r="BO366">
        <v>0</v>
      </c>
      <c r="BP366">
        <v>0</v>
      </c>
      <c r="BQ366">
        <v>0</v>
      </c>
      <c r="BR366">
        <v>0</v>
      </c>
      <c r="BS366">
        <v>0</v>
      </c>
      <c r="BT366">
        <v>0</v>
      </c>
      <c r="BU366">
        <v>0</v>
      </c>
      <c r="BV366">
        <v>0</v>
      </c>
      <c r="BW366">
        <v>0</v>
      </c>
      <c r="CV366">
        <v>0</v>
      </c>
      <c r="CW366">
        <v>0</v>
      </c>
      <c r="CX366">
        <f>ROUND(Y366*Source!I677,7)</f>
        <v>3</v>
      </c>
      <c r="CY366">
        <f>AA366</f>
        <v>414.06</v>
      </c>
      <c r="CZ366">
        <f>AE366</f>
        <v>356.95</v>
      </c>
      <c r="DA366">
        <f>AI366</f>
        <v>1.1599999999999999</v>
      </c>
      <c r="DB366">
        <f t="shared" si="103"/>
        <v>35695</v>
      </c>
      <c r="DC366">
        <f t="shared" si="104"/>
        <v>0</v>
      </c>
      <c r="DD366" t="s">
        <v>3</v>
      </c>
      <c r="DE366" t="s">
        <v>3</v>
      </c>
      <c r="DF366">
        <f>ROUND(ROUND(AE366*AI366,2)*CX366,2)</f>
        <v>1242.18</v>
      </c>
      <c r="DG366">
        <f t="shared" si="113"/>
        <v>0</v>
      </c>
      <c r="DH366">
        <f t="shared" si="105"/>
        <v>0</v>
      </c>
      <c r="DI366">
        <f t="shared" si="106"/>
        <v>0</v>
      </c>
      <c r="DJ366">
        <f>DF366</f>
        <v>1242.18</v>
      </c>
      <c r="DK366">
        <v>0</v>
      </c>
      <c r="DL366" t="s">
        <v>3</v>
      </c>
      <c r="DM366">
        <v>0</v>
      </c>
      <c r="DN366" t="s">
        <v>3</v>
      </c>
      <c r="DO366">
        <v>0</v>
      </c>
    </row>
    <row r="367" spans="1:119" x14ac:dyDescent="0.2">
      <c r="A367">
        <f>ROW(Source!A681)</f>
        <v>681</v>
      </c>
      <c r="B367">
        <v>61549534</v>
      </c>
      <c r="C367">
        <v>61551385</v>
      </c>
      <c r="D367">
        <v>60327418</v>
      </c>
      <c r="E367">
        <v>117</v>
      </c>
      <c r="F367">
        <v>1</v>
      </c>
      <c r="G367">
        <v>1</v>
      </c>
      <c r="H367">
        <v>1</v>
      </c>
      <c r="I367" t="s">
        <v>426</v>
      </c>
      <c r="J367" t="s">
        <v>3</v>
      </c>
      <c r="K367" t="s">
        <v>427</v>
      </c>
      <c r="L367">
        <v>1191</v>
      </c>
      <c r="N367">
        <v>1013</v>
      </c>
      <c r="O367" t="s">
        <v>413</v>
      </c>
      <c r="P367" t="s">
        <v>413</v>
      </c>
      <c r="Q367">
        <v>1</v>
      </c>
      <c r="W367">
        <v>0</v>
      </c>
      <c r="X367">
        <v>-715079457</v>
      </c>
      <c r="Y367">
        <f t="shared" si="102"/>
        <v>24.1</v>
      </c>
      <c r="AA367">
        <v>0</v>
      </c>
      <c r="AB367">
        <v>0</v>
      </c>
      <c r="AC367">
        <v>0</v>
      </c>
      <c r="AD367">
        <v>681.63</v>
      </c>
      <c r="AE367">
        <v>0</v>
      </c>
      <c r="AF367">
        <v>0</v>
      </c>
      <c r="AG367">
        <v>0</v>
      </c>
      <c r="AH367">
        <v>681.63</v>
      </c>
      <c r="AI367">
        <v>1</v>
      </c>
      <c r="AJ367">
        <v>1</v>
      </c>
      <c r="AK367">
        <v>1</v>
      </c>
      <c r="AL367">
        <v>1</v>
      </c>
      <c r="AM367">
        <v>-2</v>
      </c>
      <c r="AN367">
        <v>0</v>
      </c>
      <c r="AO367">
        <v>0</v>
      </c>
      <c r="AP367">
        <v>0</v>
      </c>
      <c r="AQ367">
        <v>1</v>
      </c>
      <c r="AR367">
        <v>0</v>
      </c>
      <c r="AS367" t="s">
        <v>3</v>
      </c>
      <c r="AT367">
        <v>24.1</v>
      </c>
      <c r="AU367" t="s">
        <v>3</v>
      </c>
      <c r="AV367">
        <v>1</v>
      </c>
      <c r="AW367">
        <v>2</v>
      </c>
      <c r="AX367">
        <v>61551388</v>
      </c>
      <c r="AY367">
        <v>1</v>
      </c>
      <c r="AZ367">
        <v>0</v>
      </c>
      <c r="BA367">
        <v>365</v>
      </c>
      <c r="BB367">
        <v>1</v>
      </c>
      <c r="BC367">
        <v>0</v>
      </c>
      <c r="BD367">
        <v>0</v>
      </c>
      <c r="BE367">
        <v>0</v>
      </c>
      <c r="BF367">
        <v>0</v>
      </c>
      <c r="BG367">
        <v>0</v>
      </c>
      <c r="BH367">
        <v>0</v>
      </c>
      <c r="BI367">
        <v>0</v>
      </c>
      <c r="BJ367">
        <v>0</v>
      </c>
      <c r="BK367">
        <v>0</v>
      </c>
      <c r="BL367">
        <v>0</v>
      </c>
      <c r="BM367">
        <v>16427.282999999999</v>
      </c>
      <c r="BN367">
        <v>24.1</v>
      </c>
      <c r="BO367">
        <v>0</v>
      </c>
      <c r="BP367">
        <v>1</v>
      </c>
      <c r="BQ367">
        <v>0</v>
      </c>
      <c r="BR367">
        <v>0</v>
      </c>
      <c r="BS367">
        <v>0</v>
      </c>
      <c r="BT367">
        <v>16427.282999999999</v>
      </c>
      <c r="BU367">
        <v>24.1</v>
      </c>
      <c r="BV367">
        <v>0</v>
      </c>
      <c r="BW367">
        <v>1</v>
      </c>
      <c r="CU367">
        <f>ROUND(AT367*Source!I681*AH367*AL367,2)</f>
        <v>3614</v>
      </c>
      <c r="CV367">
        <f>ROUND(Y367*Source!I681,7)</f>
        <v>5.3019999999999996</v>
      </c>
      <c r="CW367">
        <v>0</v>
      </c>
      <c r="CX367">
        <f>ROUND(Y367*Source!I681,7)</f>
        <v>5.3019999999999996</v>
      </c>
      <c r="CY367">
        <f>AD367</f>
        <v>681.63</v>
      </c>
      <c r="CZ367">
        <f>AH367</f>
        <v>681.63</v>
      </c>
      <c r="DA367">
        <f>AL367</f>
        <v>1</v>
      </c>
      <c r="DB367">
        <f t="shared" si="103"/>
        <v>16427.28</v>
      </c>
      <c r="DC367">
        <f t="shared" si="104"/>
        <v>0</v>
      </c>
      <c r="DD367" t="s">
        <v>3</v>
      </c>
      <c r="DE367" t="s">
        <v>3</v>
      </c>
      <c r="DF367">
        <f>ROUND(ROUND(AE367,2)*CX367,2)</f>
        <v>0</v>
      </c>
      <c r="DG367">
        <f t="shared" si="113"/>
        <v>0</v>
      </c>
      <c r="DH367">
        <f t="shared" si="105"/>
        <v>0</v>
      </c>
      <c r="DI367">
        <f t="shared" si="106"/>
        <v>3614</v>
      </c>
      <c r="DJ367">
        <f>DI367</f>
        <v>3614</v>
      </c>
      <c r="DK367">
        <v>1</v>
      </c>
      <c r="DL367" t="s">
        <v>3</v>
      </c>
      <c r="DM367">
        <v>0</v>
      </c>
      <c r="DN367" t="s">
        <v>3</v>
      </c>
      <c r="DO367">
        <v>0</v>
      </c>
    </row>
    <row r="368" spans="1:119" x14ac:dyDescent="0.2">
      <c r="A368">
        <f>ROW(Source!A681)</f>
        <v>681</v>
      </c>
      <c r="B368">
        <v>61549534</v>
      </c>
      <c r="C368">
        <v>61551385</v>
      </c>
      <c r="D368">
        <v>60430710</v>
      </c>
      <c r="E368">
        <v>1</v>
      </c>
      <c r="F368">
        <v>1</v>
      </c>
      <c r="G368">
        <v>1</v>
      </c>
      <c r="H368">
        <v>3</v>
      </c>
      <c r="I368" t="s">
        <v>126</v>
      </c>
      <c r="J368" t="s">
        <v>129</v>
      </c>
      <c r="K368" t="s">
        <v>127</v>
      </c>
      <c r="L368">
        <v>1371</v>
      </c>
      <c r="N368">
        <v>1013</v>
      </c>
      <c r="O368" t="s">
        <v>128</v>
      </c>
      <c r="P368" t="s">
        <v>128</v>
      </c>
      <c r="Q368">
        <v>1</v>
      </c>
      <c r="W368">
        <v>0</v>
      </c>
      <c r="X368">
        <v>651079227</v>
      </c>
      <c r="Y368">
        <f t="shared" si="102"/>
        <v>100</v>
      </c>
      <c r="AA368">
        <v>439.61</v>
      </c>
      <c r="AB368">
        <v>0</v>
      </c>
      <c r="AC368">
        <v>0</v>
      </c>
      <c r="AD368">
        <v>0</v>
      </c>
      <c r="AE368">
        <v>230.16</v>
      </c>
      <c r="AF368">
        <v>0</v>
      </c>
      <c r="AG368">
        <v>0</v>
      </c>
      <c r="AH368">
        <v>0</v>
      </c>
      <c r="AI368">
        <v>1.91</v>
      </c>
      <c r="AJ368">
        <v>1</v>
      </c>
      <c r="AK368">
        <v>1</v>
      </c>
      <c r="AL368">
        <v>1</v>
      </c>
      <c r="AM368">
        <v>0</v>
      </c>
      <c r="AN368">
        <v>0</v>
      </c>
      <c r="AO368">
        <v>0</v>
      </c>
      <c r="AP368">
        <v>0</v>
      </c>
      <c r="AQ368">
        <v>0</v>
      </c>
      <c r="AR368">
        <v>0</v>
      </c>
      <c r="AS368" t="s">
        <v>3</v>
      </c>
      <c r="AT368">
        <v>100</v>
      </c>
      <c r="AU368" t="s">
        <v>3</v>
      </c>
      <c r="AV368">
        <v>0</v>
      </c>
      <c r="AW368">
        <v>1</v>
      </c>
      <c r="AX368">
        <v>-1</v>
      </c>
      <c r="AY368">
        <v>0</v>
      </c>
      <c r="AZ368">
        <v>0</v>
      </c>
      <c r="BA368" t="s">
        <v>3</v>
      </c>
      <c r="BB368">
        <v>0</v>
      </c>
      <c r="BC368">
        <v>0</v>
      </c>
      <c r="BD368">
        <v>0</v>
      </c>
      <c r="BE368">
        <v>0</v>
      </c>
      <c r="BF368">
        <v>0</v>
      </c>
      <c r="BG368">
        <v>0</v>
      </c>
      <c r="BH368">
        <v>0</v>
      </c>
      <c r="BI368">
        <v>0</v>
      </c>
      <c r="BJ368">
        <v>0</v>
      </c>
      <c r="BK368">
        <v>0</v>
      </c>
      <c r="BL368">
        <v>0</v>
      </c>
      <c r="BM368">
        <v>0</v>
      </c>
      <c r="BN368">
        <v>0</v>
      </c>
      <c r="BO368">
        <v>0</v>
      </c>
      <c r="BP368">
        <v>0</v>
      </c>
      <c r="BQ368">
        <v>0</v>
      </c>
      <c r="BR368">
        <v>0</v>
      </c>
      <c r="BS368">
        <v>0</v>
      </c>
      <c r="BT368">
        <v>0</v>
      </c>
      <c r="BU368">
        <v>0</v>
      </c>
      <c r="BV368">
        <v>0</v>
      </c>
      <c r="BW368">
        <v>0</v>
      </c>
      <c r="CV368">
        <v>0</v>
      </c>
      <c r="CW368">
        <v>0</v>
      </c>
      <c r="CX368">
        <f>ROUND(Y368*Source!I681,7)</f>
        <v>22</v>
      </c>
      <c r="CY368">
        <f>AA368</f>
        <v>439.61</v>
      </c>
      <c r="CZ368">
        <f>AE368</f>
        <v>230.16</v>
      </c>
      <c r="DA368">
        <f>AI368</f>
        <v>1.91</v>
      </c>
      <c r="DB368">
        <f t="shared" si="103"/>
        <v>23016</v>
      </c>
      <c r="DC368">
        <f t="shared" si="104"/>
        <v>0</v>
      </c>
      <c r="DD368" t="s">
        <v>3</v>
      </c>
      <c r="DE368" t="s">
        <v>3</v>
      </c>
      <c r="DF368">
        <f>ROUND(ROUND(AE368*AI368,2)*CX368,2)</f>
        <v>9671.42</v>
      </c>
      <c r="DG368">
        <f t="shared" si="113"/>
        <v>0</v>
      </c>
      <c r="DH368">
        <f t="shared" si="105"/>
        <v>0</v>
      </c>
      <c r="DI368">
        <f t="shared" si="106"/>
        <v>0</v>
      </c>
      <c r="DJ368">
        <f>DF368</f>
        <v>9671.42</v>
      </c>
      <c r="DK368">
        <v>0</v>
      </c>
      <c r="DL368" t="s">
        <v>3</v>
      </c>
      <c r="DM368">
        <v>0</v>
      </c>
      <c r="DN368" t="s">
        <v>3</v>
      </c>
      <c r="DO368">
        <v>0</v>
      </c>
    </row>
    <row r="369" spans="1:119" x14ac:dyDescent="0.2">
      <c r="A369">
        <f>ROW(Source!A683)</f>
        <v>683</v>
      </c>
      <c r="B369">
        <v>61549534</v>
      </c>
      <c r="C369">
        <v>61551391</v>
      </c>
      <c r="D369">
        <v>60327418</v>
      </c>
      <c r="E369">
        <v>117</v>
      </c>
      <c r="F369">
        <v>1</v>
      </c>
      <c r="G369">
        <v>1</v>
      </c>
      <c r="H369">
        <v>1</v>
      </c>
      <c r="I369" t="s">
        <v>426</v>
      </c>
      <c r="J369" t="s">
        <v>3</v>
      </c>
      <c r="K369" t="s">
        <v>427</v>
      </c>
      <c r="L369">
        <v>1191</v>
      </c>
      <c r="N369">
        <v>1013</v>
      </c>
      <c r="O369" t="s">
        <v>413</v>
      </c>
      <c r="P369" t="s">
        <v>413</v>
      </c>
      <c r="Q369">
        <v>1</v>
      </c>
      <c r="W369">
        <v>0</v>
      </c>
      <c r="X369">
        <v>-715079457</v>
      </c>
      <c r="Y369">
        <f t="shared" si="102"/>
        <v>24.1</v>
      </c>
      <c r="AA369">
        <v>0</v>
      </c>
      <c r="AB369">
        <v>0</v>
      </c>
      <c r="AC369">
        <v>0</v>
      </c>
      <c r="AD369">
        <v>681.63</v>
      </c>
      <c r="AE369">
        <v>0</v>
      </c>
      <c r="AF369">
        <v>0</v>
      </c>
      <c r="AG369">
        <v>0</v>
      </c>
      <c r="AH369">
        <v>681.63</v>
      </c>
      <c r="AI369">
        <v>1</v>
      </c>
      <c r="AJ369">
        <v>1</v>
      </c>
      <c r="AK369">
        <v>1</v>
      </c>
      <c r="AL369">
        <v>1</v>
      </c>
      <c r="AM369">
        <v>-2</v>
      </c>
      <c r="AN369">
        <v>0</v>
      </c>
      <c r="AO369">
        <v>0</v>
      </c>
      <c r="AP369">
        <v>0</v>
      </c>
      <c r="AQ369">
        <v>1</v>
      </c>
      <c r="AR369">
        <v>0</v>
      </c>
      <c r="AS369" t="s">
        <v>3</v>
      </c>
      <c r="AT369">
        <v>24.1</v>
      </c>
      <c r="AU369" t="s">
        <v>3</v>
      </c>
      <c r="AV369">
        <v>1</v>
      </c>
      <c r="AW369">
        <v>2</v>
      </c>
      <c r="AX369">
        <v>61551394</v>
      </c>
      <c r="AY369">
        <v>1</v>
      </c>
      <c r="AZ369">
        <v>0</v>
      </c>
      <c r="BA369">
        <v>367</v>
      </c>
      <c r="BB369">
        <v>1</v>
      </c>
      <c r="BC369">
        <v>0</v>
      </c>
      <c r="BD369">
        <v>0</v>
      </c>
      <c r="BE369">
        <v>0</v>
      </c>
      <c r="BF369">
        <v>0</v>
      </c>
      <c r="BG369">
        <v>0</v>
      </c>
      <c r="BH369">
        <v>0</v>
      </c>
      <c r="BI369">
        <v>0</v>
      </c>
      <c r="BJ369">
        <v>0</v>
      </c>
      <c r="BK369">
        <v>0</v>
      </c>
      <c r="BL369">
        <v>0</v>
      </c>
      <c r="BM369">
        <v>16427.282999999999</v>
      </c>
      <c r="BN369">
        <v>24.1</v>
      </c>
      <c r="BO369">
        <v>0</v>
      </c>
      <c r="BP369">
        <v>1</v>
      </c>
      <c r="BQ369">
        <v>0</v>
      </c>
      <c r="BR369">
        <v>0</v>
      </c>
      <c r="BS369">
        <v>0</v>
      </c>
      <c r="BT369">
        <v>16427.282999999999</v>
      </c>
      <c r="BU369">
        <v>24.1</v>
      </c>
      <c r="BV369">
        <v>0</v>
      </c>
      <c r="BW369">
        <v>1</v>
      </c>
      <c r="CU369">
        <f>ROUND(AT369*Source!I683*AH369*AL369,2)</f>
        <v>5749.55</v>
      </c>
      <c r="CV369">
        <f>ROUND(Y369*Source!I683,7)</f>
        <v>8.4350000000000005</v>
      </c>
      <c r="CW369">
        <v>0</v>
      </c>
      <c r="CX369">
        <f>ROUND(Y369*Source!I683,7)</f>
        <v>8.4350000000000005</v>
      </c>
      <c r="CY369">
        <f>AD369</f>
        <v>681.63</v>
      </c>
      <c r="CZ369">
        <f>AH369</f>
        <v>681.63</v>
      </c>
      <c r="DA369">
        <f>AL369</f>
        <v>1</v>
      </c>
      <c r="DB369">
        <f t="shared" si="103"/>
        <v>16427.28</v>
      </c>
      <c r="DC369">
        <f t="shared" si="104"/>
        <v>0</v>
      </c>
      <c r="DD369" t="s">
        <v>3</v>
      </c>
      <c r="DE369" t="s">
        <v>3</v>
      </c>
      <c r="DF369">
        <f>ROUND(ROUND(AE369,2)*CX369,2)</f>
        <v>0</v>
      </c>
      <c r="DG369">
        <f t="shared" si="113"/>
        <v>0</v>
      </c>
      <c r="DH369">
        <f t="shared" si="105"/>
        <v>0</v>
      </c>
      <c r="DI369">
        <f t="shared" si="106"/>
        <v>5749.55</v>
      </c>
      <c r="DJ369">
        <f>DI369</f>
        <v>5749.55</v>
      </c>
      <c r="DK369">
        <v>1</v>
      </c>
      <c r="DL369" t="s">
        <v>3</v>
      </c>
      <c r="DM369">
        <v>0</v>
      </c>
      <c r="DN369" t="s">
        <v>3</v>
      </c>
      <c r="DO369">
        <v>0</v>
      </c>
    </row>
    <row r="370" spans="1:119" x14ac:dyDescent="0.2">
      <c r="A370">
        <f>ROW(Source!A683)</f>
        <v>683</v>
      </c>
      <c r="B370">
        <v>61549534</v>
      </c>
      <c r="C370">
        <v>61551391</v>
      </c>
      <c r="D370">
        <v>60430710</v>
      </c>
      <c r="E370">
        <v>1</v>
      </c>
      <c r="F370">
        <v>1</v>
      </c>
      <c r="G370">
        <v>1</v>
      </c>
      <c r="H370">
        <v>3</v>
      </c>
      <c r="I370" t="s">
        <v>126</v>
      </c>
      <c r="J370" t="s">
        <v>129</v>
      </c>
      <c r="K370" t="s">
        <v>328</v>
      </c>
      <c r="L370">
        <v>1371</v>
      </c>
      <c r="N370">
        <v>1013</v>
      </c>
      <c r="O370" t="s">
        <v>128</v>
      </c>
      <c r="P370" t="s">
        <v>128</v>
      </c>
      <c r="Q370">
        <v>1</v>
      </c>
      <c r="W370">
        <v>0</v>
      </c>
      <c r="X370">
        <v>1895864129</v>
      </c>
      <c r="Y370">
        <f t="shared" si="102"/>
        <v>100</v>
      </c>
      <c r="AA370">
        <v>439.61</v>
      </c>
      <c r="AB370">
        <v>0</v>
      </c>
      <c r="AC370">
        <v>0</v>
      </c>
      <c r="AD370">
        <v>0</v>
      </c>
      <c r="AE370">
        <v>230.16</v>
      </c>
      <c r="AF370">
        <v>0</v>
      </c>
      <c r="AG370">
        <v>0</v>
      </c>
      <c r="AH370">
        <v>0</v>
      </c>
      <c r="AI370">
        <v>1.91</v>
      </c>
      <c r="AJ370">
        <v>1</v>
      </c>
      <c r="AK370">
        <v>1</v>
      </c>
      <c r="AL370">
        <v>1</v>
      </c>
      <c r="AM370">
        <v>0</v>
      </c>
      <c r="AN370">
        <v>0</v>
      </c>
      <c r="AO370">
        <v>0</v>
      </c>
      <c r="AP370">
        <v>0</v>
      </c>
      <c r="AQ370">
        <v>0</v>
      </c>
      <c r="AR370">
        <v>0</v>
      </c>
      <c r="AS370" t="s">
        <v>3</v>
      </c>
      <c r="AT370">
        <v>100</v>
      </c>
      <c r="AU370" t="s">
        <v>3</v>
      </c>
      <c r="AV370">
        <v>0</v>
      </c>
      <c r="AW370">
        <v>1</v>
      </c>
      <c r="AX370">
        <v>-1</v>
      </c>
      <c r="AY370">
        <v>0</v>
      </c>
      <c r="AZ370">
        <v>0</v>
      </c>
      <c r="BA370" t="s">
        <v>3</v>
      </c>
      <c r="BB370">
        <v>0</v>
      </c>
      <c r="BC370">
        <v>0</v>
      </c>
      <c r="BD370">
        <v>0</v>
      </c>
      <c r="BE370">
        <v>0</v>
      </c>
      <c r="BF370">
        <v>0</v>
      </c>
      <c r="BG370">
        <v>0</v>
      </c>
      <c r="BH370">
        <v>0</v>
      </c>
      <c r="BI370">
        <v>0</v>
      </c>
      <c r="BJ370">
        <v>0</v>
      </c>
      <c r="BK370">
        <v>0</v>
      </c>
      <c r="BL370">
        <v>0</v>
      </c>
      <c r="BM370">
        <v>0</v>
      </c>
      <c r="BN370">
        <v>0</v>
      </c>
      <c r="BO370">
        <v>0</v>
      </c>
      <c r="BP370">
        <v>0</v>
      </c>
      <c r="BQ370">
        <v>0</v>
      </c>
      <c r="BR370">
        <v>0</v>
      </c>
      <c r="BS370">
        <v>0</v>
      </c>
      <c r="BT370">
        <v>0</v>
      </c>
      <c r="BU370">
        <v>0</v>
      </c>
      <c r="BV370">
        <v>0</v>
      </c>
      <c r="BW370">
        <v>0</v>
      </c>
      <c r="CV370">
        <v>0</v>
      </c>
      <c r="CW370">
        <v>0</v>
      </c>
      <c r="CX370">
        <f>ROUND(Y370*Source!I683,7)</f>
        <v>35</v>
      </c>
      <c r="CY370">
        <f>AA370</f>
        <v>439.61</v>
      </c>
      <c r="CZ370">
        <f>AE370</f>
        <v>230.16</v>
      </c>
      <c r="DA370">
        <f>AI370</f>
        <v>1.91</v>
      </c>
      <c r="DB370">
        <f t="shared" si="103"/>
        <v>23016</v>
      </c>
      <c r="DC370">
        <f t="shared" si="104"/>
        <v>0</v>
      </c>
      <c r="DD370" t="s">
        <v>3</v>
      </c>
      <c r="DE370" t="s">
        <v>3</v>
      </c>
      <c r="DF370">
        <f>ROUND(ROUND(AE370*AI370,2)*CX370,2)</f>
        <v>15386.35</v>
      </c>
      <c r="DG370">
        <f t="shared" si="113"/>
        <v>0</v>
      </c>
      <c r="DH370">
        <f t="shared" si="105"/>
        <v>0</v>
      </c>
      <c r="DI370">
        <f t="shared" si="106"/>
        <v>0</v>
      </c>
      <c r="DJ370">
        <f>DF370</f>
        <v>15386.35</v>
      </c>
      <c r="DK370">
        <v>0</v>
      </c>
      <c r="DL370" t="s">
        <v>3</v>
      </c>
      <c r="DM370">
        <v>0</v>
      </c>
      <c r="DN370" t="s">
        <v>3</v>
      </c>
      <c r="DO370">
        <v>0</v>
      </c>
    </row>
    <row r="371" spans="1:119" x14ac:dyDescent="0.2">
      <c r="A371">
        <f>ROW(Source!A685)</f>
        <v>685</v>
      </c>
      <c r="B371">
        <v>61549534</v>
      </c>
      <c r="C371">
        <v>61551397</v>
      </c>
      <c r="D371">
        <v>60327418</v>
      </c>
      <c r="E371">
        <v>117</v>
      </c>
      <c r="F371">
        <v>1</v>
      </c>
      <c r="G371">
        <v>1</v>
      </c>
      <c r="H371">
        <v>1</v>
      </c>
      <c r="I371" t="s">
        <v>426</v>
      </c>
      <c r="J371" t="s">
        <v>3</v>
      </c>
      <c r="K371" t="s">
        <v>427</v>
      </c>
      <c r="L371">
        <v>1191</v>
      </c>
      <c r="N371">
        <v>1013</v>
      </c>
      <c r="O371" t="s">
        <v>413</v>
      </c>
      <c r="P371" t="s">
        <v>413</v>
      </c>
      <c r="Q371">
        <v>1</v>
      </c>
      <c r="W371">
        <v>0</v>
      </c>
      <c r="X371">
        <v>-715079457</v>
      </c>
      <c r="Y371">
        <f t="shared" si="102"/>
        <v>24.1</v>
      </c>
      <c r="AA371">
        <v>0</v>
      </c>
      <c r="AB371">
        <v>0</v>
      </c>
      <c r="AC371">
        <v>0</v>
      </c>
      <c r="AD371">
        <v>681.63</v>
      </c>
      <c r="AE371">
        <v>0</v>
      </c>
      <c r="AF371">
        <v>0</v>
      </c>
      <c r="AG371">
        <v>0</v>
      </c>
      <c r="AH371">
        <v>681.63</v>
      </c>
      <c r="AI371">
        <v>1</v>
      </c>
      <c r="AJ371">
        <v>1</v>
      </c>
      <c r="AK371">
        <v>1</v>
      </c>
      <c r="AL371">
        <v>1</v>
      </c>
      <c r="AM371">
        <v>-2</v>
      </c>
      <c r="AN371">
        <v>0</v>
      </c>
      <c r="AO371">
        <v>0</v>
      </c>
      <c r="AP371">
        <v>0</v>
      </c>
      <c r="AQ371">
        <v>1</v>
      </c>
      <c r="AR371">
        <v>0</v>
      </c>
      <c r="AS371" t="s">
        <v>3</v>
      </c>
      <c r="AT371">
        <v>24.1</v>
      </c>
      <c r="AU371" t="s">
        <v>3</v>
      </c>
      <c r="AV371">
        <v>1</v>
      </c>
      <c r="AW371">
        <v>2</v>
      </c>
      <c r="AX371">
        <v>61551400</v>
      </c>
      <c r="AY371">
        <v>1</v>
      </c>
      <c r="AZ371">
        <v>0</v>
      </c>
      <c r="BA371">
        <v>369</v>
      </c>
      <c r="BB371">
        <v>1</v>
      </c>
      <c r="BC371">
        <v>0</v>
      </c>
      <c r="BD371">
        <v>0</v>
      </c>
      <c r="BE371">
        <v>0</v>
      </c>
      <c r="BF371">
        <v>0</v>
      </c>
      <c r="BG371">
        <v>0</v>
      </c>
      <c r="BH371">
        <v>0</v>
      </c>
      <c r="BI371">
        <v>0</v>
      </c>
      <c r="BJ371">
        <v>0</v>
      </c>
      <c r="BK371">
        <v>0</v>
      </c>
      <c r="BL371">
        <v>0</v>
      </c>
      <c r="BM371">
        <v>16427.282999999999</v>
      </c>
      <c r="BN371">
        <v>24.1</v>
      </c>
      <c r="BO371">
        <v>0</v>
      </c>
      <c r="BP371">
        <v>1</v>
      </c>
      <c r="BQ371">
        <v>0</v>
      </c>
      <c r="BR371">
        <v>0</v>
      </c>
      <c r="BS371">
        <v>0</v>
      </c>
      <c r="BT371">
        <v>16427.282999999999</v>
      </c>
      <c r="BU371">
        <v>24.1</v>
      </c>
      <c r="BV371">
        <v>0</v>
      </c>
      <c r="BW371">
        <v>1</v>
      </c>
      <c r="CU371">
        <f>ROUND(AT371*Source!I685*AH371*AL371,2)</f>
        <v>1807</v>
      </c>
      <c r="CV371">
        <f>ROUND(Y371*Source!I685,7)</f>
        <v>2.6509999999999998</v>
      </c>
      <c r="CW371">
        <v>0</v>
      </c>
      <c r="CX371">
        <f>ROUND(Y371*Source!I685,7)</f>
        <v>2.6509999999999998</v>
      </c>
      <c r="CY371">
        <f>AD371</f>
        <v>681.63</v>
      </c>
      <c r="CZ371">
        <f>AH371</f>
        <v>681.63</v>
      </c>
      <c r="DA371">
        <f>AL371</f>
        <v>1</v>
      </c>
      <c r="DB371">
        <f t="shared" si="103"/>
        <v>16427.28</v>
      </c>
      <c r="DC371">
        <f t="shared" si="104"/>
        <v>0</v>
      </c>
      <c r="DD371" t="s">
        <v>3</v>
      </c>
      <c r="DE371" t="s">
        <v>3</v>
      </c>
      <c r="DF371">
        <f>ROUND(ROUND(AE371,2)*CX371,2)</f>
        <v>0</v>
      </c>
      <c r="DG371">
        <f t="shared" si="113"/>
        <v>0</v>
      </c>
      <c r="DH371">
        <f t="shared" si="105"/>
        <v>0</v>
      </c>
      <c r="DI371">
        <f t="shared" si="106"/>
        <v>1807</v>
      </c>
      <c r="DJ371">
        <f>DI371</f>
        <v>1807</v>
      </c>
      <c r="DK371">
        <v>1</v>
      </c>
      <c r="DL371" t="s">
        <v>3</v>
      </c>
      <c r="DM371">
        <v>0</v>
      </c>
      <c r="DN371" t="s">
        <v>3</v>
      </c>
      <c r="DO371">
        <v>0</v>
      </c>
    </row>
    <row r="372" spans="1:119" x14ac:dyDescent="0.2">
      <c r="A372">
        <f>ROW(Source!A685)</f>
        <v>685</v>
      </c>
      <c r="B372">
        <v>61549534</v>
      </c>
      <c r="C372">
        <v>61551397</v>
      </c>
      <c r="D372">
        <v>60430710</v>
      </c>
      <c r="E372">
        <v>1</v>
      </c>
      <c r="F372">
        <v>1</v>
      </c>
      <c r="G372">
        <v>1</v>
      </c>
      <c r="H372">
        <v>3</v>
      </c>
      <c r="I372" t="s">
        <v>126</v>
      </c>
      <c r="J372" t="s">
        <v>129</v>
      </c>
      <c r="K372" t="s">
        <v>331</v>
      </c>
      <c r="L372">
        <v>1371</v>
      </c>
      <c r="N372">
        <v>1013</v>
      </c>
      <c r="O372" t="s">
        <v>128</v>
      </c>
      <c r="P372" t="s">
        <v>128</v>
      </c>
      <c r="Q372">
        <v>1</v>
      </c>
      <c r="W372">
        <v>0</v>
      </c>
      <c r="X372">
        <v>-1059403195</v>
      </c>
      <c r="Y372">
        <f t="shared" si="102"/>
        <v>100</v>
      </c>
      <c r="AA372">
        <v>439.61</v>
      </c>
      <c r="AB372">
        <v>0</v>
      </c>
      <c r="AC372">
        <v>0</v>
      </c>
      <c r="AD372">
        <v>0</v>
      </c>
      <c r="AE372">
        <v>230.16</v>
      </c>
      <c r="AF372">
        <v>0</v>
      </c>
      <c r="AG372">
        <v>0</v>
      </c>
      <c r="AH372">
        <v>0</v>
      </c>
      <c r="AI372">
        <v>1.91</v>
      </c>
      <c r="AJ372">
        <v>1</v>
      </c>
      <c r="AK372">
        <v>1</v>
      </c>
      <c r="AL372">
        <v>1</v>
      </c>
      <c r="AM372">
        <v>0</v>
      </c>
      <c r="AN372">
        <v>0</v>
      </c>
      <c r="AO372">
        <v>0</v>
      </c>
      <c r="AP372">
        <v>0</v>
      </c>
      <c r="AQ372">
        <v>0</v>
      </c>
      <c r="AR372">
        <v>0</v>
      </c>
      <c r="AS372" t="s">
        <v>3</v>
      </c>
      <c r="AT372">
        <v>100</v>
      </c>
      <c r="AU372" t="s">
        <v>3</v>
      </c>
      <c r="AV372">
        <v>0</v>
      </c>
      <c r="AW372">
        <v>1</v>
      </c>
      <c r="AX372">
        <v>-1</v>
      </c>
      <c r="AY372">
        <v>0</v>
      </c>
      <c r="AZ372">
        <v>0</v>
      </c>
      <c r="BA372" t="s">
        <v>3</v>
      </c>
      <c r="BB372">
        <v>0</v>
      </c>
      <c r="BC372">
        <v>0</v>
      </c>
      <c r="BD372">
        <v>0</v>
      </c>
      <c r="BE372">
        <v>0</v>
      </c>
      <c r="BF372">
        <v>0</v>
      </c>
      <c r="BG372">
        <v>0</v>
      </c>
      <c r="BH372">
        <v>0</v>
      </c>
      <c r="BI372">
        <v>0</v>
      </c>
      <c r="BJ372">
        <v>0</v>
      </c>
      <c r="BK372">
        <v>0</v>
      </c>
      <c r="BL372">
        <v>0</v>
      </c>
      <c r="BM372">
        <v>0</v>
      </c>
      <c r="BN372">
        <v>0</v>
      </c>
      <c r="BO372">
        <v>0</v>
      </c>
      <c r="BP372">
        <v>0</v>
      </c>
      <c r="BQ372">
        <v>0</v>
      </c>
      <c r="BR372">
        <v>0</v>
      </c>
      <c r="BS372">
        <v>0</v>
      </c>
      <c r="BT372">
        <v>0</v>
      </c>
      <c r="BU372">
        <v>0</v>
      </c>
      <c r="BV372">
        <v>0</v>
      </c>
      <c r="BW372">
        <v>0</v>
      </c>
      <c r="CV372">
        <v>0</v>
      </c>
      <c r="CW372">
        <v>0</v>
      </c>
      <c r="CX372">
        <f>ROUND(Y372*Source!I685,7)</f>
        <v>11</v>
      </c>
      <c r="CY372">
        <f>AA372</f>
        <v>439.61</v>
      </c>
      <c r="CZ372">
        <f>AE372</f>
        <v>230.16</v>
      </c>
      <c r="DA372">
        <f>AI372</f>
        <v>1.91</v>
      </c>
      <c r="DB372">
        <f t="shared" si="103"/>
        <v>23016</v>
      </c>
      <c r="DC372">
        <f t="shared" si="104"/>
        <v>0</v>
      </c>
      <c r="DD372" t="s">
        <v>3</v>
      </c>
      <c r="DE372" t="s">
        <v>3</v>
      </c>
      <c r="DF372">
        <f>ROUND(ROUND(AE372*AI372,2)*CX372,2)</f>
        <v>4835.71</v>
      </c>
      <c r="DG372">
        <f t="shared" si="113"/>
        <v>0</v>
      </c>
      <c r="DH372">
        <f t="shared" si="105"/>
        <v>0</v>
      </c>
      <c r="DI372">
        <f t="shared" si="106"/>
        <v>0</v>
      </c>
      <c r="DJ372">
        <f>DF372</f>
        <v>4835.71</v>
      </c>
      <c r="DK372">
        <v>0</v>
      </c>
      <c r="DL372" t="s">
        <v>3</v>
      </c>
      <c r="DM372">
        <v>0</v>
      </c>
      <c r="DN372" t="s">
        <v>3</v>
      </c>
      <c r="DO372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70"/>
  <sheetViews>
    <sheetView workbookViewId="0">
      <selection activeCell="A813" sqref="A813:AX813"/>
    </sheetView>
  </sheetViews>
  <sheetFormatPr defaultColWidth="9.140625" defaultRowHeight="12.75" x14ac:dyDescent="0.2"/>
  <cols>
    <col min="1" max="256" width="9.140625" customWidth="1"/>
  </cols>
  <sheetData>
    <row r="1" spans="1:44" x14ac:dyDescent="0.2">
      <c r="A1">
        <f>ROW(Source!A28)</f>
        <v>28</v>
      </c>
      <c r="B1">
        <v>61550532</v>
      </c>
      <c r="C1">
        <v>61550527</v>
      </c>
      <c r="D1">
        <v>60327414</v>
      </c>
      <c r="E1">
        <v>117</v>
      </c>
      <c r="F1">
        <v>1</v>
      </c>
      <c r="G1">
        <v>1</v>
      </c>
      <c r="H1">
        <v>1</v>
      </c>
      <c r="I1" t="s">
        <v>411</v>
      </c>
      <c r="J1" t="s">
        <v>3</v>
      </c>
      <c r="K1" t="s">
        <v>412</v>
      </c>
      <c r="L1">
        <v>1191</v>
      </c>
      <c r="N1">
        <v>1013</v>
      </c>
      <c r="O1" t="s">
        <v>413</v>
      </c>
      <c r="P1" t="s">
        <v>413</v>
      </c>
      <c r="Q1">
        <v>1</v>
      </c>
      <c r="X1">
        <v>8.94</v>
      </c>
      <c r="Y1">
        <v>0</v>
      </c>
      <c r="Z1">
        <v>0</v>
      </c>
      <c r="AA1">
        <v>0</v>
      </c>
      <c r="AB1">
        <v>665.47</v>
      </c>
      <c r="AC1">
        <v>0</v>
      </c>
      <c r="AD1">
        <v>1</v>
      </c>
      <c r="AE1">
        <v>1</v>
      </c>
      <c r="AF1" t="s">
        <v>3</v>
      </c>
      <c r="AG1">
        <v>8.94</v>
      </c>
      <c r="AH1">
        <v>2</v>
      </c>
      <c r="AI1">
        <v>61550528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 x14ac:dyDescent="0.2">
      <c r="A2">
        <f>ROW(Source!A28)</f>
        <v>28</v>
      </c>
      <c r="B2">
        <v>61550533</v>
      </c>
      <c r="C2">
        <v>61550527</v>
      </c>
      <c r="D2">
        <v>60335202</v>
      </c>
      <c r="E2">
        <v>1</v>
      </c>
      <c r="F2">
        <v>1</v>
      </c>
      <c r="G2">
        <v>1</v>
      </c>
      <c r="H2">
        <v>2</v>
      </c>
      <c r="I2" t="s">
        <v>414</v>
      </c>
      <c r="J2" t="s">
        <v>415</v>
      </c>
      <c r="K2" t="s">
        <v>416</v>
      </c>
      <c r="L2">
        <v>1368</v>
      </c>
      <c r="N2">
        <v>1011</v>
      </c>
      <c r="O2" t="s">
        <v>417</v>
      </c>
      <c r="P2" t="s">
        <v>417</v>
      </c>
      <c r="Q2">
        <v>1</v>
      </c>
      <c r="X2">
        <v>2.89</v>
      </c>
      <c r="Y2">
        <v>0</v>
      </c>
      <c r="Z2">
        <v>115.43</v>
      </c>
      <c r="AA2">
        <v>0</v>
      </c>
      <c r="AB2">
        <v>0</v>
      </c>
      <c r="AC2">
        <v>0</v>
      </c>
      <c r="AD2">
        <v>1</v>
      </c>
      <c r="AE2">
        <v>0</v>
      </c>
      <c r="AF2" t="s">
        <v>3</v>
      </c>
      <c r="AG2">
        <v>2.89</v>
      </c>
      <c r="AH2">
        <v>2</v>
      </c>
      <c r="AI2">
        <v>61550529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 x14ac:dyDescent="0.2">
      <c r="A3">
        <f>ROW(Source!A28)</f>
        <v>28</v>
      </c>
      <c r="B3">
        <v>61550534</v>
      </c>
      <c r="C3">
        <v>61550527</v>
      </c>
      <c r="D3">
        <v>60335591</v>
      </c>
      <c r="E3">
        <v>1</v>
      </c>
      <c r="F3">
        <v>1</v>
      </c>
      <c r="G3">
        <v>1</v>
      </c>
      <c r="H3">
        <v>2</v>
      </c>
      <c r="I3" t="s">
        <v>418</v>
      </c>
      <c r="J3" t="s">
        <v>419</v>
      </c>
      <c r="K3" t="s">
        <v>420</v>
      </c>
      <c r="L3">
        <v>1368</v>
      </c>
      <c r="N3">
        <v>1011</v>
      </c>
      <c r="O3" t="s">
        <v>417</v>
      </c>
      <c r="P3" t="s">
        <v>417</v>
      </c>
      <c r="Q3">
        <v>1</v>
      </c>
      <c r="X3">
        <v>5.78</v>
      </c>
      <c r="Y3">
        <v>0</v>
      </c>
      <c r="Z3">
        <v>3.1</v>
      </c>
      <c r="AA3">
        <v>0</v>
      </c>
      <c r="AB3">
        <v>0</v>
      </c>
      <c r="AC3">
        <v>0</v>
      </c>
      <c r="AD3">
        <v>1</v>
      </c>
      <c r="AE3">
        <v>0</v>
      </c>
      <c r="AF3" t="s">
        <v>3</v>
      </c>
      <c r="AG3">
        <v>5.78</v>
      </c>
      <c r="AH3">
        <v>2</v>
      </c>
      <c r="AI3">
        <v>61550530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 x14ac:dyDescent="0.2">
      <c r="A4">
        <f>ROW(Source!A28)</f>
        <v>28</v>
      </c>
      <c r="B4">
        <v>61550535</v>
      </c>
      <c r="C4">
        <v>61550527</v>
      </c>
      <c r="D4">
        <v>60333441</v>
      </c>
      <c r="E4">
        <v>117</v>
      </c>
      <c r="F4">
        <v>1</v>
      </c>
      <c r="G4">
        <v>1</v>
      </c>
      <c r="H4">
        <v>3</v>
      </c>
      <c r="I4" t="s">
        <v>26</v>
      </c>
      <c r="J4" t="s">
        <v>3</v>
      </c>
      <c r="K4" t="s">
        <v>27</v>
      </c>
      <c r="L4">
        <v>1348</v>
      </c>
      <c r="N4">
        <v>1009</v>
      </c>
      <c r="O4" t="s">
        <v>28</v>
      </c>
      <c r="P4" t="s">
        <v>28</v>
      </c>
      <c r="Q4">
        <v>1000</v>
      </c>
      <c r="X4">
        <v>2.4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 t="s">
        <v>3</v>
      </c>
      <c r="AG4">
        <v>2.4</v>
      </c>
      <c r="AH4">
        <v>2</v>
      </c>
      <c r="AI4">
        <v>61550531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 x14ac:dyDescent="0.2">
      <c r="A5">
        <f>ROW(Source!A30)</f>
        <v>30</v>
      </c>
      <c r="B5">
        <v>61550540</v>
      </c>
      <c r="C5">
        <v>61550537</v>
      </c>
      <c r="D5">
        <v>60327334</v>
      </c>
      <c r="E5">
        <v>117</v>
      </c>
      <c r="F5">
        <v>1</v>
      </c>
      <c r="G5">
        <v>1</v>
      </c>
      <c r="H5">
        <v>1</v>
      </c>
      <c r="I5" t="s">
        <v>421</v>
      </c>
      <c r="J5" t="s">
        <v>3</v>
      </c>
      <c r="K5" t="s">
        <v>422</v>
      </c>
      <c r="L5">
        <v>1191</v>
      </c>
      <c r="N5">
        <v>1013</v>
      </c>
      <c r="O5" t="s">
        <v>413</v>
      </c>
      <c r="P5" t="s">
        <v>413</v>
      </c>
      <c r="Q5">
        <v>1</v>
      </c>
      <c r="X5">
        <v>1.03</v>
      </c>
      <c r="Y5">
        <v>0</v>
      </c>
      <c r="Z5">
        <v>0</v>
      </c>
      <c r="AA5">
        <v>0</v>
      </c>
      <c r="AB5">
        <v>538.85</v>
      </c>
      <c r="AC5">
        <v>0</v>
      </c>
      <c r="AD5">
        <v>1</v>
      </c>
      <c r="AE5">
        <v>1</v>
      </c>
      <c r="AF5" t="s">
        <v>3</v>
      </c>
      <c r="AG5">
        <v>1.03</v>
      </c>
      <c r="AH5">
        <v>2</v>
      </c>
      <c r="AI5">
        <v>61550538</v>
      </c>
      <c r="AJ5">
        <v>5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 x14ac:dyDescent="0.2">
      <c r="A6">
        <f>ROW(Source!A30)</f>
        <v>30</v>
      </c>
      <c r="B6">
        <v>61550541</v>
      </c>
      <c r="C6">
        <v>61550537</v>
      </c>
      <c r="D6">
        <v>60404369</v>
      </c>
      <c r="E6">
        <v>1</v>
      </c>
      <c r="F6">
        <v>1</v>
      </c>
      <c r="G6">
        <v>1</v>
      </c>
      <c r="H6">
        <v>3</v>
      </c>
      <c r="I6" t="s">
        <v>423</v>
      </c>
      <c r="J6" t="s">
        <v>424</v>
      </c>
      <c r="K6" t="s">
        <v>425</v>
      </c>
      <c r="L6">
        <v>1425</v>
      </c>
      <c r="N6">
        <v>1013</v>
      </c>
      <c r="O6" t="s">
        <v>119</v>
      </c>
      <c r="P6" t="s">
        <v>119</v>
      </c>
      <c r="Q6">
        <v>1</v>
      </c>
      <c r="X6">
        <v>0.2</v>
      </c>
      <c r="Y6">
        <v>1828.55</v>
      </c>
      <c r="Z6">
        <v>0</v>
      </c>
      <c r="AA6">
        <v>0</v>
      </c>
      <c r="AB6">
        <v>0</v>
      </c>
      <c r="AC6">
        <v>0</v>
      </c>
      <c r="AD6">
        <v>1</v>
      </c>
      <c r="AE6">
        <v>0</v>
      </c>
      <c r="AF6" t="s">
        <v>3</v>
      </c>
      <c r="AG6">
        <v>0.2</v>
      </c>
      <c r="AH6">
        <v>2</v>
      </c>
      <c r="AI6">
        <v>61550539</v>
      </c>
      <c r="AJ6">
        <v>6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 x14ac:dyDescent="0.2">
      <c r="A7">
        <f>ROW(Source!A68)</f>
        <v>68</v>
      </c>
      <c r="B7">
        <v>61550549</v>
      </c>
      <c r="C7">
        <v>61550544</v>
      </c>
      <c r="D7">
        <v>60327414</v>
      </c>
      <c r="E7">
        <v>117</v>
      </c>
      <c r="F7">
        <v>1</v>
      </c>
      <c r="G7">
        <v>1</v>
      </c>
      <c r="H7">
        <v>1</v>
      </c>
      <c r="I7" t="s">
        <v>411</v>
      </c>
      <c r="J7" t="s">
        <v>3</v>
      </c>
      <c r="K7" t="s">
        <v>412</v>
      </c>
      <c r="L7">
        <v>1191</v>
      </c>
      <c r="N7">
        <v>1013</v>
      </c>
      <c r="O7" t="s">
        <v>413</v>
      </c>
      <c r="P7" t="s">
        <v>413</v>
      </c>
      <c r="Q7">
        <v>1</v>
      </c>
      <c r="X7">
        <v>8.94</v>
      </c>
      <c r="Y7">
        <v>0</v>
      </c>
      <c r="Z7">
        <v>0</v>
      </c>
      <c r="AA7">
        <v>0</v>
      </c>
      <c r="AB7">
        <v>665.47</v>
      </c>
      <c r="AC7">
        <v>0</v>
      </c>
      <c r="AD7">
        <v>1</v>
      </c>
      <c r="AE7">
        <v>1</v>
      </c>
      <c r="AF7" t="s">
        <v>3</v>
      </c>
      <c r="AG7">
        <v>8.94</v>
      </c>
      <c r="AH7">
        <v>2</v>
      </c>
      <c r="AI7">
        <v>61550545</v>
      </c>
      <c r="AJ7">
        <v>7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 x14ac:dyDescent="0.2">
      <c r="A8">
        <f>ROW(Source!A68)</f>
        <v>68</v>
      </c>
      <c r="B8">
        <v>61550550</v>
      </c>
      <c r="C8">
        <v>61550544</v>
      </c>
      <c r="D8">
        <v>60335202</v>
      </c>
      <c r="E8">
        <v>1</v>
      </c>
      <c r="F8">
        <v>1</v>
      </c>
      <c r="G8">
        <v>1</v>
      </c>
      <c r="H8">
        <v>2</v>
      </c>
      <c r="I8" t="s">
        <v>414</v>
      </c>
      <c r="J8" t="s">
        <v>415</v>
      </c>
      <c r="K8" t="s">
        <v>416</v>
      </c>
      <c r="L8">
        <v>1368</v>
      </c>
      <c r="N8">
        <v>1011</v>
      </c>
      <c r="O8" t="s">
        <v>417</v>
      </c>
      <c r="P8" t="s">
        <v>417</v>
      </c>
      <c r="Q8">
        <v>1</v>
      </c>
      <c r="X8">
        <v>2.89</v>
      </c>
      <c r="Y8">
        <v>0</v>
      </c>
      <c r="Z8">
        <v>115.43</v>
      </c>
      <c r="AA8">
        <v>0</v>
      </c>
      <c r="AB8">
        <v>0</v>
      </c>
      <c r="AC8">
        <v>0</v>
      </c>
      <c r="AD8">
        <v>1</v>
      </c>
      <c r="AE8">
        <v>0</v>
      </c>
      <c r="AF8" t="s">
        <v>3</v>
      </c>
      <c r="AG8">
        <v>2.89</v>
      </c>
      <c r="AH8">
        <v>2</v>
      </c>
      <c r="AI8">
        <v>61550546</v>
      </c>
      <c r="AJ8">
        <v>8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 x14ac:dyDescent="0.2">
      <c r="A9">
        <f>ROW(Source!A68)</f>
        <v>68</v>
      </c>
      <c r="B9">
        <v>61550551</v>
      </c>
      <c r="C9">
        <v>61550544</v>
      </c>
      <c r="D9">
        <v>60335591</v>
      </c>
      <c r="E9">
        <v>1</v>
      </c>
      <c r="F9">
        <v>1</v>
      </c>
      <c r="G9">
        <v>1</v>
      </c>
      <c r="H9">
        <v>2</v>
      </c>
      <c r="I9" t="s">
        <v>418</v>
      </c>
      <c r="J9" t="s">
        <v>419</v>
      </c>
      <c r="K9" t="s">
        <v>420</v>
      </c>
      <c r="L9">
        <v>1368</v>
      </c>
      <c r="N9">
        <v>1011</v>
      </c>
      <c r="O9" t="s">
        <v>417</v>
      </c>
      <c r="P9" t="s">
        <v>417</v>
      </c>
      <c r="Q9">
        <v>1</v>
      </c>
      <c r="X9">
        <v>5.78</v>
      </c>
      <c r="Y9">
        <v>0</v>
      </c>
      <c r="Z9">
        <v>3.1</v>
      </c>
      <c r="AA9">
        <v>0</v>
      </c>
      <c r="AB9">
        <v>0</v>
      </c>
      <c r="AC9">
        <v>0</v>
      </c>
      <c r="AD9">
        <v>1</v>
      </c>
      <c r="AE9">
        <v>0</v>
      </c>
      <c r="AF9" t="s">
        <v>3</v>
      </c>
      <c r="AG9">
        <v>5.78</v>
      </c>
      <c r="AH9">
        <v>2</v>
      </c>
      <c r="AI9">
        <v>61550547</v>
      </c>
      <c r="AJ9">
        <v>9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 x14ac:dyDescent="0.2">
      <c r="A10">
        <f>ROW(Source!A68)</f>
        <v>68</v>
      </c>
      <c r="B10">
        <v>61550552</v>
      </c>
      <c r="C10">
        <v>61550544</v>
      </c>
      <c r="D10">
        <v>60333441</v>
      </c>
      <c r="E10">
        <v>117</v>
      </c>
      <c r="F10">
        <v>1</v>
      </c>
      <c r="G10">
        <v>1</v>
      </c>
      <c r="H10">
        <v>3</v>
      </c>
      <c r="I10" t="s">
        <v>26</v>
      </c>
      <c r="J10" t="s">
        <v>3</v>
      </c>
      <c r="K10" t="s">
        <v>27</v>
      </c>
      <c r="L10">
        <v>1348</v>
      </c>
      <c r="N10">
        <v>1009</v>
      </c>
      <c r="O10" t="s">
        <v>28</v>
      </c>
      <c r="P10" t="s">
        <v>28</v>
      </c>
      <c r="Q10">
        <v>1000</v>
      </c>
      <c r="X10">
        <v>2.4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 t="s">
        <v>3</v>
      </c>
      <c r="AG10">
        <v>2.4</v>
      </c>
      <c r="AH10">
        <v>2</v>
      </c>
      <c r="AI10">
        <v>61550548</v>
      </c>
      <c r="AJ10">
        <v>10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 x14ac:dyDescent="0.2">
      <c r="A11">
        <f>ROW(Source!A70)</f>
        <v>70</v>
      </c>
      <c r="B11">
        <v>61550557</v>
      </c>
      <c r="C11">
        <v>61550554</v>
      </c>
      <c r="D11">
        <v>60327334</v>
      </c>
      <c r="E11">
        <v>117</v>
      </c>
      <c r="F11">
        <v>1</v>
      </c>
      <c r="G11">
        <v>1</v>
      </c>
      <c r="H11">
        <v>1</v>
      </c>
      <c r="I11" t="s">
        <v>421</v>
      </c>
      <c r="J11" t="s">
        <v>3</v>
      </c>
      <c r="K11" t="s">
        <v>422</v>
      </c>
      <c r="L11">
        <v>1191</v>
      </c>
      <c r="N11">
        <v>1013</v>
      </c>
      <c r="O11" t="s">
        <v>413</v>
      </c>
      <c r="P11" t="s">
        <v>413</v>
      </c>
      <c r="Q11">
        <v>1</v>
      </c>
      <c r="X11">
        <v>1.03</v>
      </c>
      <c r="Y11">
        <v>0</v>
      </c>
      <c r="Z11">
        <v>0</v>
      </c>
      <c r="AA11">
        <v>0</v>
      </c>
      <c r="AB11">
        <v>538.85</v>
      </c>
      <c r="AC11">
        <v>0</v>
      </c>
      <c r="AD11">
        <v>1</v>
      </c>
      <c r="AE11">
        <v>1</v>
      </c>
      <c r="AF11" t="s">
        <v>3</v>
      </c>
      <c r="AG11">
        <v>1.03</v>
      </c>
      <c r="AH11">
        <v>2</v>
      </c>
      <c r="AI11">
        <v>61550555</v>
      </c>
      <c r="AJ11">
        <v>11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 x14ac:dyDescent="0.2">
      <c r="A12">
        <f>ROW(Source!A70)</f>
        <v>70</v>
      </c>
      <c r="B12">
        <v>61550558</v>
      </c>
      <c r="C12">
        <v>61550554</v>
      </c>
      <c r="D12">
        <v>60404369</v>
      </c>
      <c r="E12">
        <v>1</v>
      </c>
      <c r="F12">
        <v>1</v>
      </c>
      <c r="G12">
        <v>1</v>
      </c>
      <c r="H12">
        <v>3</v>
      </c>
      <c r="I12" t="s">
        <v>423</v>
      </c>
      <c r="J12" t="s">
        <v>424</v>
      </c>
      <c r="K12" t="s">
        <v>425</v>
      </c>
      <c r="L12">
        <v>1425</v>
      </c>
      <c r="N12">
        <v>1013</v>
      </c>
      <c r="O12" t="s">
        <v>119</v>
      </c>
      <c r="P12" t="s">
        <v>119</v>
      </c>
      <c r="Q12">
        <v>1</v>
      </c>
      <c r="X12">
        <v>0.2</v>
      </c>
      <c r="Y12">
        <v>1828.55</v>
      </c>
      <c r="Z12">
        <v>0</v>
      </c>
      <c r="AA12">
        <v>0</v>
      </c>
      <c r="AB12">
        <v>0</v>
      </c>
      <c r="AC12">
        <v>0</v>
      </c>
      <c r="AD12">
        <v>1</v>
      </c>
      <c r="AE12">
        <v>0</v>
      </c>
      <c r="AF12" t="s">
        <v>3</v>
      </c>
      <c r="AG12">
        <v>0.2</v>
      </c>
      <c r="AH12">
        <v>2</v>
      </c>
      <c r="AI12">
        <v>61550556</v>
      </c>
      <c r="AJ12">
        <v>12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 x14ac:dyDescent="0.2">
      <c r="A13">
        <f>ROW(Source!A108)</f>
        <v>108</v>
      </c>
      <c r="B13">
        <v>61550564</v>
      </c>
      <c r="C13">
        <v>61550561</v>
      </c>
      <c r="D13">
        <v>60327418</v>
      </c>
      <c r="E13">
        <v>117</v>
      </c>
      <c r="F13">
        <v>1</v>
      </c>
      <c r="G13">
        <v>1</v>
      </c>
      <c r="H13">
        <v>1</v>
      </c>
      <c r="I13" t="s">
        <v>426</v>
      </c>
      <c r="J13" t="s">
        <v>3</v>
      </c>
      <c r="K13" t="s">
        <v>427</v>
      </c>
      <c r="L13">
        <v>1191</v>
      </c>
      <c r="N13">
        <v>1013</v>
      </c>
      <c r="O13" t="s">
        <v>413</v>
      </c>
      <c r="P13" t="s">
        <v>413</v>
      </c>
      <c r="Q13">
        <v>1</v>
      </c>
      <c r="X13">
        <v>24.1</v>
      </c>
      <c r="Y13">
        <v>0</v>
      </c>
      <c r="Z13">
        <v>0</v>
      </c>
      <c r="AA13">
        <v>0</v>
      </c>
      <c r="AB13">
        <v>681.63</v>
      </c>
      <c r="AC13">
        <v>0</v>
      </c>
      <c r="AD13">
        <v>1</v>
      </c>
      <c r="AE13">
        <v>1</v>
      </c>
      <c r="AF13" t="s">
        <v>3</v>
      </c>
      <c r="AG13">
        <v>24.1</v>
      </c>
      <c r="AH13">
        <v>2</v>
      </c>
      <c r="AI13">
        <v>61550562</v>
      </c>
      <c r="AJ13">
        <v>13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 x14ac:dyDescent="0.2">
      <c r="A14">
        <f>ROW(Source!A108)</f>
        <v>108</v>
      </c>
      <c r="B14">
        <v>61550565</v>
      </c>
      <c r="C14">
        <v>61550561</v>
      </c>
      <c r="D14">
        <v>60332400</v>
      </c>
      <c r="E14">
        <v>117</v>
      </c>
      <c r="F14">
        <v>1</v>
      </c>
      <c r="G14">
        <v>1</v>
      </c>
      <c r="H14">
        <v>3</v>
      </c>
      <c r="I14" t="s">
        <v>494</v>
      </c>
      <c r="J14" t="s">
        <v>3</v>
      </c>
      <c r="K14" t="s">
        <v>495</v>
      </c>
      <c r="L14">
        <v>1371</v>
      </c>
      <c r="N14">
        <v>1013</v>
      </c>
      <c r="O14" t="s">
        <v>128</v>
      </c>
      <c r="P14" t="s">
        <v>128</v>
      </c>
      <c r="Q14">
        <v>1</v>
      </c>
      <c r="X14">
        <v>100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 t="s">
        <v>3</v>
      </c>
      <c r="AG14">
        <v>100</v>
      </c>
      <c r="AH14">
        <v>3</v>
      </c>
      <c r="AI14">
        <v>-1</v>
      </c>
      <c r="AJ14" t="s">
        <v>3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 x14ac:dyDescent="0.2">
      <c r="A15">
        <f>ROW(Source!A110)</f>
        <v>110</v>
      </c>
      <c r="B15">
        <v>61550575</v>
      </c>
      <c r="C15">
        <v>61550567</v>
      </c>
      <c r="D15">
        <v>60327430</v>
      </c>
      <c r="E15">
        <v>117</v>
      </c>
      <c r="F15">
        <v>1</v>
      </c>
      <c r="G15">
        <v>1</v>
      </c>
      <c r="H15">
        <v>1</v>
      </c>
      <c r="I15" t="s">
        <v>428</v>
      </c>
      <c r="J15" t="s">
        <v>3</v>
      </c>
      <c r="K15" t="s">
        <v>429</v>
      </c>
      <c r="L15">
        <v>1191</v>
      </c>
      <c r="N15">
        <v>1013</v>
      </c>
      <c r="O15" t="s">
        <v>413</v>
      </c>
      <c r="P15" t="s">
        <v>413</v>
      </c>
      <c r="Q15">
        <v>1</v>
      </c>
      <c r="X15">
        <v>20.329999999999998</v>
      </c>
      <c r="Y15">
        <v>0</v>
      </c>
      <c r="Z15">
        <v>0</v>
      </c>
      <c r="AA15">
        <v>0</v>
      </c>
      <c r="AB15">
        <v>713.96</v>
      </c>
      <c r="AC15">
        <v>0</v>
      </c>
      <c r="AD15">
        <v>1</v>
      </c>
      <c r="AE15">
        <v>1</v>
      </c>
      <c r="AF15" t="s">
        <v>3</v>
      </c>
      <c r="AG15">
        <v>20.329999999999998</v>
      </c>
      <c r="AH15">
        <v>2</v>
      </c>
      <c r="AI15">
        <v>61550568</v>
      </c>
      <c r="AJ15">
        <v>15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 x14ac:dyDescent="0.2">
      <c r="A16">
        <f>ROW(Source!A110)</f>
        <v>110</v>
      </c>
      <c r="B16">
        <v>61550576</v>
      </c>
      <c r="C16">
        <v>61550567</v>
      </c>
      <c r="D16">
        <v>60327602</v>
      </c>
      <c r="E16">
        <v>117</v>
      </c>
      <c r="F16">
        <v>1</v>
      </c>
      <c r="G16">
        <v>1</v>
      </c>
      <c r="H16">
        <v>1</v>
      </c>
      <c r="I16" t="s">
        <v>430</v>
      </c>
      <c r="J16" t="s">
        <v>3</v>
      </c>
      <c r="K16" t="s">
        <v>431</v>
      </c>
      <c r="L16">
        <v>1191</v>
      </c>
      <c r="N16">
        <v>1013</v>
      </c>
      <c r="O16" t="s">
        <v>413</v>
      </c>
      <c r="P16" t="s">
        <v>413</v>
      </c>
      <c r="Q16">
        <v>1</v>
      </c>
      <c r="X16">
        <v>0.01</v>
      </c>
      <c r="Y16">
        <v>0</v>
      </c>
      <c r="Z16">
        <v>0</v>
      </c>
      <c r="AA16">
        <v>0</v>
      </c>
      <c r="AB16">
        <v>0</v>
      </c>
      <c r="AC16">
        <v>0</v>
      </c>
      <c r="AD16">
        <v>1</v>
      </c>
      <c r="AE16">
        <v>2</v>
      </c>
      <c r="AF16" t="s">
        <v>3</v>
      </c>
      <c r="AG16">
        <v>0.01</v>
      </c>
      <c r="AH16">
        <v>2</v>
      </c>
      <c r="AI16">
        <v>61550569</v>
      </c>
      <c r="AJ16">
        <v>16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4" x14ac:dyDescent="0.2">
      <c r="A17">
        <f>ROW(Source!A110)</f>
        <v>110</v>
      </c>
      <c r="B17">
        <v>61550577</v>
      </c>
      <c r="C17">
        <v>61550567</v>
      </c>
      <c r="D17">
        <v>60334278</v>
      </c>
      <c r="E17">
        <v>1</v>
      </c>
      <c r="F17">
        <v>1</v>
      </c>
      <c r="G17">
        <v>1</v>
      </c>
      <c r="H17">
        <v>2</v>
      </c>
      <c r="I17" t="s">
        <v>432</v>
      </c>
      <c r="J17" t="s">
        <v>433</v>
      </c>
      <c r="K17" t="s">
        <v>434</v>
      </c>
      <c r="L17">
        <v>1368</v>
      </c>
      <c r="N17">
        <v>1011</v>
      </c>
      <c r="O17" t="s">
        <v>417</v>
      </c>
      <c r="P17" t="s">
        <v>417</v>
      </c>
      <c r="Q17">
        <v>1</v>
      </c>
      <c r="X17">
        <v>0.01</v>
      </c>
      <c r="Y17">
        <v>0</v>
      </c>
      <c r="Z17">
        <v>37.32</v>
      </c>
      <c r="AA17">
        <v>641.22</v>
      </c>
      <c r="AB17">
        <v>0</v>
      </c>
      <c r="AC17">
        <v>0</v>
      </c>
      <c r="AD17">
        <v>1</v>
      </c>
      <c r="AE17">
        <v>0</v>
      </c>
      <c r="AF17" t="s">
        <v>3</v>
      </c>
      <c r="AG17">
        <v>0.01</v>
      </c>
      <c r="AH17">
        <v>2</v>
      </c>
      <c r="AI17">
        <v>61550570</v>
      </c>
      <c r="AJ17">
        <v>17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 x14ac:dyDescent="0.2">
      <c r="A18">
        <f>ROW(Source!A110)</f>
        <v>110</v>
      </c>
      <c r="B18">
        <v>61550578</v>
      </c>
      <c r="C18">
        <v>61550567</v>
      </c>
      <c r="D18">
        <v>60401754</v>
      </c>
      <c r="E18">
        <v>1</v>
      </c>
      <c r="F18">
        <v>1</v>
      </c>
      <c r="G18">
        <v>1</v>
      </c>
      <c r="H18">
        <v>3</v>
      </c>
      <c r="I18" t="s">
        <v>436</v>
      </c>
      <c r="J18" t="s">
        <v>437</v>
      </c>
      <c r="K18" t="s">
        <v>438</v>
      </c>
      <c r="L18">
        <v>1383</v>
      </c>
      <c r="N18">
        <v>1013</v>
      </c>
      <c r="O18" t="s">
        <v>439</v>
      </c>
      <c r="P18" t="s">
        <v>439</v>
      </c>
      <c r="Q18">
        <v>1</v>
      </c>
      <c r="X18">
        <v>8.2403999999999993</v>
      </c>
      <c r="Y18">
        <v>6.78</v>
      </c>
      <c r="Z18">
        <v>0</v>
      </c>
      <c r="AA18">
        <v>0</v>
      </c>
      <c r="AB18">
        <v>0</v>
      </c>
      <c r="AC18">
        <v>0</v>
      </c>
      <c r="AD18">
        <v>1</v>
      </c>
      <c r="AE18">
        <v>0</v>
      </c>
      <c r="AF18" t="s">
        <v>3</v>
      </c>
      <c r="AG18">
        <v>8.2403999999999993</v>
      </c>
      <c r="AH18">
        <v>2</v>
      </c>
      <c r="AI18">
        <v>61550571</v>
      </c>
      <c r="AJ18">
        <v>18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 x14ac:dyDescent="0.2">
      <c r="A19">
        <f>ROW(Source!A110)</f>
        <v>110</v>
      </c>
      <c r="B19">
        <v>61550579</v>
      </c>
      <c r="C19">
        <v>61550567</v>
      </c>
      <c r="D19">
        <v>60403324</v>
      </c>
      <c r="E19">
        <v>1</v>
      </c>
      <c r="F19">
        <v>1</v>
      </c>
      <c r="G19">
        <v>1</v>
      </c>
      <c r="H19">
        <v>3</v>
      </c>
      <c r="I19" t="s">
        <v>440</v>
      </c>
      <c r="J19" t="s">
        <v>441</v>
      </c>
      <c r="K19" t="s">
        <v>442</v>
      </c>
      <c r="L19">
        <v>1407</v>
      </c>
      <c r="N19">
        <v>1013</v>
      </c>
      <c r="O19" t="s">
        <v>443</v>
      </c>
      <c r="P19" t="s">
        <v>443</v>
      </c>
      <c r="Q19">
        <v>1</v>
      </c>
      <c r="X19">
        <v>0.4</v>
      </c>
      <c r="Y19">
        <v>261.08999999999997</v>
      </c>
      <c r="Z19">
        <v>0</v>
      </c>
      <c r="AA19">
        <v>0</v>
      </c>
      <c r="AB19">
        <v>0</v>
      </c>
      <c r="AC19">
        <v>0</v>
      </c>
      <c r="AD19">
        <v>1</v>
      </c>
      <c r="AE19">
        <v>0</v>
      </c>
      <c r="AF19" t="s">
        <v>3</v>
      </c>
      <c r="AG19">
        <v>0.4</v>
      </c>
      <c r="AH19">
        <v>2</v>
      </c>
      <c r="AI19">
        <v>61550572</v>
      </c>
      <c r="AJ19">
        <v>19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 x14ac:dyDescent="0.2">
      <c r="A20">
        <f>ROW(Source!A110)</f>
        <v>110</v>
      </c>
      <c r="B20">
        <v>61550580</v>
      </c>
      <c r="C20">
        <v>61550567</v>
      </c>
      <c r="D20">
        <v>60403601</v>
      </c>
      <c r="E20">
        <v>1</v>
      </c>
      <c r="F20">
        <v>1</v>
      </c>
      <c r="G20">
        <v>1</v>
      </c>
      <c r="H20">
        <v>3</v>
      </c>
      <c r="I20" t="s">
        <v>444</v>
      </c>
      <c r="J20" t="s">
        <v>445</v>
      </c>
      <c r="K20" t="s">
        <v>446</v>
      </c>
      <c r="L20">
        <v>1348</v>
      </c>
      <c r="N20">
        <v>1009</v>
      </c>
      <c r="O20" t="s">
        <v>28</v>
      </c>
      <c r="P20" t="s">
        <v>28</v>
      </c>
      <c r="Q20">
        <v>1000</v>
      </c>
      <c r="X20">
        <v>1.4E-3</v>
      </c>
      <c r="Y20">
        <v>99190.96</v>
      </c>
      <c r="Z20">
        <v>0</v>
      </c>
      <c r="AA20">
        <v>0</v>
      </c>
      <c r="AB20">
        <v>0</v>
      </c>
      <c r="AC20">
        <v>0</v>
      </c>
      <c r="AD20">
        <v>1</v>
      </c>
      <c r="AE20">
        <v>0</v>
      </c>
      <c r="AF20" t="s">
        <v>3</v>
      </c>
      <c r="AG20">
        <v>1.4E-3</v>
      </c>
      <c r="AH20">
        <v>2</v>
      </c>
      <c r="AI20">
        <v>61550573</v>
      </c>
      <c r="AJ20">
        <v>20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4" x14ac:dyDescent="0.2">
      <c r="A21">
        <f>ROW(Source!A110)</f>
        <v>110</v>
      </c>
      <c r="B21">
        <v>61550581</v>
      </c>
      <c r="C21">
        <v>61550567</v>
      </c>
      <c r="D21">
        <v>60333436</v>
      </c>
      <c r="E21">
        <v>117</v>
      </c>
      <c r="F21">
        <v>1</v>
      </c>
      <c r="G21">
        <v>1</v>
      </c>
      <c r="H21">
        <v>3</v>
      </c>
      <c r="I21" t="s">
        <v>496</v>
      </c>
      <c r="J21" t="s">
        <v>3</v>
      </c>
      <c r="K21" t="s">
        <v>497</v>
      </c>
      <c r="L21">
        <v>3277935</v>
      </c>
      <c r="N21">
        <v>1013</v>
      </c>
      <c r="O21" t="s">
        <v>498</v>
      </c>
      <c r="P21" t="s">
        <v>498</v>
      </c>
      <c r="Q21">
        <v>1</v>
      </c>
      <c r="X21">
        <v>2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 t="s">
        <v>3</v>
      </c>
      <c r="AG21">
        <v>2</v>
      </c>
      <c r="AH21">
        <v>3</v>
      </c>
      <c r="AI21">
        <v>-1</v>
      </c>
      <c r="AJ21" t="s">
        <v>3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 x14ac:dyDescent="0.2">
      <c r="A22">
        <f>ROW(Source!A112)</f>
        <v>112</v>
      </c>
      <c r="B22">
        <v>61550595</v>
      </c>
      <c r="C22">
        <v>61550583</v>
      </c>
      <c r="D22">
        <v>60327426</v>
      </c>
      <c r="E22">
        <v>117</v>
      </c>
      <c r="F22">
        <v>1</v>
      </c>
      <c r="G22">
        <v>1</v>
      </c>
      <c r="H22">
        <v>1</v>
      </c>
      <c r="I22" t="s">
        <v>447</v>
      </c>
      <c r="J22" t="s">
        <v>3</v>
      </c>
      <c r="K22" t="s">
        <v>448</v>
      </c>
      <c r="L22">
        <v>1191</v>
      </c>
      <c r="N22">
        <v>1013</v>
      </c>
      <c r="O22" t="s">
        <v>413</v>
      </c>
      <c r="P22" t="s">
        <v>413</v>
      </c>
      <c r="Q22">
        <v>1</v>
      </c>
      <c r="X22">
        <v>12.24</v>
      </c>
      <c r="Y22">
        <v>0</v>
      </c>
      <c r="Z22">
        <v>0</v>
      </c>
      <c r="AA22">
        <v>0</v>
      </c>
      <c r="AB22">
        <v>705.88</v>
      </c>
      <c r="AC22">
        <v>0</v>
      </c>
      <c r="AD22">
        <v>1</v>
      </c>
      <c r="AE22">
        <v>1</v>
      </c>
      <c r="AF22" t="s">
        <v>3</v>
      </c>
      <c r="AG22">
        <v>12.24</v>
      </c>
      <c r="AH22">
        <v>2</v>
      </c>
      <c r="AI22">
        <v>61550584</v>
      </c>
      <c r="AJ22">
        <v>22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 x14ac:dyDescent="0.2">
      <c r="A23">
        <f>ROW(Source!A112)</f>
        <v>112</v>
      </c>
      <c r="B23">
        <v>61550596</v>
      </c>
      <c r="C23">
        <v>61550583</v>
      </c>
      <c r="D23">
        <v>60327602</v>
      </c>
      <c r="E23">
        <v>117</v>
      </c>
      <c r="F23">
        <v>1</v>
      </c>
      <c r="G23">
        <v>1</v>
      </c>
      <c r="H23">
        <v>1</v>
      </c>
      <c r="I23" t="s">
        <v>430</v>
      </c>
      <c r="J23" t="s">
        <v>3</v>
      </c>
      <c r="K23" t="s">
        <v>431</v>
      </c>
      <c r="L23">
        <v>1191</v>
      </c>
      <c r="N23">
        <v>1013</v>
      </c>
      <c r="O23" t="s">
        <v>413</v>
      </c>
      <c r="P23" t="s">
        <v>413</v>
      </c>
      <c r="Q23">
        <v>1</v>
      </c>
      <c r="X23">
        <v>0.2</v>
      </c>
      <c r="Y23">
        <v>0</v>
      </c>
      <c r="Z23">
        <v>0</v>
      </c>
      <c r="AA23">
        <v>0</v>
      </c>
      <c r="AB23">
        <v>0</v>
      </c>
      <c r="AC23">
        <v>0</v>
      </c>
      <c r="AD23">
        <v>1</v>
      </c>
      <c r="AE23">
        <v>2</v>
      </c>
      <c r="AF23" t="s">
        <v>3</v>
      </c>
      <c r="AG23">
        <v>0.2</v>
      </c>
      <c r="AH23">
        <v>2</v>
      </c>
      <c r="AI23">
        <v>61550585</v>
      </c>
      <c r="AJ23">
        <v>23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 x14ac:dyDescent="0.2">
      <c r="A24">
        <f>ROW(Source!A112)</f>
        <v>112</v>
      </c>
      <c r="B24">
        <v>61550597</v>
      </c>
      <c r="C24">
        <v>61550583</v>
      </c>
      <c r="D24">
        <v>60334091</v>
      </c>
      <c r="E24">
        <v>1</v>
      </c>
      <c r="F24">
        <v>1</v>
      </c>
      <c r="G24">
        <v>1</v>
      </c>
      <c r="H24">
        <v>2</v>
      </c>
      <c r="I24" t="s">
        <v>449</v>
      </c>
      <c r="J24" t="s">
        <v>450</v>
      </c>
      <c r="K24" t="s">
        <v>451</v>
      </c>
      <c r="L24">
        <v>1368</v>
      </c>
      <c r="N24">
        <v>1011</v>
      </c>
      <c r="O24" t="s">
        <v>417</v>
      </c>
      <c r="P24" t="s">
        <v>417</v>
      </c>
      <c r="Q24">
        <v>1</v>
      </c>
      <c r="X24">
        <v>0.1</v>
      </c>
      <c r="Y24">
        <v>0</v>
      </c>
      <c r="Z24">
        <v>1629.55</v>
      </c>
      <c r="AA24">
        <v>969.91</v>
      </c>
      <c r="AB24">
        <v>0</v>
      </c>
      <c r="AC24">
        <v>0</v>
      </c>
      <c r="AD24">
        <v>1</v>
      </c>
      <c r="AE24">
        <v>0</v>
      </c>
      <c r="AF24" t="s">
        <v>3</v>
      </c>
      <c r="AG24">
        <v>0.1</v>
      </c>
      <c r="AH24">
        <v>2</v>
      </c>
      <c r="AI24">
        <v>61550586</v>
      </c>
      <c r="AJ24">
        <v>24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</row>
    <row r="25" spans="1:44" x14ac:dyDescent="0.2">
      <c r="A25">
        <f>ROW(Source!A112)</f>
        <v>112</v>
      </c>
      <c r="B25">
        <v>61550598</v>
      </c>
      <c r="C25">
        <v>61550583</v>
      </c>
      <c r="D25">
        <v>60334986</v>
      </c>
      <c r="E25">
        <v>1</v>
      </c>
      <c r="F25">
        <v>1</v>
      </c>
      <c r="G25">
        <v>1</v>
      </c>
      <c r="H25">
        <v>2</v>
      </c>
      <c r="I25" t="s">
        <v>453</v>
      </c>
      <c r="J25" t="s">
        <v>454</v>
      </c>
      <c r="K25" t="s">
        <v>455</v>
      </c>
      <c r="L25">
        <v>1368</v>
      </c>
      <c r="N25">
        <v>1011</v>
      </c>
      <c r="O25" t="s">
        <v>417</v>
      </c>
      <c r="P25" t="s">
        <v>417</v>
      </c>
      <c r="Q25">
        <v>1</v>
      </c>
      <c r="X25">
        <v>0.1</v>
      </c>
      <c r="Y25">
        <v>0</v>
      </c>
      <c r="Z25">
        <v>643.29</v>
      </c>
      <c r="AA25">
        <v>722.05</v>
      </c>
      <c r="AB25">
        <v>0</v>
      </c>
      <c r="AC25">
        <v>0</v>
      </c>
      <c r="AD25">
        <v>1</v>
      </c>
      <c r="AE25">
        <v>0</v>
      </c>
      <c r="AF25" t="s">
        <v>3</v>
      </c>
      <c r="AG25">
        <v>0.1</v>
      </c>
      <c r="AH25">
        <v>2</v>
      </c>
      <c r="AI25">
        <v>61550587</v>
      </c>
      <c r="AJ25">
        <v>25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</row>
    <row r="26" spans="1:44" x14ac:dyDescent="0.2">
      <c r="A26">
        <f>ROW(Source!A112)</f>
        <v>112</v>
      </c>
      <c r="B26">
        <v>61550599</v>
      </c>
      <c r="C26">
        <v>61550583</v>
      </c>
      <c r="D26">
        <v>60335182</v>
      </c>
      <c r="E26">
        <v>1</v>
      </c>
      <c r="F26">
        <v>1</v>
      </c>
      <c r="G26">
        <v>1</v>
      </c>
      <c r="H26">
        <v>2</v>
      </c>
      <c r="I26" t="s">
        <v>457</v>
      </c>
      <c r="J26" t="s">
        <v>458</v>
      </c>
      <c r="K26" t="s">
        <v>459</v>
      </c>
      <c r="L26">
        <v>1368</v>
      </c>
      <c r="N26">
        <v>1011</v>
      </c>
      <c r="O26" t="s">
        <v>417</v>
      </c>
      <c r="P26" t="s">
        <v>417</v>
      </c>
      <c r="Q26">
        <v>1</v>
      </c>
      <c r="X26">
        <v>2.16</v>
      </c>
      <c r="Y26">
        <v>0</v>
      </c>
      <c r="Z26">
        <v>32.26</v>
      </c>
      <c r="AA26">
        <v>0</v>
      </c>
      <c r="AB26">
        <v>0</v>
      </c>
      <c r="AC26">
        <v>0</v>
      </c>
      <c r="AD26">
        <v>1</v>
      </c>
      <c r="AE26">
        <v>0</v>
      </c>
      <c r="AF26" t="s">
        <v>3</v>
      </c>
      <c r="AG26">
        <v>2.16</v>
      </c>
      <c r="AH26">
        <v>2</v>
      </c>
      <c r="AI26">
        <v>61550588</v>
      </c>
      <c r="AJ26">
        <v>26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 spans="1:44" x14ac:dyDescent="0.2">
      <c r="A27">
        <f>ROW(Source!A112)</f>
        <v>112</v>
      </c>
      <c r="B27">
        <v>61550600</v>
      </c>
      <c r="C27">
        <v>61550583</v>
      </c>
      <c r="D27">
        <v>60401754</v>
      </c>
      <c r="E27">
        <v>1</v>
      </c>
      <c r="F27">
        <v>1</v>
      </c>
      <c r="G27">
        <v>1</v>
      </c>
      <c r="H27">
        <v>3</v>
      </c>
      <c r="I27" t="s">
        <v>436</v>
      </c>
      <c r="J27" t="s">
        <v>437</v>
      </c>
      <c r="K27" t="s">
        <v>438</v>
      </c>
      <c r="L27">
        <v>1383</v>
      </c>
      <c r="N27">
        <v>1013</v>
      </c>
      <c r="O27" t="s">
        <v>439</v>
      </c>
      <c r="P27" t="s">
        <v>439</v>
      </c>
      <c r="Q27">
        <v>1</v>
      </c>
      <c r="X27">
        <v>0.44159999999999999</v>
      </c>
      <c r="Y27">
        <v>6.78</v>
      </c>
      <c r="Z27">
        <v>0</v>
      </c>
      <c r="AA27">
        <v>0</v>
      </c>
      <c r="AB27">
        <v>0</v>
      </c>
      <c r="AC27">
        <v>0</v>
      </c>
      <c r="AD27">
        <v>1</v>
      </c>
      <c r="AE27">
        <v>0</v>
      </c>
      <c r="AF27" t="s">
        <v>3</v>
      </c>
      <c r="AG27">
        <v>0.44159999999999999</v>
      </c>
      <c r="AH27">
        <v>2</v>
      </c>
      <c r="AI27">
        <v>61550589</v>
      </c>
      <c r="AJ27">
        <v>27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</row>
    <row r="28" spans="1:44" x14ac:dyDescent="0.2">
      <c r="A28">
        <f>ROW(Source!A112)</f>
        <v>112</v>
      </c>
      <c r="B28">
        <v>61550601</v>
      </c>
      <c r="C28">
        <v>61550583</v>
      </c>
      <c r="D28">
        <v>60401913</v>
      </c>
      <c r="E28">
        <v>1</v>
      </c>
      <c r="F28">
        <v>1</v>
      </c>
      <c r="G28">
        <v>1</v>
      </c>
      <c r="H28">
        <v>3</v>
      </c>
      <c r="I28" t="s">
        <v>460</v>
      </c>
      <c r="J28" t="s">
        <v>461</v>
      </c>
      <c r="K28" t="s">
        <v>462</v>
      </c>
      <c r="L28">
        <v>1301</v>
      </c>
      <c r="N28">
        <v>1003</v>
      </c>
      <c r="O28" t="s">
        <v>163</v>
      </c>
      <c r="P28" t="s">
        <v>163</v>
      </c>
      <c r="Q28">
        <v>1</v>
      </c>
      <c r="X28">
        <v>13.33</v>
      </c>
      <c r="Y28">
        <v>5.87</v>
      </c>
      <c r="Z28">
        <v>0</v>
      </c>
      <c r="AA28">
        <v>0</v>
      </c>
      <c r="AB28">
        <v>0</v>
      </c>
      <c r="AC28">
        <v>0</v>
      </c>
      <c r="AD28">
        <v>1</v>
      </c>
      <c r="AE28">
        <v>0</v>
      </c>
      <c r="AF28" t="s">
        <v>3</v>
      </c>
      <c r="AG28">
        <v>13.33</v>
      </c>
      <c r="AH28">
        <v>2</v>
      </c>
      <c r="AI28">
        <v>61550590</v>
      </c>
      <c r="AJ28">
        <v>28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</row>
    <row r="29" spans="1:44" x14ac:dyDescent="0.2">
      <c r="A29">
        <f>ROW(Source!A112)</f>
        <v>112</v>
      </c>
      <c r="B29">
        <v>61550602</v>
      </c>
      <c r="C29">
        <v>61550583</v>
      </c>
      <c r="D29">
        <v>60401927</v>
      </c>
      <c r="E29">
        <v>1</v>
      </c>
      <c r="F29">
        <v>1</v>
      </c>
      <c r="G29">
        <v>1</v>
      </c>
      <c r="H29">
        <v>3</v>
      </c>
      <c r="I29" t="s">
        <v>463</v>
      </c>
      <c r="J29" t="s">
        <v>464</v>
      </c>
      <c r="K29" t="s">
        <v>465</v>
      </c>
      <c r="L29">
        <v>1302</v>
      </c>
      <c r="N29">
        <v>1003</v>
      </c>
      <c r="O29" t="s">
        <v>466</v>
      </c>
      <c r="P29" t="s">
        <v>466</v>
      </c>
      <c r="Q29">
        <v>10</v>
      </c>
      <c r="X29">
        <v>0.55000000000000004</v>
      </c>
      <c r="Y29">
        <v>37.71</v>
      </c>
      <c r="Z29">
        <v>0</v>
      </c>
      <c r="AA29">
        <v>0</v>
      </c>
      <c r="AB29">
        <v>0</v>
      </c>
      <c r="AC29">
        <v>0</v>
      </c>
      <c r="AD29">
        <v>1</v>
      </c>
      <c r="AE29">
        <v>0</v>
      </c>
      <c r="AF29" t="s">
        <v>3</v>
      </c>
      <c r="AG29">
        <v>0.55000000000000004</v>
      </c>
      <c r="AH29">
        <v>2</v>
      </c>
      <c r="AI29">
        <v>61550591</v>
      </c>
      <c r="AJ29">
        <v>29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</row>
    <row r="30" spans="1:44" x14ac:dyDescent="0.2">
      <c r="A30">
        <f>ROW(Source!A112)</f>
        <v>112</v>
      </c>
      <c r="B30">
        <v>61550603</v>
      </c>
      <c r="C30">
        <v>61550583</v>
      </c>
      <c r="D30">
        <v>60402495</v>
      </c>
      <c r="E30">
        <v>1</v>
      </c>
      <c r="F30">
        <v>1</v>
      </c>
      <c r="G30">
        <v>1</v>
      </c>
      <c r="H30">
        <v>3</v>
      </c>
      <c r="I30" t="s">
        <v>467</v>
      </c>
      <c r="J30" t="s">
        <v>468</v>
      </c>
      <c r="K30" t="s">
        <v>469</v>
      </c>
      <c r="L30">
        <v>1346</v>
      </c>
      <c r="N30">
        <v>1009</v>
      </c>
      <c r="O30" t="s">
        <v>470</v>
      </c>
      <c r="P30" t="s">
        <v>470</v>
      </c>
      <c r="Q30">
        <v>1</v>
      </c>
      <c r="X30">
        <v>1.9</v>
      </c>
      <c r="Y30">
        <v>155.63</v>
      </c>
      <c r="Z30">
        <v>0</v>
      </c>
      <c r="AA30">
        <v>0</v>
      </c>
      <c r="AB30">
        <v>0</v>
      </c>
      <c r="AC30">
        <v>0</v>
      </c>
      <c r="AD30">
        <v>1</v>
      </c>
      <c r="AE30">
        <v>0</v>
      </c>
      <c r="AF30" t="s">
        <v>3</v>
      </c>
      <c r="AG30">
        <v>1.9</v>
      </c>
      <c r="AH30">
        <v>2</v>
      </c>
      <c r="AI30">
        <v>61550592</v>
      </c>
      <c r="AJ30">
        <v>30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</row>
    <row r="31" spans="1:44" x14ac:dyDescent="0.2">
      <c r="A31">
        <f>ROW(Source!A112)</f>
        <v>112</v>
      </c>
      <c r="B31">
        <v>61550604</v>
      </c>
      <c r="C31">
        <v>61550583</v>
      </c>
      <c r="D31">
        <v>60420448</v>
      </c>
      <c r="E31">
        <v>1</v>
      </c>
      <c r="F31">
        <v>1</v>
      </c>
      <c r="G31">
        <v>1</v>
      </c>
      <c r="H31">
        <v>3</v>
      </c>
      <c r="I31" t="s">
        <v>471</v>
      </c>
      <c r="J31" t="s">
        <v>472</v>
      </c>
      <c r="K31" t="s">
        <v>473</v>
      </c>
      <c r="L31">
        <v>1346</v>
      </c>
      <c r="N31">
        <v>1009</v>
      </c>
      <c r="O31" t="s">
        <v>470</v>
      </c>
      <c r="P31" t="s">
        <v>470</v>
      </c>
      <c r="Q31">
        <v>1</v>
      </c>
      <c r="X31">
        <v>0.4</v>
      </c>
      <c r="Y31">
        <v>79.88</v>
      </c>
      <c r="Z31">
        <v>0</v>
      </c>
      <c r="AA31">
        <v>0</v>
      </c>
      <c r="AB31">
        <v>0</v>
      </c>
      <c r="AC31">
        <v>0</v>
      </c>
      <c r="AD31">
        <v>1</v>
      </c>
      <c r="AE31">
        <v>0</v>
      </c>
      <c r="AF31" t="s">
        <v>3</v>
      </c>
      <c r="AG31">
        <v>0.4</v>
      </c>
      <c r="AH31">
        <v>2</v>
      </c>
      <c r="AI31">
        <v>61550593</v>
      </c>
      <c r="AJ31">
        <v>31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</row>
    <row r="32" spans="1:44" x14ac:dyDescent="0.2">
      <c r="A32">
        <f>ROW(Source!A112)</f>
        <v>112</v>
      </c>
      <c r="B32">
        <v>61550605</v>
      </c>
      <c r="C32">
        <v>61550583</v>
      </c>
      <c r="D32">
        <v>60333436</v>
      </c>
      <c r="E32">
        <v>117</v>
      </c>
      <c r="F32">
        <v>1</v>
      </c>
      <c r="G32">
        <v>1</v>
      </c>
      <c r="H32">
        <v>3</v>
      </c>
      <c r="I32" t="s">
        <v>496</v>
      </c>
      <c r="J32" t="s">
        <v>3</v>
      </c>
      <c r="K32" t="s">
        <v>497</v>
      </c>
      <c r="L32">
        <v>3277935</v>
      </c>
      <c r="N32">
        <v>1013</v>
      </c>
      <c r="O32" t="s">
        <v>498</v>
      </c>
      <c r="P32" t="s">
        <v>498</v>
      </c>
      <c r="Q32">
        <v>1</v>
      </c>
      <c r="X32">
        <v>2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 t="s">
        <v>3</v>
      </c>
      <c r="AG32">
        <v>2</v>
      </c>
      <c r="AH32">
        <v>3</v>
      </c>
      <c r="AI32">
        <v>-1</v>
      </c>
      <c r="AJ32" t="s">
        <v>3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</row>
    <row r="33" spans="1:44" x14ac:dyDescent="0.2">
      <c r="A33">
        <f>ROW(Source!A114)</f>
        <v>114</v>
      </c>
      <c r="B33">
        <v>61550616</v>
      </c>
      <c r="C33">
        <v>61550607</v>
      </c>
      <c r="D33">
        <v>60327560</v>
      </c>
      <c r="E33">
        <v>117</v>
      </c>
      <c r="F33">
        <v>1</v>
      </c>
      <c r="G33">
        <v>1</v>
      </c>
      <c r="H33">
        <v>1</v>
      </c>
      <c r="I33" t="s">
        <v>474</v>
      </c>
      <c r="J33" t="s">
        <v>3</v>
      </c>
      <c r="K33" t="s">
        <v>475</v>
      </c>
      <c r="L33">
        <v>1369</v>
      </c>
      <c r="N33">
        <v>1013</v>
      </c>
      <c r="O33" t="s">
        <v>476</v>
      </c>
      <c r="P33" t="s">
        <v>476</v>
      </c>
      <c r="Q33">
        <v>1</v>
      </c>
      <c r="X33">
        <v>0.02</v>
      </c>
      <c r="Y33">
        <v>0</v>
      </c>
      <c r="Z33">
        <v>0</v>
      </c>
      <c r="AA33">
        <v>0</v>
      </c>
      <c r="AB33">
        <v>587.34</v>
      </c>
      <c r="AC33">
        <v>0</v>
      </c>
      <c r="AD33">
        <v>1</v>
      </c>
      <c r="AE33">
        <v>1</v>
      </c>
      <c r="AF33" t="s">
        <v>3</v>
      </c>
      <c r="AG33">
        <v>0.02</v>
      </c>
      <c r="AH33">
        <v>2</v>
      </c>
      <c r="AI33">
        <v>61550608</v>
      </c>
      <c r="AJ33">
        <v>33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</row>
    <row r="34" spans="1:44" x14ac:dyDescent="0.2">
      <c r="A34">
        <f>ROW(Source!A114)</f>
        <v>114</v>
      </c>
      <c r="B34">
        <v>61550617</v>
      </c>
      <c r="C34">
        <v>61550607</v>
      </c>
      <c r="D34">
        <v>60327562</v>
      </c>
      <c r="E34">
        <v>117</v>
      </c>
      <c r="F34">
        <v>1</v>
      </c>
      <c r="G34">
        <v>1</v>
      </c>
      <c r="H34">
        <v>1</v>
      </c>
      <c r="I34" t="s">
        <v>477</v>
      </c>
      <c r="J34" t="s">
        <v>3</v>
      </c>
      <c r="K34" t="s">
        <v>478</v>
      </c>
      <c r="L34">
        <v>1369</v>
      </c>
      <c r="N34">
        <v>1013</v>
      </c>
      <c r="O34" t="s">
        <v>476</v>
      </c>
      <c r="P34" t="s">
        <v>476</v>
      </c>
      <c r="Q34">
        <v>1</v>
      </c>
      <c r="X34">
        <v>10.75</v>
      </c>
      <c r="Y34">
        <v>0</v>
      </c>
      <c r="Z34">
        <v>0</v>
      </c>
      <c r="AA34">
        <v>0</v>
      </c>
      <c r="AB34">
        <v>641.22</v>
      </c>
      <c r="AC34">
        <v>0</v>
      </c>
      <c r="AD34">
        <v>1</v>
      </c>
      <c r="AE34">
        <v>1</v>
      </c>
      <c r="AF34" t="s">
        <v>3</v>
      </c>
      <c r="AG34">
        <v>10.75</v>
      </c>
      <c r="AH34">
        <v>2</v>
      </c>
      <c r="AI34">
        <v>61550609</v>
      </c>
      <c r="AJ34">
        <v>34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</row>
    <row r="35" spans="1:44" x14ac:dyDescent="0.2">
      <c r="A35">
        <f>ROW(Source!A114)</f>
        <v>114</v>
      </c>
      <c r="B35">
        <v>61550618</v>
      </c>
      <c r="C35">
        <v>61550607</v>
      </c>
      <c r="D35">
        <v>60327566</v>
      </c>
      <c r="E35">
        <v>117</v>
      </c>
      <c r="F35">
        <v>1</v>
      </c>
      <c r="G35">
        <v>1</v>
      </c>
      <c r="H35">
        <v>1</v>
      </c>
      <c r="I35" t="s">
        <v>479</v>
      </c>
      <c r="J35" t="s">
        <v>3</v>
      </c>
      <c r="K35" t="s">
        <v>480</v>
      </c>
      <c r="L35">
        <v>1369</v>
      </c>
      <c r="N35">
        <v>1013</v>
      </c>
      <c r="O35" t="s">
        <v>476</v>
      </c>
      <c r="P35" t="s">
        <v>476</v>
      </c>
      <c r="Q35">
        <v>1</v>
      </c>
      <c r="X35">
        <v>4.83</v>
      </c>
      <c r="Y35">
        <v>0</v>
      </c>
      <c r="Z35">
        <v>0</v>
      </c>
      <c r="AA35">
        <v>0</v>
      </c>
      <c r="AB35">
        <v>722.05</v>
      </c>
      <c r="AC35">
        <v>0</v>
      </c>
      <c r="AD35">
        <v>1</v>
      </c>
      <c r="AE35">
        <v>1</v>
      </c>
      <c r="AF35" t="s">
        <v>3</v>
      </c>
      <c r="AG35">
        <v>4.83</v>
      </c>
      <c r="AH35">
        <v>2</v>
      </c>
      <c r="AI35">
        <v>61550610</v>
      </c>
      <c r="AJ35">
        <v>35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</row>
    <row r="36" spans="1:44" x14ac:dyDescent="0.2">
      <c r="A36">
        <f>ROW(Source!A114)</f>
        <v>114</v>
      </c>
      <c r="B36">
        <v>61550619</v>
      </c>
      <c r="C36">
        <v>61550607</v>
      </c>
      <c r="D36">
        <v>60327602</v>
      </c>
      <c r="E36">
        <v>117</v>
      </c>
      <c r="F36">
        <v>1</v>
      </c>
      <c r="G36">
        <v>1</v>
      </c>
      <c r="H36">
        <v>1</v>
      </c>
      <c r="I36" t="s">
        <v>430</v>
      </c>
      <c r="J36" t="s">
        <v>3</v>
      </c>
      <c r="K36" t="s">
        <v>431</v>
      </c>
      <c r="L36">
        <v>1191</v>
      </c>
      <c r="N36">
        <v>1013</v>
      </c>
      <c r="O36" t="s">
        <v>413</v>
      </c>
      <c r="P36" t="s">
        <v>413</v>
      </c>
      <c r="Q36">
        <v>1</v>
      </c>
      <c r="X36">
        <v>0.01</v>
      </c>
      <c r="Y36">
        <v>0</v>
      </c>
      <c r="Z36">
        <v>0</v>
      </c>
      <c r="AA36">
        <v>0</v>
      </c>
      <c r="AB36">
        <v>0</v>
      </c>
      <c r="AC36">
        <v>0</v>
      </c>
      <c r="AD36">
        <v>1</v>
      </c>
      <c r="AE36">
        <v>2</v>
      </c>
      <c r="AF36" t="s">
        <v>3</v>
      </c>
      <c r="AG36">
        <v>0.01</v>
      </c>
      <c r="AH36">
        <v>2</v>
      </c>
      <c r="AI36">
        <v>61550611</v>
      </c>
      <c r="AJ36">
        <v>36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</row>
    <row r="37" spans="1:44" x14ac:dyDescent="0.2">
      <c r="A37">
        <f>ROW(Source!A114)</f>
        <v>114</v>
      </c>
      <c r="B37">
        <v>61550620</v>
      </c>
      <c r="C37">
        <v>61550607</v>
      </c>
      <c r="D37">
        <v>60334986</v>
      </c>
      <c r="E37">
        <v>1</v>
      </c>
      <c r="F37">
        <v>1</v>
      </c>
      <c r="G37">
        <v>1</v>
      </c>
      <c r="H37">
        <v>2</v>
      </c>
      <c r="I37" t="s">
        <v>453</v>
      </c>
      <c r="J37" t="s">
        <v>454</v>
      </c>
      <c r="K37" t="s">
        <v>455</v>
      </c>
      <c r="L37">
        <v>1368</v>
      </c>
      <c r="N37">
        <v>1011</v>
      </c>
      <c r="O37" t="s">
        <v>417</v>
      </c>
      <c r="P37" t="s">
        <v>417</v>
      </c>
      <c r="Q37">
        <v>1</v>
      </c>
      <c r="X37">
        <v>0.01</v>
      </c>
      <c r="Y37">
        <v>0</v>
      </c>
      <c r="Z37">
        <v>643.29</v>
      </c>
      <c r="AA37">
        <v>722.05</v>
      </c>
      <c r="AB37">
        <v>0</v>
      </c>
      <c r="AC37">
        <v>0</v>
      </c>
      <c r="AD37">
        <v>1</v>
      </c>
      <c r="AE37">
        <v>0</v>
      </c>
      <c r="AF37" t="s">
        <v>3</v>
      </c>
      <c r="AG37">
        <v>0.01</v>
      </c>
      <c r="AH37">
        <v>2</v>
      </c>
      <c r="AI37">
        <v>61550612</v>
      </c>
      <c r="AJ37">
        <v>37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</row>
    <row r="38" spans="1:44" x14ac:dyDescent="0.2">
      <c r="A38">
        <f>ROW(Source!A114)</f>
        <v>114</v>
      </c>
      <c r="B38">
        <v>61550621</v>
      </c>
      <c r="C38">
        <v>61550607</v>
      </c>
      <c r="D38">
        <v>60401754</v>
      </c>
      <c r="E38">
        <v>1</v>
      </c>
      <c r="F38">
        <v>1</v>
      </c>
      <c r="G38">
        <v>1</v>
      </c>
      <c r="H38">
        <v>3</v>
      </c>
      <c r="I38" t="s">
        <v>436</v>
      </c>
      <c r="J38" t="s">
        <v>437</v>
      </c>
      <c r="K38" t="s">
        <v>438</v>
      </c>
      <c r="L38">
        <v>1383</v>
      </c>
      <c r="N38">
        <v>1013</v>
      </c>
      <c r="O38" t="s">
        <v>439</v>
      </c>
      <c r="P38" t="s">
        <v>439</v>
      </c>
      <c r="Q38">
        <v>1</v>
      </c>
      <c r="X38">
        <v>4.42</v>
      </c>
      <c r="Y38">
        <v>6.78</v>
      </c>
      <c r="Z38">
        <v>0</v>
      </c>
      <c r="AA38">
        <v>0</v>
      </c>
      <c r="AB38">
        <v>0</v>
      </c>
      <c r="AC38">
        <v>0</v>
      </c>
      <c r="AD38">
        <v>1</v>
      </c>
      <c r="AE38">
        <v>0</v>
      </c>
      <c r="AF38" t="s">
        <v>3</v>
      </c>
      <c r="AG38">
        <v>4.42</v>
      </c>
      <c r="AH38">
        <v>2</v>
      </c>
      <c r="AI38">
        <v>61550613</v>
      </c>
      <c r="AJ38">
        <v>38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</row>
    <row r="39" spans="1:44" x14ac:dyDescent="0.2">
      <c r="A39">
        <f>ROW(Source!A114)</f>
        <v>114</v>
      </c>
      <c r="B39">
        <v>61550622</v>
      </c>
      <c r="C39">
        <v>61550607</v>
      </c>
      <c r="D39">
        <v>60403357</v>
      </c>
      <c r="E39">
        <v>1</v>
      </c>
      <c r="F39">
        <v>1</v>
      </c>
      <c r="G39">
        <v>1</v>
      </c>
      <c r="H39">
        <v>3</v>
      </c>
      <c r="I39" t="s">
        <v>481</v>
      </c>
      <c r="J39" t="s">
        <v>482</v>
      </c>
      <c r="K39" t="s">
        <v>483</v>
      </c>
      <c r="L39">
        <v>1425</v>
      </c>
      <c r="N39">
        <v>1013</v>
      </c>
      <c r="O39" t="s">
        <v>119</v>
      </c>
      <c r="P39" t="s">
        <v>119</v>
      </c>
      <c r="Q39">
        <v>1</v>
      </c>
      <c r="X39">
        <v>2.09</v>
      </c>
      <c r="Y39">
        <v>52.34</v>
      </c>
      <c r="Z39">
        <v>0</v>
      </c>
      <c r="AA39">
        <v>0</v>
      </c>
      <c r="AB39">
        <v>0</v>
      </c>
      <c r="AC39">
        <v>0</v>
      </c>
      <c r="AD39">
        <v>1</v>
      </c>
      <c r="AE39">
        <v>0</v>
      </c>
      <c r="AF39" t="s">
        <v>3</v>
      </c>
      <c r="AG39">
        <v>2.09</v>
      </c>
      <c r="AH39">
        <v>2</v>
      </c>
      <c r="AI39">
        <v>61550614</v>
      </c>
      <c r="AJ39">
        <v>39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</row>
    <row r="40" spans="1:44" x14ac:dyDescent="0.2">
      <c r="A40">
        <f>ROW(Source!A114)</f>
        <v>114</v>
      </c>
      <c r="B40">
        <v>61550623</v>
      </c>
      <c r="C40">
        <v>61550607</v>
      </c>
      <c r="D40">
        <v>60333436</v>
      </c>
      <c r="E40">
        <v>117</v>
      </c>
      <c r="F40">
        <v>1</v>
      </c>
      <c r="G40">
        <v>1</v>
      </c>
      <c r="H40">
        <v>3</v>
      </c>
      <c r="I40" t="s">
        <v>496</v>
      </c>
      <c r="J40" t="s">
        <v>3</v>
      </c>
      <c r="K40" t="s">
        <v>497</v>
      </c>
      <c r="L40">
        <v>3277935</v>
      </c>
      <c r="N40">
        <v>1013</v>
      </c>
      <c r="O40" t="s">
        <v>498</v>
      </c>
      <c r="P40" t="s">
        <v>498</v>
      </c>
      <c r="Q40">
        <v>1</v>
      </c>
      <c r="X40">
        <v>2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 t="s">
        <v>3</v>
      </c>
      <c r="AG40">
        <v>2</v>
      </c>
      <c r="AH40">
        <v>3</v>
      </c>
      <c r="AI40">
        <v>-1</v>
      </c>
      <c r="AJ40" t="s">
        <v>3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</row>
    <row r="41" spans="1:44" x14ac:dyDescent="0.2">
      <c r="A41">
        <f>ROW(Source!A151)</f>
        <v>151</v>
      </c>
      <c r="B41">
        <v>61550628</v>
      </c>
      <c r="C41">
        <v>61550625</v>
      </c>
      <c r="D41">
        <v>60327418</v>
      </c>
      <c r="E41">
        <v>117</v>
      </c>
      <c r="F41">
        <v>1</v>
      </c>
      <c r="G41">
        <v>1</v>
      </c>
      <c r="H41">
        <v>1</v>
      </c>
      <c r="I41" t="s">
        <v>426</v>
      </c>
      <c r="J41" t="s">
        <v>3</v>
      </c>
      <c r="K41" t="s">
        <v>427</v>
      </c>
      <c r="L41">
        <v>1191</v>
      </c>
      <c r="N41">
        <v>1013</v>
      </c>
      <c r="O41" t="s">
        <v>413</v>
      </c>
      <c r="P41" t="s">
        <v>413</v>
      </c>
      <c r="Q41">
        <v>1</v>
      </c>
      <c r="X41">
        <v>24.1</v>
      </c>
      <c r="Y41">
        <v>0</v>
      </c>
      <c r="Z41">
        <v>0</v>
      </c>
      <c r="AA41">
        <v>0</v>
      </c>
      <c r="AB41">
        <v>681.63</v>
      </c>
      <c r="AC41">
        <v>0</v>
      </c>
      <c r="AD41">
        <v>1</v>
      </c>
      <c r="AE41">
        <v>1</v>
      </c>
      <c r="AF41" t="s">
        <v>3</v>
      </c>
      <c r="AG41">
        <v>24.1</v>
      </c>
      <c r="AH41">
        <v>2</v>
      </c>
      <c r="AI41">
        <v>61550626</v>
      </c>
      <c r="AJ41">
        <v>41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</row>
    <row r="42" spans="1:44" x14ac:dyDescent="0.2">
      <c r="A42">
        <f>ROW(Source!A151)</f>
        <v>151</v>
      </c>
      <c r="B42">
        <v>61550629</v>
      </c>
      <c r="C42">
        <v>61550625</v>
      </c>
      <c r="D42">
        <v>60332400</v>
      </c>
      <c r="E42">
        <v>117</v>
      </c>
      <c r="F42">
        <v>1</v>
      </c>
      <c r="G42">
        <v>1</v>
      </c>
      <c r="H42">
        <v>3</v>
      </c>
      <c r="I42" t="s">
        <v>494</v>
      </c>
      <c r="J42" t="s">
        <v>3</v>
      </c>
      <c r="K42" t="s">
        <v>495</v>
      </c>
      <c r="L42">
        <v>1371</v>
      </c>
      <c r="N42">
        <v>1013</v>
      </c>
      <c r="O42" t="s">
        <v>128</v>
      </c>
      <c r="P42" t="s">
        <v>128</v>
      </c>
      <c r="Q42">
        <v>1</v>
      </c>
      <c r="X42">
        <v>100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 t="s">
        <v>3</v>
      </c>
      <c r="AG42">
        <v>100</v>
      </c>
      <c r="AH42">
        <v>3</v>
      </c>
      <c r="AI42">
        <v>-1</v>
      </c>
      <c r="AJ42" t="s">
        <v>3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</row>
    <row r="43" spans="1:44" x14ac:dyDescent="0.2">
      <c r="A43">
        <f>ROW(Source!A153)</f>
        <v>153</v>
      </c>
      <c r="B43">
        <v>61550634</v>
      </c>
      <c r="C43">
        <v>61550631</v>
      </c>
      <c r="D43">
        <v>60327418</v>
      </c>
      <c r="E43">
        <v>117</v>
      </c>
      <c r="F43">
        <v>1</v>
      </c>
      <c r="G43">
        <v>1</v>
      </c>
      <c r="H43">
        <v>1</v>
      </c>
      <c r="I43" t="s">
        <v>426</v>
      </c>
      <c r="J43" t="s">
        <v>3</v>
      </c>
      <c r="K43" t="s">
        <v>427</v>
      </c>
      <c r="L43">
        <v>1191</v>
      </c>
      <c r="N43">
        <v>1013</v>
      </c>
      <c r="O43" t="s">
        <v>413</v>
      </c>
      <c r="P43" t="s">
        <v>413</v>
      </c>
      <c r="Q43">
        <v>1</v>
      </c>
      <c r="X43">
        <v>24.1</v>
      </c>
      <c r="Y43">
        <v>0</v>
      </c>
      <c r="Z43">
        <v>0</v>
      </c>
      <c r="AA43">
        <v>0</v>
      </c>
      <c r="AB43">
        <v>681.63</v>
      </c>
      <c r="AC43">
        <v>0</v>
      </c>
      <c r="AD43">
        <v>1</v>
      </c>
      <c r="AE43">
        <v>1</v>
      </c>
      <c r="AF43" t="s">
        <v>3</v>
      </c>
      <c r="AG43">
        <v>24.1</v>
      </c>
      <c r="AH43">
        <v>2</v>
      </c>
      <c r="AI43">
        <v>61550632</v>
      </c>
      <c r="AJ43">
        <v>43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</row>
    <row r="44" spans="1:44" x14ac:dyDescent="0.2">
      <c r="A44">
        <f>ROW(Source!A153)</f>
        <v>153</v>
      </c>
      <c r="B44">
        <v>61550635</v>
      </c>
      <c r="C44">
        <v>61550631</v>
      </c>
      <c r="D44">
        <v>60332400</v>
      </c>
      <c r="E44">
        <v>117</v>
      </c>
      <c r="F44">
        <v>1</v>
      </c>
      <c r="G44">
        <v>1</v>
      </c>
      <c r="H44">
        <v>3</v>
      </c>
      <c r="I44" t="s">
        <v>494</v>
      </c>
      <c r="J44" t="s">
        <v>3</v>
      </c>
      <c r="K44" t="s">
        <v>495</v>
      </c>
      <c r="L44">
        <v>1371</v>
      </c>
      <c r="N44">
        <v>1013</v>
      </c>
      <c r="O44" t="s">
        <v>128</v>
      </c>
      <c r="P44" t="s">
        <v>128</v>
      </c>
      <c r="Q44">
        <v>1</v>
      </c>
      <c r="X44">
        <v>100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 t="s">
        <v>3</v>
      </c>
      <c r="AG44">
        <v>100</v>
      </c>
      <c r="AH44">
        <v>3</v>
      </c>
      <c r="AI44">
        <v>-1</v>
      </c>
      <c r="AJ44" t="s">
        <v>3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</row>
    <row r="45" spans="1:44" x14ac:dyDescent="0.2">
      <c r="A45">
        <f>ROW(Source!A155)</f>
        <v>155</v>
      </c>
      <c r="B45">
        <v>61550649</v>
      </c>
      <c r="C45">
        <v>61550637</v>
      </c>
      <c r="D45">
        <v>60327426</v>
      </c>
      <c r="E45">
        <v>117</v>
      </c>
      <c r="F45">
        <v>1</v>
      </c>
      <c r="G45">
        <v>1</v>
      </c>
      <c r="H45">
        <v>1</v>
      </c>
      <c r="I45" t="s">
        <v>447</v>
      </c>
      <c r="J45" t="s">
        <v>3</v>
      </c>
      <c r="K45" t="s">
        <v>448</v>
      </c>
      <c r="L45">
        <v>1191</v>
      </c>
      <c r="N45">
        <v>1013</v>
      </c>
      <c r="O45" t="s">
        <v>413</v>
      </c>
      <c r="P45" t="s">
        <v>413</v>
      </c>
      <c r="Q45">
        <v>1</v>
      </c>
      <c r="X45">
        <v>12.24</v>
      </c>
      <c r="Y45">
        <v>0</v>
      </c>
      <c r="Z45">
        <v>0</v>
      </c>
      <c r="AA45">
        <v>0</v>
      </c>
      <c r="AB45">
        <v>705.88</v>
      </c>
      <c r="AC45">
        <v>0</v>
      </c>
      <c r="AD45">
        <v>1</v>
      </c>
      <c r="AE45">
        <v>1</v>
      </c>
      <c r="AF45" t="s">
        <v>3</v>
      </c>
      <c r="AG45">
        <v>12.24</v>
      </c>
      <c r="AH45">
        <v>2</v>
      </c>
      <c r="AI45">
        <v>61550638</v>
      </c>
      <c r="AJ45">
        <v>45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</row>
    <row r="46" spans="1:44" x14ac:dyDescent="0.2">
      <c r="A46">
        <f>ROW(Source!A155)</f>
        <v>155</v>
      </c>
      <c r="B46">
        <v>61550650</v>
      </c>
      <c r="C46">
        <v>61550637</v>
      </c>
      <c r="D46">
        <v>60327602</v>
      </c>
      <c r="E46">
        <v>117</v>
      </c>
      <c r="F46">
        <v>1</v>
      </c>
      <c r="G46">
        <v>1</v>
      </c>
      <c r="H46">
        <v>1</v>
      </c>
      <c r="I46" t="s">
        <v>430</v>
      </c>
      <c r="J46" t="s">
        <v>3</v>
      </c>
      <c r="K46" t="s">
        <v>431</v>
      </c>
      <c r="L46">
        <v>1191</v>
      </c>
      <c r="N46">
        <v>1013</v>
      </c>
      <c r="O46" t="s">
        <v>413</v>
      </c>
      <c r="P46" t="s">
        <v>413</v>
      </c>
      <c r="Q46">
        <v>1</v>
      </c>
      <c r="X46">
        <v>0.2</v>
      </c>
      <c r="Y46">
        <v>0</v>
      </c>
      <c r="Z46">
        <v>0</v>
      </c>
      <c r="AA46">
        <v>0</v>
      </c>
      <c r="AB46">
        <v>0</v>
      </c>
      <c r="AC46">
        <v>0</v>
      </c>
      <c r="AD46">
        <v>1</v>
      </c>
      <c r="AE46">
        <v>2</v>
      </c>
      <c r="AF46" t="s">
        <v>3</v>
      </c>
      <c r="AG46">
        <v>0.2</v>
      </c>
      <c r="AH46">
        <v>2</v>
      </c>
      <c r="AI46">
        <v>61550639</v>
      </c>
      <c r="AJ46">
        <v>46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</row>
    <row r="47" spans="1:44" x14ac:dyDescent="0.2">
      <c r="A47">
        <f>ROW(Source!A155)</f>
        <v>155</v>
      </c>
      <c r="B47">
        <v>61550651</v>
      </c>
      <c r="C47">
        <v>61550637</v>
      </c>
      <c r="D47">
        <v>60334091</v>
      </c>
      <c r="E47">
        <v>1</v>
      </c>
      <c r="F47">
        <v>1</v>
      </c>
      <c r="G47">
        <v>1</v>
      </c>
      <c r="H47">
        <v>2</v>
      </c>
      <c r="I47" t="s">
        <v>449</v>
      </c>
      <c r="J47" t="s">
        <v>450</v>
      </c>
      <c r="K47" t="s">
        <v>451</v>
      </c>
      <c r="L47">
        <v>1368</v>
      </c>
      <c r="N47">
        <v>1011</v>
      </c>
      <c r="O47" t="s">
        <v>417</v>
      </c>
      <c r="P47" t="s">
        <v>417</v>
      </c>
      <c r="Q47">
        <v>1</v>
      </c>
      <c r="X47">
        <v>0.1</v>
      </c>
      <c r="Y47">
        <v>0</v>
      </c>
      <c r="Z47">
        <v>1629.55</v>
      </c>
      <c r="AA47">
        <v>969.91</v>
      </c>
      <c r="AB47">
        <v>0</v>
      </c>
      <c r="AC47">
        <v>0</v>
      </c>
      <c r="AD47">
        <v>1</v>
      </c>
      <c r="AE47">
        <v>0</v>
      </c>
      <c r="AF47" t="s">
        <v>3</v>
      </c>
      <c r="AG47">
        <v>0.1</v>
      </c>
      <c r="AH47">
        <v>2</v>
      </c>
      <c r="AI47">
        <v>61550640</v>
      </c>
      <c r="AJ47">
        <v>47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</row>
    <row r="48" spans="1:44" x14ac:dyDescent="0.2">
      <c r="A48">
        <f>ROW(Source!A155)</f>
        <v>155</v>
      </c>
      <c r="B48">
        <v>61550652</v>
      </c>
      <c r="C48">
        <v>61550637</v>
      </c>
      <c r="D48">
        <v>60334986</v>
      </c>
      <c r="E48">
        <v>1</v>
      </c>
      <c r="F48">
        <v>1</v>
      </c>
      <c r="G48">
        <v>1</v>
      </c>
      <c r="H48">
        <v>2</v>
      </c>
      <c r="I48" t="s">
        <v>453</v>
      </c>
      <c r="J48" t="s">
        <v>454</v>
      </c>
      <c r="K48" t="s">
        <v>455</v>
      </c>
      <c r="L48">
        <v>1368</v>
      </c>
      <c r="N48">
        <v>1011</v>
      </c>
      <c r="O48" t="s">
        <v>417</v>
      </c>
      <c r="P48" t="s">
        <v>417</v>
      </c>
      <c r="Q48">
        <v>1</v>
      </c>
      <c r="X48">
        <v>0.1</v>
      </c>
      <c r="Y48">
        <v>0</v>
      </c>
      <c r="Z48">
        <v>643.29</v>
      </c>
      <c r="AA48">
        <v>722.05</v>
      </c>
      <c r="AB48">
        <v>0</v>
      </c>
      <c r="AC48">
        <v>0</v>
      </c>
      <c r="AD48">
        <v>1</v>
      </c>
      <c r="AE48">
        <v>0</v>
      </c>
      <c r="AF48" t="s">
        <v>3</v>
      </c>
      <c r="AG48">
        <v>0.1</v>
      </c>
      <c r="AH48">
        <v>2</v>
      </c>
      <c r="AI48">
        <v>61550641</v>
      </c>
      <c r="AJ48">
        <v>48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</row>
    <row r="49" spans="1:44" x14ac:dyDescent="0.2">
      <c r="A49">
        <f>ROW(Source!A155)</f>
        <v>155</v>
      </c>
      <c r="B49">
        <v>61550653</v>
      </c>
      <c r="C49">
        <v>61550637</v>
      </c>
      <c r="D49">
        <v>60335182</v>
      </c>
      <c r="E49">
        <v>1</v>
      </c>
      <c r="F49">
        <v>1</v>
      </c>
      <c r="G49">
        <v>1</v>
      </c>
      <c r="H49">
        <v>2</v>
      </c>
      <c r="I49" t="s">
        <v>457</v>
      </c>
      <c r="J49" t="s">
        <v>458</v>
      </c>
      <c r="K49" t="s">
        <v>459</v>
      </c>
      <c r="L49">
        <v>1368</v>
      </c>
      <c r="N49">
        <v>1011</v>
      </c>
      <c r="O49" t="s">
        <v>417</v>
      </c>
      <c r="P49" t="s">
        <v>417</v>
      </c>
      <c r="Q49">
        <v>1</v>
      </c>
      <c r="X49">
        <v>2.16</v>
      </c>
      <c r="Y49">
        <v>0</v>
      </c>
      <c r="Z49">
        <v>32.26</v>
      </c>
      <c r="AA49">
        <v>0</v>
      </c>
      <c r="AB49">
        <v>0</v>
      </c>
      <c r="AC49">
        <v>0</v>
      </c>
      <c r="AD49">
        <v>1</v>
      </c>
      <c r="AE49">
        <v>0</v>
      </c>
      <c r="AF49" t="s">
        <v>3</v>
      </c>
      <c r="AG49">
        <v>2.16</v>
      </c>
      <c r="AH49">
        <v>2</v>
      </c>
      <c r="AI49">
        <v>61550642</v>
      </c>
      <c r="AJ49">
        <v>49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</row>
    <row r="50" spans="1:44" x14ac:dyDescent="0.2">
      <c r="A50">
        <f>ROW(Source!A155)</f>
        <v>155</v>
      </c>
      <c r="B50">
        <v>61550654</v>
      </c>
      <c r="C50">
        <v>61550637</v>
      </c>
      <c r="D50">
        <v>60401754</v>
      </c>
      <c r="E50">
        <v>1</v>
      </c>
      <c r="F50">
        <v>1</v>
      </c>
      <c r="G50">
        <v>1</v>
      </c>
      <c r="H50">
        <v>3</v>
      </c>
      <c r="I50" t="s">
        <v>436</v>
      </c>
      <c r="J50" t="s">
        <v>437</v>
      </c>
      <c r="K50" t="s">
        <v>438</v>
      </c>
      <c r="L50">
        <v>1383</v>
      </c>
      <c r="N50">
        <v>1013</v>
      </c>
      <c r="O50" t="s">
        <v>439</v>
      </c>
      <c r="P50" t="s">
        <v>439</v>
      </c>
      <c r="Q50">
        <v>1</v>
      </c>
      <c r="X50">
        <v>0.44159999999999999</v>
      </c>
      <c r="Y50">
        <v>6.78</v>
      </c>
      <c r="Z50">
        <v>0</v>
      </c>
      <c r="AA50">
        <v>0</v>
      </c>
      <c r="AB50">
        <v>0</v>
      </c>
      <c r="AC50">
        <v>0</v>
      </c>
      <c r="AD50">
        <v>1</v>
      </c>
      <c r="AE50">
        <v>0</v>
      </c>
      <c r="AF50" t="s">
        <v>3</v>
      </c>
      <c r="AG50">
        <v>0.44159999999999999</v>
      </c>
      <c r="AH50">
        <v>2</v>
      </c>
      <c r="AI50">
        <v>61550643</v>
      </c>
      <c r="AJ50">
        <v>50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</row>
    <row r="51" spans="1:44" x14ac:dyDescent="0.2">
      <c r="A51">
        <f>ROW(Source!A155)</f>
        <v>155</v>
      </c>
      <c r="B51">
        <v>61550655</v>
      </c>
      <c r="C51">
        <v>61550637</v>
      </c>
      <c r="D51">
        <v>60401913</v>
      </c>
      <c r="E51">
        <v>1</v>
      </c>
      <c r="F51">
        <v>1</v>
      </c>
      <c r="G51">
        <v>1</v>
      </c>
      <c r="H51">
        <v>3</v>
      </c>
      <c r="I51" t="s">
        <v>460</v>
      </c>
      <c r="J51" t="s">
        <v>461</v>
      </c>
      <c r="K51" t="s">
        <v>462</v>
      </c>
      <c r="L51">
        <v>1301</v>
      </c>
      <c r="N51">
        <v>1003</v>
      </c>
      <c r="O51" t="s">
        <v>163</v>
      </c>
      <c r="P51" t="s">
        <v>163</v>
      </c>
      <c r="Q51">
        <v>1</v>
      </c>
      <c r="X51">
        <v>13.33</v>
      </c>
      <c r="Y51">
        <v>5.87</v>
      </c>
      <c r="Z51">
        <v>0</v>
      </c>
      <c r="AA51">
        <v>0</v>
      </c>
      <c r="AB51">
        <v>0</v>
      </c>
      <c r="AC51">
        <v>0</v>
      </c>
      <c r="AD51">
        <v>1</v>
      </c>
      <c r="AE51">
        <v>0</v>
      </c>
      <c r="AF51" t="s">
        <v>3</v>
      </c>
      <c r="AG51">
        <v>13.33</v>
      </c>
      <c r="AH51">
        <v>2</v>
      </c>
      <c r="AI51">
        <v>61550644</v>
      </c>
      <c r="AJ51">
        <v>51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</row>
    <row r="52" spans="1:44" x14ac:dyDescent="0.2">
      <c r="A52">
        <f>ROW(Source!A155)</f>
        <v>155</v>
      </c>
      <c r="B52">
        <v>61550656</v>
      </c>
      <c r="C52">
        <v>61550637</v>
      </c>
      <c r="D52">
        <v>60401927</v>
      </c>
      <c r="E52">
        <v>1</v>
      </c>
      <c r="F52">
        <v>1</v>
      </c>
      <c r="G52">
        <v>1</v>
      </c>
      <c r="H52">
        <v>3</v>
      </c>
      <c r="I52" t="s">
        <v>463</v>
      </c>
      <c r="J52" t="s">
        <v>464</v>
      </c>
      <c r="K52" t="s">
        <v>465</v>
      </c>
      <c r="L52">
        <v>1302</v>
      </c>
      <c r="N52">
        <v>1003</v>
      </c>
      <c r="O52" t="s">
        <v>466</v>
      </c>
      <c r="P52" t="s">
        <v>466</v>
      </c>
      <c r="Q52">
        <v>10</v>
      </c>
      <c r="X52">
        <v>0.55000000000000004</v>
      </c>
      <c r="Y52">
        <v>37.71</v>
      </c>
      <c r="Z52">
        <v>0</v>
      </c>
      <c r="AA52">
        <v>0</v>
      </c>
      <c r="AB52">
        <v>0</v>
      </c>
      <c r="AC52">
        <v>0</v>
      </c>
      <c r="AD52">
        <v>1</v>
      </c>
      <c r="AE52">
        <v>0</v>
      </c>
      <c r="AF52" t="s">
        <v>3</v>
      </c>
      <c r="AG52">
        <v>0.55000000000000004</v>
      </c>
      <c r="AH52">
        <v>2</v>
      </c>
      <c r="AI52">
        <v>61550645</v>
      </c>
      <c r="AJ52">
        <v>52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</row>
    <row r="53" spans="1:44" x14ac:dyDescent="0.2">
      <c r="A53">
        <f>ROW(Source!A155)</f>
        <v>155</v>
      </c>
      <c r="B53">
        <v>61550657</v>
      </c>
      <c r="C53">
        <v>61550637</v>
      </c>
      <c r="D53">
        <v>60402495</v>
      </c>
      <c r="E53">
        <v>1</v>
      </c>
      <c r="F53">
        <v>1</v>
      </c>
      <c r="G53">
        <v>1</v>
      </c>
      <c r="H53">
        <v>3</v>
      </c>
      <c r="I53" t="s">
        <v>467</v>
      </c>
      <c r="J53" t="s">
        <v>468</v>
      </c>
      <c r="K53" t="s">
        <v>469</v>
      </c>
      <c r="L53">
        <v>1346</v>
      </c>
      <c r="N53">
        <v>1009</v>
      </c>
      <c r="O53" t="s">
        <v>470</v>
      </c>
      <c r="P53" t="s">
        <v>470</v>
      </c>
      <c r="Q53">
        <v>1</v>
      </c>
      <c r="X53">
        <v>1.9</v>
      </c>
      <c r="Y53">
        <v>155.63</v>
      </c>
      <c r="Z53">
        <v>0</v>
      </c>
      <c r="AA53">
        <v>0</v>
      </c>
      <c r="AB53">
        <v>0</v>
      </c>
      <c r="AC53">
        <v>0</v>
      </c>
      <c r="AD53">
        <v>1</v>
      </c>
      <c r="AE53">
        <v>0</v>
      </c>
      <c r="AF53" t="s">
        <v>3</v>
      </c>
      <c r="AG53">
        <v>1.9</v>
      </c>
      <c r="AH53">
        <v>2</v>
      </c>
      <c r="AI53">
        <v>61550646</v>
      </c>
      <c r="AJ53">
        <v>53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</row>
    <row r="54" spans="1:44" x14ac:dyDescent="0.2">
      <c r="A54">
        <f>ROW(Source!A155)</f>
        <v>155</v>
      </c>
      <c r="B54">
        <v>61550658</v>
      </c>
      <c r="C54">
        <v>61550637</v>
      </c>
      <c r="D54">
        <v>60420448</v>
      </c>
      <c r="E54">
        <v>1</v>
      </c>
      <c r="F54">
        <v>1</v>
      </c>
      <c r="G54">
        <v>1</v>
      </c>
      <c r="H54">
        <v>3</v>
      </c>
      <c r="I54" t="s">
        <v>471</v>
      </c>
      <c r="J54" t="s">
        <v>472</v>
      </c>
      <c r="K54" t="s">
        <v>473</v>
      </c>
      <c r="L54">
        <v>1346</v>
      </c>
      <c r="N54">
        <v>1009</v>
      </c>
      <c r="O54" t="s">
        <v>470</v>
      </c>
      <c r="P54" t="s">
        <v>470</v>
      </c>
      <c r="Q54">
        <v>1</v>
      </c>
      <c r="X54">
        <v>0.4</v>
      </c>
      <c r="Y54">
        <v>79.88</v>
      </c>
      <c r="Z54">
        <v>0</v>
      </c>
      <c r="AA54">
        <v>0</v>
      </c>
      <c r="AB54">
        <v>0</v>
      </c>
      <c r="AC54">
        <v>0</v>
      </c>
      <c r="AD54">
        <v>1</v>
      </c>
      <c r="AE54">
        <v>0</v>
      </c>
      <c r="AF54" t="s">
        <v>3</v>
      </c>
      <c r="AG54">
        <v>0.4</v>
      </c>
      <c r="AH54">
        <v>2</v>
      </c>
      <c r="AI54">
        <v>61550647</v>
      </c>
      <c r="AJ54">
        <v>54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</row>
    <row r="55" spans="1:44" x14ac:dyDescent="0.2">
      <c r="A55">
        <f>ROW(Source!A155)</f>
        <v>155</v>
      </c>
      <c r="B55">
        <v>61550659</v>
      </c>
      <c r="C55">
        <v>61550637</v>
      </c>
      <c r="D55">
        <v>60333436</v>
      </c>
      <c r="E55">
        <v>117</v>
      </c>
      <c r="F55">
        <v>1</v>
      </c>
      <c r="G55">
        <v>1</v>
      </c>
      <c r="H55">
        <v>3</v>
      </c>
      <c r="I55" t="s">
        <v>496</v>
      </c>
      <c r="J55" t="s">
        <v>3</v>
      </c>
      <c r="K55" t="s">
        <v>497</v>
      </c>
      <c r="L55">
        <v>3277935</v>
      </c>
      <c r="N55">
        <v>1013</v>
      </c>
      <c r="O55" t="s">
        <v>498</v>
      </c>
      <c r="P55" t="s">
        <v>498</v>
      </c>
      <c r="Q55">
        <v>1</v>
      </c>
      <c r="X55">
        <v>2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 t="s">
        <v>3</v>
      </c>
      <c r="AG55">
        <v>2</v>
      </c>
      <c r="AH55">
        <v>3</v>
      </c>
      <c r="AI55">
        <v>-1</v>
      </c>
      <c r="AJ55" t="s">
        <v>3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</row>
    <row r="56" spans="1:44" x14ac:dyDescent="0.2">
      <c r="A56">
        <f>ROW(Source!A192)</f>
        <v>192</v>
      </c>
      <c r="B56">
        <v>61550664</v>
      </c>
      <c r="C56">
        <v>61550661</v>
      </c>
      <c r="D56">
        <v>60327418</v>
      </c>
      <c r="E56">
        <v>117</v>
      </c>
      <c r="F56">
        <v>1</v>
      </c>
      <c r="G56">
        <v>1</v>
      </c>
      <c r="H56">
        <v>1</v>
      </c>
      <c r="I56" t="s">
        <v>426</v>
      </c>
      <c r="J56" t="s">
        <v>3</v>
      </c>
      <c r="K56" t="s">
        <v>427</v>
      </c>
      <c r="L56">
        <v>1191</v>
      </c>
      <c r="N56">
        <v>1013</v>
      </c>
      <c r="O56" t="s">
        <v>413</v>
      </c>
      <c r="P56" t="s">
        <v>413</v>
      </c>
      <c r="Q56">
        <v>1</v>
      </c>
      <c r="X56">
        <v>24.1</v>
      </c>
      <c r="Y56">
        <v>0</v>
      </c>
      <c r="Z56">
        <v>0</v>
      </c>
      <c r="AA56">
        <v>0</v>
      </c>
      <c r="AB56">
        <v>681.63</v>
      </c>
      <c r="AC56">
        <v>0</v>
      </c>
      <c r="AD56">
        <v>1</v>
      </c>
      <c r="AE56">
        <v>1</v>
      </c>
      <c r="AF56" t="s">
        <v>3</v>
      </c>
      <c r="AG56">
        <v>24.1</v>
      </c>
      <c r="AH56">
        <v>2</v>
      </c>
      <c r="AI56">
        <v>61550662</v>
      </c>
      <c r="AJ56">
        <v>56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</row>
    <row r="57" spans="1:44" x14ac:dyDescent="0.2">
      <c r="A57">
        <f>ROW(Source!A192)</f>
        <v>192</v>
      </c>
      <c r="B57">
        <v>61550665</v>
      </c>
      <c r="C57">
        <v>61550661</v>
      </c>
      <c r="D57">
        <v>60332400</v>
      </c>
      <c r="E57">
        <v>117</v>
      </c>
      <c r="F57">
        <v>1</v>
      </c>
      <c r="G57">
        <v>1</v>
      </c>
      <c r="H57">
        <v>3</v>
      </c>
      <c r="I57" t="s">
        <v>494</v>
      </c>
      <c r="J57" t="s">
        <v>3</v>
      </c>
      <c r="K57" t="s">
        <v>495</v>
      </c>
      <c r="L57">
        <v>1371</v>
      </c>
      <c r="N57">
        <v>1013</v>
      </c>
      <c r="O57" t="s">
        <v>128</v>
      </c>
      <c r="P57" t="s">
        <v>128</v>
      </c>
      <c r="Q57">
        <v>1</v>
      </c>
      <c r="X57">
        <v>100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 t="s">
        <v>3</v>
      </c>
      <c r="AG57">
        <v>100</v>
      </c>
      <c r="AH57">
        <v>3</v>
      </c>
      <c r="AI57">
        <v>-1</v>
      </c>
      <c r="AJ57" t="s">
        <v>3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</row>
    <row r="58" spans="1:44" x14ac:dyDescent="0.2">
      <c r="A58">
        <f>ROW(Source!A194)</f>
        <v>194</v>
      </c>
      <c r="B58">
        <v>61550670</v>
      </c>
      <c r="C58">
        <v>61550667</v>
      </c>
      <c r="D58">
        <v>60327418</v>
      </c>
      <c r="E58">
        <v>117</v>
      </c>
      <c r="F58">
        <v>1</v>
      </c>
      <c r="G58">
        <v>1</v>
      </c>
      <c r="H58">
        <v>1</v>
      </c>
      <c r="I58" t="s">
        <v>426</v>
      </c>
      <c r="J58" t="s">
        <v>3</v>
      </c>
      <c r="K58" t="s">
        <v>427</v>
      </c>
      <c r="L58">
        <v>1191</v>
      </c>
      <c r="N58">
        <v>1013</v>
      </c>
      <c r="O58" t="s">
        <v>413</v>
      </c>
      <c r="P58" t="s">
        <v>413</v>
      </c>
      <c r="Q58">
        <v>1</v>
      </c>
      <c r="X58">
        <v>24.1</v>
      </c>
      <c r="Y58">
        <v>0</v>
      </c>
      <c r="Z58">
        <v>0</v>
      </c>
      <c r="AA58">
        <v>0</v>
      </c>
      <c r="AB58">
        <v>681.63</v>
      </c>
      <c r="AC58">
        <v>0</v>
      </c>
      <c r="AD58">
        <v>1</v>
      </c>
      <c r="AE58">
        <v>1</v>
      </c>
      <c r="AF58" t="s">
        <v>3</v>
      </c>
      <c r="AG58">
        <v>24.1</v>
      </c>
      <c r="AH58">
        <v>2</v>
      </c>
      <c r="AI58">
        <v>61550668</v>
      </c>
      <c r="AJ58">
        <v>58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</row>
    <row r="59" spans="1:44" x14ac:dyDescent="0.2">
      <c r="A59">
        <f>ROW(Source!A194)</f>
        <v>194</v>
      </c>
      <c r="B59">
        <v>61550671</v>
      </c>
      <c r="C59">
        <v>61550667</v>
      </c>
      <c r="D59">
        <v>60332400</v>
      </c>
      <c r="E59">
        <v>117</v>
      </c>
      <c r="F59">
        <v>1</v>
      </c>
      <c r="G59">
        <v>1</v>
      </c>
      <c r="H59">
        <v>3</v>
      </c>
      <c r="I59" t="s">
        <v>494</v>
      </c>
      <c r="J59" t="s">
        <v>3</v>
      </c>
      <c r="K59" t="s">
        <v>495</v>
      </c>
      <c r="L59">
        <v>1371</v>
      </c>
      <c r="N59">
        <v>1013</v>
      </c>
      <c r="O59" t="s">
        <v>128</v>
      </c>
      <c r="P59" t="s">
        <v>128</v>
      </c>
      <c r="Q59">
        <v>1</v>
      </c>
      <c r="X59">
        <v>100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 t="s">
        <v>3</v>
      </c>
      <c r="AG59">
        <v>100</v>
      </c>
      <c r="AH59">
        <v>3</v>
      </c>
      <c r="AI59">
        <v>-1</v>
      </c>
      <c r="AJ59" t="s">
        <v>3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</row>
    <row r="60" spans="1:44" x14ac:dyDescent="0.2">
      <c r="A60">
        <f>ROW(Source!A196)</f>
        <v>196</v>
      </c>
      <c r="B60">
        <v>61550681</v>
      </c>
      <c r="C60">
        <v>61550673</v>
      </c>
      <c r="D60">
        <v>60327430</v>
      </c>
      <c r="E60">
        <v>117</v>
      </c>
      <c r="F60">
        <v>1</v>
      </c>
      <c r="G60">
        <v>1</v>
      </c>
      <c r="H60">
        <v>1</v>
      </c>
      <c r="I60" t="s">
        <v>428</v>
      </c>
      <c r="J60" t="s">
        <v>3</v>
      </c>
      <c r="K60" t="s">
        <v>429</v>
      </c>
      <c r="L60">
        <v>1191</v>
      </c>
      <c r="N60">
        <v>1013</v>
      </c>
      <c r="O60" t="s">
        <v>413</v>
      </c>
      <c r="P60" t="s">
        <v>413</v>
      </c>
      <c r="Q60">
        <v>1</v>
      </c>
      <c r="X60">
        <v>20.329999999999998</v>
      </c>
      <c r="Y60">
        <v>0</v>
      </c>
      <c r="Z60">
        <v>0</v>
      </c>
      <c r="AA60">
        <v>0</v>
      </c>
      <c r="AB60">
        <v>713.96</v>
      </c>
      <c r="AC60">
        <v>0</v>
      </c>
      <c r="AD60">
        <v>1</v>
      </c>
      <c r="AE60">
        <v>1</v>
      </c>
      <c r="AF60" t="s">
        <v>3</v>
      </c>
      <c r="AG60">
        <v>20.329999999999998</v>
      </c>
      <c r="AH60">
        <v>2</v>
      </c>
      <c r="AI60">
        <v>61550674</v>
      </c>
      <c r="AJ60">
        <v>60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</row>
    <row r="61" spans="1:44" x14ac:dyDescent="0.2">
      <c r="A61">
        <f>ROW(Source!A196)</f>
        <v>196</v>
      </c>
      <c r="B61">
        <v>61550682</v>
      </c>
      <c r="C61">
        <v>61550673</v>
      </c>
      <c r="D61">
        <v>60327602</v>
      </c>
      <c r="E61">
        <v>117</v>
      </c>
      <c r="F61">
        <v>1</v>
      </c>
      <c r="G61">
        <v>1</v>
      </c>
      <c r="H61">
        <v>1</v>
      </c>
      <c r="I61" t="s">
        <v>430</v>
      </c>
      <c r="J61" t="s">
        <v>3</v>
      </c>
      <c r="K61" t="s">
        <v>431</v>
      </c>
      <c r="L61">
        <v>1191</v>
      </c>
      <c r="N61">
        <v>1013</v>
      </c>
      <c r="O61" t="s">
        <v>413</v>
      </c>
      <c r="P61" t="s">
        <v>413</v>
      </c>
      <c r="Q61">
        <v>1</v>
      </c>
      <c r="X61">
        <v>0.01</v>
      </c>
      <c r="Y61">
        <v>0</v>
      </c>
      <c r="Z61">
        <v>0</v>
      </c>
      <c r="AA61">
        <v>0</v>
      </c>
      <c r="AB61">
        <v>0</v>
      </c>
      <c r="AC61">
        <v>0</v>
      </c>
      <c r="AD61">
        <v>1</v>
      </c>
      <c r="AE61">
        <v>2</v>
      </c>
      <c r="AF61" t="s">
        <v>3</v>
      </c>
      <c r="AG61">
        <v>0.01</v>
      </c>
      <c r="AH61">
        <v>2</v>
      </c>
      <c r="AI61">
        <v>61550675</v>
      </c>
      <c r="AJ61">
        <v>61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</row>
    <row r="62" spans="1:44" x14ac:dyDescent="0.2">
      <c r="A62">
        <f>ROW(Source!A196)</f>
        <v>196</v>
      </c>
      <c r="B62">
        <v>61550683</v>
      </c>
      <c r="C62">
        <v>61550673</v>
      </c>
      <c r="D62">
        <v>60334278</v>
      </c>
      <c r="E62">
        <v>1</v>
      </c>
      <c r="F62">
        <v>1</v>
      </c>
      <c r="G62">
        <v>1</v>
      </c>
      <c r="H62">
        <v>2</v>
      </c>
      <c r="I62" t="s">
        <v>432</v>
      </c>
      <c r="J62" t="s">
        <v>433</v>
      </c>
      <c r="K62" t="s">
        <v>434</v>
      </c>
      <c r="L62">
        <v>1368</v>
      </c>
      <c r="N62">
        <v>1011</v>
      </c>
      <c r="O62" t="s">
        <v>417</v>
      </c>
      <c r="P62" t="s">
        <v>417</v>
      </c>
      <c r="Q62">
        <v>1</v>
      </c>
      <c r="X62">
        <v>0.01</v>
      </c>
      <c r="Y62">
        <v>0</v>
      </c>
      <c r="Z62">
        <v>37.32</v>
      </c>
      <c r="AA62">
        <v>641.22</v>
      </c>
      <c r="AB62">
        <v>0</v>
      </c>
      <c r="AC62">
        <v>0</v>
      </c>
      <c r="AD62">
        <v>1</v>
      </c>
      <c r="AE62">
        <v>0</v>
      </c>
      <c r="AF62" t="s">
        <v>3</v>
      </c>
      <c r="AG62">
        <v>0.01</v>
      </c>
      <c r="AH62">
        <v>2</v>
      </c>
      <c r="AI62">
        <v>61550676</v>
      </c>
      <c r="AJ62">
        <v>62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</row>
    <row r="63" spans="1:44" x14ac:dyDescent="0.2">
      <c r="A63">
        <f>ROW(Source!A196)</f>
        <v>196</v>
      </c>
      <c r="B63">
        <v>61550684</v>
      </c>
      <c r="C63">
        <v>61550673</v>
      </c>
      <c r="D63">
        <v>60401754</v>
      </c>
      <c r="E63">
        <v>1</v>
      </c>
      <c r="F63">
        <v>1</v>
      </c>
      <c r="G63">
        <v>1</v>
      </c>
      <c r="H63">
        <v>3</v>
      </c>
      <c r="I63" t="s">
        <v>436</v>
      </c>
      <c r="J63" t="s">
        <v>437</v>
      </c>
      <c r="K63" t="s">
        <v>438</v>
      </c>
      <c r="L63">
        <v>1383</v>
      </c>
      <c r="N63">
        <v>1013</v>
      </c>
      <c r="O63" t="s">
        <v>439</v>
      </c>
      <c r="P63" t="s">
        <v>439</v>
      </c>
      <c r="Q63">
        <v>1</v>
      </c>
      <c r="X63">
        <v>8.2403999999999993</v>
      </c>
      <c r="Y63">
        <v>6.78</v>
      </c>
      <c r="Z63">
        <v>0</v>
      </c>
      <c r="AA63">
        <v>0</v>
      </c>
      <c r="AB63">
        <v>0</v>
      </c>
      <c r="AC63">
        <v>0</v>
      </c>
      <c r="AD63">
        <v>1</v>
      </c>
      <c r="AE63">
        <v>0</v>
      </c>
      <c r="AF63" t="s">
        <v>3</v>
      </c>
      <c r="AG63">
        <v>8.2403999999999993</v>
      </c>
      <c r="AH63">
        <v>2</v>
      </c>
      <c r="AI63">
        <v>61550677</v>
      </c>
      <c r="AJ63">
        <v>63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</row>
    <row r="64" spans="1:44" x14ac:dyDescent="0.2">
      <c r="A64">
        <f>ROW(Source!A196)</f>
        <v>196</v>
      </c>
      <c r="B64">
        <v>61550685</v>
      </c>
      <c r="C64">
        <v>61550673</v>
      </c>
      <c r="D64">
        <v>60403324</v>
      </c>
      <c r="E64">
        <v>1</v>
      </c>
      <c r="F64">
        <v>1</v>
      </c>
      <c r="G64">
        <v>1</v>
      </c>
      <c r="H64">
        <v>3</v>
      </c>
      <c r="I64" t="s">
        <v>440</v>
      </c>
      <c r="J64" t="s">
        <v>441</v>
      </c>
      <c r="K64" t="s">
        <v>442</v>
      </c>
      <c r="L64">
        <v>1407</v>
      </c>
      <c r="N64">
        <v>1013</v>
      </c>
      <c r="O64" t="s">
        <v>443</v>
      </c>
      <c r="P64" t="s">
        <v>443</v>
      </c>
      <c r="Q64">
        <v>1</v>
      </c>
      <c r="X64">
        <v>0.4</v>
      </c>
      <c r="Y64">
        <v>261.08999999999997</v>
      </c>
      <c r="Z64">
        <v>0</v>
      </c>
      <c r="AA64">
        <v>0</v>
      </c>
      <c r="AB64">
        <v>0</v>
      </c>
      <c r="AC64">
        <v>0</v>
      </c>
      <c r="AD64">
        <v>1</v>
      </c>
      <c r="AE64">
        <v>0</v>
      </c>
      <c r="AF64" t="s">
        <v>3</v>
      </c>
      <c r="AG64">
        <v>0.4</v>
      </c>
      <c r="AH64">
        <v>2</v>
      </c>
      <c r="AI64">
        <v>61550678</v>
      </c>
      <c r="AJ64">
        <v>64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</row>
    <row r="65" spans="1:44" x14ac:dyDescent="0.2">
      <c r="A65">
        <f>ROW(Source!A196)</f>
        <v>196</v>
      </c>
      <c r="B65">
        <v>61550686</v>
      </c>
      <c r="C65">
        <v>61550673</v>
      </c>
      <c r="D65">
        <v>60403601</v>
      </c>
      <c r="E65">
        <v>1</v>
      </c>
      <c r="F65">
        <v>1</v>
      </c>
      <c r="G65">
        <v>1</v>
      </c>
      <c r="H65">
        <v>3</v>
      </c>
      <c r="I65" t="s">
        <v>444</v>
      </c>
      <c r="J65" t="s">
        <v>445</v>
      </c>
      <c r="K65" t="s">
        <v>446</v>
      </c>
      <c r="L65">
        <v>1348</v>
      </c>
      <c r="N65">
        <v>1009</v>
      </c>
      <c r="O65" t="s">
        <v>28</v>
      </c>
      <c r="P65" t="s">
        <v>28</v>
      </c>
      <c r="Q65">
        <v>1000</v>
      </c>
      <c r="X65">
        <v>1.4E-3</v>
      </c>
      <c r="Y65">
        <v>99190.96</v>
      </c>
      <c r="Z65">
        <v>0</v>
      </c>
      <c r="AA65">
        <v>0</v>
      </c>
      <c r="AB65">
        <v>0</v>
      </c>
      <c r="AC65">
        <v>0</v>
      </c>
      <c r="AD65">
        <v>1</v>
      </c>
      <c r="AE65">
        <v>0</v>
      </c>
      <c r="AF65" t="s">
        <v>3</v>
      </c>
      <c r="AG65">
        <v>1.4E-3</v>
      </c>
      <c r="AH65">
        <v>2</v>
      </c>
      <c r="AI65">
        <v>61550679</v>
      </c>
      <c r="AJ65">
        <v>65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</row>
    <row r="66" spans="1:44" x14ac:dyDescent="0.2">
      <c r="A66">
        <f>ROW(Source!A196)</f>
        <v>196</v>
      </c>
      <c r="B66">
        <v>61550687</v>
      </c>
      <c r="C66">
        <v>61550673</v>
      </c>
      <c r="D66">
        <v>60333436</v>
      </c>
      <c r="E66">
        <v>117</v>
      </c>
      <c r="F66">
        <v>1</v>
      </c>
      <c r="G66">
        <v>1</v>
      </c>
      <c r="H66">
        <v>3</v>
      </c>
      <c r="I66" t="s">
        <v>496</v>
      </c>
      <c r="J66" t="s">
        <v>3</v>
      </c>
      <c r="K66" t="s">
        <v>497</v>
      </c>
      <c r="L66">
        <v>3277935</v>
      </c>
      <c r="N66">
        <v>1013</v>
      </c>
      <c r="O66" t="s">
        <v>498</v>
      </c>
      <c r="P66" t="s">
        <v>498</v>
      </c>
      <c r="Q66">
        <v>1</v>
      </c>
      <c r="X66">
        <v>2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 t="s">
        <v>3</v>
      </c>
      <c r="AG66">
        <v>2</v>
      </c>
      <c r="AH66">
        <v>3</v>
      </c>
      <c r="AI66">
        <v>-1</v>
      </c>
      <c r="AJ66" t="s">
        <v>3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</row>
    <row r="67" spans="1:44" x14ac:dyDescent="0.2">
      <c r="A67">
        <f>ROW(Source!A198)</f>
        <v>198</v>
      </c>
      <c r="B67">
        <v>61550697</v>
      </c>
      <c r="C67">
        <v>61550689</v>
      </c>
      <c r="D67">
        <v>60327430</v>
      </c>
      <c r="E67">
        <v>117</v>
      </c>
      <c r="F67">
        <v>1</v>
      </c>
      <c r="G67">
        <v>1</v>
      </c>
      <c r="H67">
        <v>1</v>
      </c>
      <c r="I67" t="s">
        <v>428</v>
      </c>
      <c r="J67" t="s">
        <v>3</v>
      </c>
      <c r="K67" t="s">
        <v>429</v>
      </c>
      <c r="L67">
        <v>1191</v>
      </c>
      <c r="N67">
        <v>1013</v>
      </c>
      <c r="O67" t="s">
        <v>413</v>
      </c>
      <c r="P67" t="s">
        <v>413</v>
      </c>
      <c r="Q67">
        <v>1</v>
      </c>
      <c r="X67">
        <v>20.329999999999998</v>
      </c>
      <c r="Y67">
        <v>0</v>
      </c>
      <c r="Z67">
        <v>0</v>
      </c>
      <c r="AA67">
        <v>0</v>
      </c>
      <c r="AB67">
        <v>713.96</v>
      </c>
      <c r="AC67">
        <v>0</v>
      </c>
      <c r="AD67">
        <v>1</v>
      </c>
      <c r="AE67">
        <v>1</v>
      </c>
      <c r="AF67" t="s">
        <v>3</v>
      </c>
      <c r="AG67">
        <v>20.329999999999998</v>
      </c>
      <c r="AH67">
        <v>2</v>
      </c>
      <c r="AI67">
        <v>61550690</v>
      </c>
      <c r="AJ67">
        <v>67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</row>
    <row r="68" spans="1:44" x14ac:dyDescent="0.2">
      <c r="A68">
        <f>ROW(Source!A198)</f>
        <v>198</v>
      </c>
      <c r="B68">
        <v>61550698</v>
      </c>
      <c r="C68">
        <v>61550689</v>
      </c>
      <c r="D68">
        <v>60327602</v>
      </c>
      <c r="E68">
        <v>117</v>
      </c>
      <c r="F68">
        <v>1</v>
      </c>
      <c r="G68">
        <v>1</v>
      </c>
      <c r="H68">
        <v>1</v>
      </c>
      <c r="I68" t="s">
        <v>430</v>
      </c>
      <c r="J68" t="s">
        <v>3</v>
      </c>
      <c r="K68" t="s">
        <v>431</v>
      </c>
      <c r="L68">
        <v>1191</v>
      </c>
      <c r="N68">
        <v>1013</v>
      </c>
      <c r="O68" t="s">
        <v>413</v>
      </c>
      <c r="P68" t="s">
        <v>413</v>
      </c>
      <c r="Q68">
        <v>1</v>
      </c>
      <c r="X68">
        <v>0.01</v>
      </c>
      <c r="Y68">
        <v>0</v>
      </c>
      <c r="Z68">
        <v>0</v>
      </c>
      <c r="AA68">
        <v>0</v>
      </c>
      <c r="AB68">
        <v>0</v>
      </c>
      <c r="AC68">
        <v>0</v>
      </c>
      <c r="AD68">
        <v>1</v>
      </c>
      <c r="AE68">
        <v>2</v>
      </c>
      <c r="AF68" t="s">
        <v>3</v>
      </c>
      <c r="AG68">
        <v>0.01</v>
      </c>
      <c r="AH68">
        <v>2</v>
      </c>
      <c r="AI68">
        <v>61550691</v>
      </c>
      <c r="AJ68">
        <v>68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</row>
    <row r="69" spans="1:44" x14ac:dyDescent="0.2">
      <c r="A69">
        <f>ROW(Source!A198)</f>
        <v>198</v>
      </c>
      <c r="B69">
        <v>61550699</v>
      </c>
      <c r="C69">
        <v>61550689</v>
      </c>
      <c r="D69">
        <v>60334278</v>
      </c>
      <c r="E69">
        <v>1</v>
      </c>
      <c r="F69">
        <v>1</v>
      </c>
      <c r="G69">
        <v>1</v>
      </c>
      <c r="H69">
        <v>2</v>
      </c>
      <c r="I69" t="s">
        <v>432</v>
      </c>
      <c r="J69" t="s">
        <v>433</v>
      </c>
      <c r="K69" t="s">
        <v>434</v>
      </c>
      <c r="L69">
        <v>1368</v>
      </c>
      <c r="N69">
        <v>1011</v>
      </c>
      <c r="O69" t="s">
        <v>417</v>
      </c>
      <c r="P69" t="s">
        <v>417</v>
      </c>
      <c r="Q69">
        <v>1</v>
      </c>
      <c r="X69">
        <v>0.01</v>
      </c>
      <c r="Y69">
        <v>0</v>
      </c>
      <c r="Z69">
        <v>37.32</v>
      </c>
      <c r="AA69">
        <v>641.22</v>
      </c>
      <c r="AB69">
        <v>0</v>
      </c>
      <c r="AC69">
        <v>0</v>
      </c>
      <c r="AD69">
        <v>1</v>
      </c>
      <c r="AE69">
        <v>0</v>
      </c>
      <c r="AF69" t="s">
        <v>3</v>
      </c>
      <c r="AG69">
        <v>0.01</v>
      </c>
      <c r="AH69">
        <v>2</v>
      </c>
      <c r="AI69">
        <v>61550692</v>
      </c>
      <c r="AJ69">
        <v>69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</row>
    <row r="70" spans="1:44" x14ac:dyDescent="0.2">
      <c r="A70">
        <f>ROW(Source!A198)</f>
        <v>198</v>
      </c>
      <c r="B70">
        <v>61550700</v>
      </c>
      <c r="C70">
        <v>61550689</v>
      </c>
      <c r="D70">
        <v>60401754</v>
      </c>
      <c r="E70">
        <v>1</v>
      </c>
      <c r="F70">
        <v>1</v>
      </c>
      <c r="G70">
        <v>1</v>
      </c>
      <c r="H70">
        <v>3</v>
      </c>
      <c r="I70" t="s">
        <v>436</v>
      </c>
      <c r="J70" t="s">
        <v>437</v>
      </c>
      <c r="K70" t="s">
        <v>438</v>
      </c>
      <c r="L70">
        <v>1383</v>
      </c>
      <c r="N70">
        <v>1013</v>
      </c>
      <c r="O70" t="s">
        <v>439</v>
      </c>
      <c r="P70" t="s">
        <v>439</v>
      </c>
      <c r="Q70">
        <v>1</v>
      </c>
      <c r="X70">
        <v>8.2403999999999993</v>
      </c>
      <c r="Y70">
        <v>6.78</v>
      </c>
      <c r="Z70">
        <v>0</v>
      </c>
      <c r="AA70">
        <v>0</v>
      </c>
      <c r="AB70">
        <v>0</v>
      </c>
      <c r="AC70">
        <v>0</v>
      </c>
      <c r="AD70">
        <v>1</v>
      </c>
      <c r="AE70">
        <v>0</v>
      </c>
      <c r="AF70" t="s">
        <v>3</v>
      </c>
      <c r="AG70">
        <v>8.2403999999999993</v>
      </c>
      <c r="AH70">
        <v>2</v>
      </c>
      <c r="AI70">
        <v>61550693</v>
      </c>
      <c r="AJ70">
        <v>70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</row>
    <row r="71" spans="1:44" x14ac:dyDescent="0.2">
      <c r="A71">
        <f>ROW(Source!A198)</f>
        <v>198</v>
      </c>
      <c r="B71">
        <v>61550701</v>
      </c>
      <c r="C71">
        <v>61550689</v>
      </c>
      <c r="D71">
        <v>60403324</v>
      </c>
      <c r="E71">
        <v>1</v>
      </c>
      <c r="F71">
        <v>1</v>
      </c>
      <c r="G71">
        <v>1</v>
      </c>
      <c r="H71">
        <v>3</v>
      </c>
      <c r="I71" t="s">
        <v>440</v>
      </c>
      <c r="J71" t="s">
        <v>441</v>
      </c>
      <c r="K71" t="s">
        <v>442</v>
      </c>
      <c r="L71">
        <v>1407</v>
      </c>
      <c r="N71">
        <v>1013</v>
      </c>
      <c r="O71" t="s">
        <v>443</v>
      </c>
      <c r="P71" t="s">
        <v>443</v>
      </c>
      <c r="Q71">
        <v>1</v>
      </c>
      <c r="X71">
        <v>0.4</v>
      </c>
      <c r="Y71">
        <v>261.08999999999997</v>
      </c>
      <c r="Z71">
        <v>0</v>
      </c>
      <c r="AA71">
        <v>0</v>
      </c>
      <c r="AB71">
        <v>0</v>
      </c>
      <c r="AC71">
        <v>0</v>
      </c>
      <c r="AD71">
        <v>1</v>
      </c>
      <c r="AE71">
        <v>0</v>
      </c>
      <c r="AF71" t="s">
        <v>3</v>
      </c>
      <c r="AG71">
        <v>0.4</v>
      </c>
      <c r="AH71">
        <v>2</v>
      </c>
      <c r="AI71">
        <v>61550694</v>
      </c>
      <c r="AJ71">
        <v>71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</row>
    <row r="72" spans="1:44" x14ac:dyDescent="0.2">
      <c r="A72">
        <f>ROW(Source!A198)</f>
        <v>198</v>
      </c>
      <c r="B72">
        <v>61550702</v>
      </c>
      <c r="C72">
        <v>61550689</v>
      </c>
      <c r="D72">
        <v>60403601</v>
      </c>
      <c r="E72">
        <v>1</v>
      </c>
      <c r="F72">
        <v>1</v>
      </c>
      <c r="G72">
        <v>1</v>
      </c>
      <c r="H72">
        <v>3</v>
      </c>
      <c r="I72" t="s">
        <v>444</v>
      </c>
      <c r="J72" t="s">
        <v>445</v>
      </c>
      <c r="K72" t="s">
        <v>446</v>
      </c>
      <c r="L72">
        <v>1348</v>
      </c>
      <c r="N72">
        <v>1009</v>
      </c>
      <c r="O72" t="s">
        <v>28</v>
      </c>
      <c r="P72" t="s">
        <v>28</v>
      </c>
      <c r="Q72">
        <v>1000</v>
      </c>
      <c r="X72">
        <v>1.4E-3</v>
      </c>
      <c r="Y72">
        <v>99190.96</v>
      </c>
      <c r="Z72">
        <v>0</v>
      </c>
      <c r="AA72">
        <v>0</v>
      </c>
      <c r="AB72">
        <v>0</v>
      </c>
      <c r="AC72">
        <v>0</v>
      </c>
      <c r="AD72">
        <v>1</v>
      </c>
      <c r="AE72">
        <v>0</v>
      </c>
      <c r="AF72" t="s">
        <v>3</v>
      </c>
      <c r="AG72">
        <v>1.4E-3</v>
      </c>
      <c r="AH72">
        <v>2</v>
      </c>
      <c r="AI72">
        <v>61550695</v>
      </c>
      <c r="AJ72">
        <v>72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</row>
    <row r="73" spans="1:44" x14ac:dyDescent="0.2">
      <c r="A73">
        <f>ROW(Source!A198)</f>
        <v>198</v>
      </c>
      <c r="B73">
        <v>61550703</v>
      </c>
      <c r="C73">
        <v>61550689</v>
      </c>
      <c r="D73">
        <v>60333436</v>
      </c>
      <c r="E73">
        <v>117</v>
      </c>
      <c r="F73">
        <v>1</v>
      </c>
      <c r="G73">
        <v>1</v>
      </c>
      <c r="H73">
        <v>3</v>
      </c>
      <c r="I73" t="s">
        <v>496</v>
      </c>
      <c r="J73" t="s">
        <v>3</v>
      </c>
      <c r="K73" t="s">
        <v>497</v>
      </c>
      <c r="L73">
        <v>3277935</v>
      </c>
      <c r="N73">
        <v>1013</v>
      </c>
      <c r="O73" t="s">
        <v>498</v>
      </c>
      <c r="P73" t="s">
        <v>498</v>
      </c>
      <c r="Q73">
        <v>1</v>
      </c>
      <c r="X73">
        <v>2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 t="s">
        <v>3</v>
      </c>
      <c r="AG73">
        <v>2</v>
      </c>
      <c r="AH73">
        <v>3</v>
      </c>
      <c r="AI73">
        <v>-1</v>
      </c>
      <c r="AJ73" t="s">
        <v>3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</row>
    <row r="74" spans="1:44" x14ac:dyDescent="0.2">
      <c r="A74">
        <f>ROW(Source!A200)</f>
        <v>200</v>
      </c>
      <c r="B74">
        <v>61550717</v>
      </c>
      <c r="C74">
        <v>61550705</v>
      </c>
      <c r="D74">
        <v>60327426</v>
      </c>
      <c r="E74">
        <v>117</v>
      </c>
      <c r="F74">
        <v>1</v>
      </c>
      <c r="G74">
        <v>1</v>
      </c>
      <c r="H74">
        <v>1</v>
      </c>
      <c r="I74" t="s">
        <v>447</v>
      </c>
      <c r="J74" t="s">
        <v>3</v>
      </c>
      <c r="K74" t="s">
        <v>448</v>
      </c>
      <c r="L74">
        <v>1191</v>
      </c>
      <c r="N74">
        <v>1013</v>
      </c>
      <c r="O74" t="s">
        <v>413</v>
      </c>
      <c r="P74" t="s">
        <v>413</v>
      </c>
      <c r="Q74">
        <v>1</v>
      </c>
      <c r="X74">
        <v>12.24</v>
      </c>
      <c r="Y74">
        <v>0</v>
      </c>
      <c r="Z74">
        <v>0</v>
      </c>
      <c r="AA74">
        <v>0</v>
      </c>
      <c r="AB74">
        <v>705.88</v>
      </c>
      <c r="AC74">
        <v>0</v>
      </c>
      <c r="AD74">
        <v>1</v>
      </c>
      <c r="AE74">
        <v>1</v>
      </c>
      <c r="AF74" t="s">
        <v>3</v>
      </c>
      <c r="AG74">
        <v>12.24</v>
      </c>
      <c r="AH74">
        <v>2</v>
      </c>
      <c r="AI74">
        <v>61550706</v>
      </c>
      <c r="AJ74">
        <v>74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</row>
    <row r="75" spans="1:44" x14ac:dyDescent="0.2">
      <c r="A75">
        <f>ROW(Source!A200)</f>
        <v>200</v>
      </c>
      <c r="B75">
        <v>61550718</v>
      </c>
      <c r="C75">
        <v>61550705</v>
      </c>
      <c r="D75">
        <v>60327602</v>
      </c>
      <c r="E75">
        <v>117</v>
      </c>
      <c r="F75">
        <v>1</v>
      </c>
      <c r="G75">
        <v>1</v>
      </c>
      <c r="H75">
        <v>1</v>
      </c>
      <c r="I75" t="s">
        <v>430</v>
      </c>
      <c r="J75" t="s">
        <v>3</v>
      </c>
      <c r="K75" t="s">
        <v>431</v>
      </c>
      <c r="L75">
        <v>1191</v>
      </c>
      <c r="N75">
        <v>1013</v>
      </c>
      <c r="O75" t="s">
        <v>413</v>
      </c>
      <c r="P75" t="s">
        <v>413</v>
      </c>
      <c r="Q75">
        <v>1</v>
      </c>
      <c r="X75">
        <v>0.2</v>
      </c>
      <c r="Y75">
        <v>0</v>
      </c>
      <c r="Z75">
        <v>0</v>
      </c>
      <c r="AA75">
        <v>0</v>
      </c>
      <c r="AB75">
        <v>0</v>
      </c>
      <c r="AC75">
        <v>0</v>
      </c>
      <c r="AD75">
        <v>1</v>
      </c>
      <c r="AE75">
        <v>2</v>
      </c>
      <c r="AF75" t="s">
        <v>3</v>
      </c>
      <c r="AG75">
        <v>0.2</v>
      </c>
      <c r="AH75">
        <v>2</v>
      </c>
      <c r="AI75">
        <v>61550707</v>
      </c>
      <c r="AJ75">
        <v>75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</row>
    <row r="76" spans="1:44" x14ac:dyDescent="0.2">
      <c r="A76">
        <f>ROW(Source!A200)</f>
        <v>200</v>
      </c>
      <c r="B76">
        <v>61550719</v>
      </c>
      <c r="C76">
        <v>61550705</v>
      </c>
      <c r="D76">
        <v>60334091</v>
      </c>
      <c r="E76">
        <v>1</v>
      </c>
      <c r="F76">
        <v>1</v>
      </c>
      <c r="G76">
        <v>1</v>
      </c>
      <c r="H76">
        <v>2</v>
      </c>
      <c r="I76" t="s">
        <v>449</v>
      </c>
      <c r="J76" t="s">
        <v>450</v>
      </c>
      <c r="K76" t="s">
        <v>451</v>
      </c>
      <c r="L76">
        <v>1368</v>
      </c>
      <c r="N76">
        <v>1011</v>
      </c>
      <c r="O76" t="s">
        <v>417</v>
      </c>
      <c r="P76" t="s">
        <v>417</v>
      </c>
      <c r="Q76">
        <v>1</v>
      </c>
      <c r="X76">
        <v>0.1</v>
      </c>
      <c r="Y76">
        <v>0</v>
      </c>
      <c r="Z76">
        <v>1629.55</v>
      </c>
      <c r="AA76">
        <v>969.91</v>
      </c>
      <c r="AB76">
        <v>0</v>
      </c>
      <c r="AC76">
        <v>0</v>
      </c>
      <c r="AD76">
        <v>1</v>
      </c>
      <c r="AE76">
        <v>0</v>
      </c>
      <c r="AF76" t="s">
        <v>3</v>
      </c>
      <c r="AG76">
        <v>0.1</v>
      </c>
      <c r="AH76">
        <v>2</v>
      </c>
      <c r="AI76">
        <v>61550708</v>
      </c>
      <c r="AJ76">
        <v>76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</row>
    <row r="77" spans="1:44" x14ac:dyDescent="0.2">
      <c r="A77">
        <f>ROW(Source!A200)</f>
        <v>200</v>
      </c>
      <c r="B77">
        <v>61550720</v>
      </c>
      <c r="C77">
        <v>61550705</v>
      </c>
      <c r="D77">
        <v>60334986</v>
      </c>
      <c r="E77">
        <v>1</v>
      </c>
      <c r="F77">
        <v>1</v>
      </c>
      <c r="G77">
        <v>1</v>
      </c>
      <c r="H77">
        <v>2</v>
      </c>
      <c r="I77" t="s">
        <v>453</v>
      </c>
      <c r="J77" t="s">
        <v>454</v>
      </c>
      <c r="K77" t="s">
        <v>455</v>
      </c>
      <c r="L77">
        <v>1368</v>
      </c>
      <c r="N77">
        <v>1011</v>
      </c>
      <c r="O77" t="s">
        <v>417</v>
      </c>
      <c r="P77" t="s">
        <v>417</v>
      </c>
      <c r="Q77">
        <v>1</v>
      </c>
      <c r="X77">
        <v>0.1</v>
      </c>
      <c r="Y77">
        <v>0</v>
      </c>
      <c r="Z77">
        <v>643.29</v>
      </c>
      <c r="AA77">
        <v>722.05</v>
      </c>
      <c r="AB77">
        <v>0</v>
      </c>
      <c r="AC77">
        <v>0</v>
      </c>
      <c r="AD77">
        <v>1</v>
      </c>
      <c r="AE77">
        <v>0</v>
      </c>
      <c r="AF77" t="s">
        <v>3</v>
      </c>
      <c r="AG77">
        <v>0.1</v>
      </c>
      <c r="AH77">
        <v>2</v>
      </c>
      <c r="AI77">
        <v>61550709</v>
      </c>
      <c r="AJ77">
        <v>77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</row>
    <row r="78" spans="1:44" x14ac:dyDescent="0.2">
      <c r="A78">
        <f>ROW(Source!A200)</f>
        <v>200</v>
      </c>
      <c r="B78">
        <v>61550721</v>
      </c>
      <c r="C78">
        <v>61550705</v>
      </c>
      <c r="D78">
        <v>60335182</v>
      </c>
      <c r="E78">
        <v>1</v>
      </c>
      <c r="F78">
        <v>1</v>
      </c>
      <c r="G78">
        <v>1</v>
      </c>
      <c r="H78">
        <v>2</v>
      </c>
      <c r="I78" t="s">
        <v>457</v>
      </c>
      <c r="J78" t="s">
        <v>458</v>
      </c>
      <c r="K78" t="s">
        <v>459</v>
      </c>
      <c r="L78">
        <v>1368</v>
      </c>
      <c r="N78">
        <v>1011</v>
      </c>
      <c r="O78" t="s">
        <v>417</v>
      </c>
      <c r="P78" t="s">
        <v>417</v>
      </c>
      <c r="Q78">
        <v>1</v>
      </c>
      <c r="X78">
        <v>2.16</v>
      </c>
      <c r="Y78">
        <v>0</v>
      </c>
      <c r="Z78">
        <v>32.26</v>
      </c>
      <c r="AA78">
        <v>0</v>
      </c>
      <c r="AB78">
        <v>0</v>
      </c>
      <c r="AC78">
        <v>0</v>
      </c>
      <c r="AD78">
        <v>1</v>
      </c>
      <c r="AE78">
        <v>0</v>
      </c>
      <c r="AF78" t="s">
        <v>3</v>
      </c>
      <c r="AG78">
        <v>2.16</v>
      </c>
      <c r="AH78">
        <v>2</v>
      </c>
      <c r="AI78">
        <v>61550710</v>
      </c>
      <c r="AJ78">
        <v>78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</row>
    <row r="79" spans="1:44" x14ac:dyDescent="0.2">
      <c r="A79">
        <f>ROW(Source!A200)</f>
        <v>200</v>
      </c>
      <c r="B79">
        <v>61550722</v>
      </c>
      <c r="C79">
        <v>61550705</v>
      </c>
      <c r="D79">
        <v>60401754</v>
      </c>
      <c r="E79">
        <v>1</v>
      </c>
      <c r="F79">
        <v>1</v>
      </c>
      <c r="G79">
        <v>1</v>
      </c>
      <c r="H79">
        <v>3</v>
      </c>
      <c r="I79" t="s">
        <v>436</v>
      </c>
      <c r="J79" t="s">
        <v>437</v>
      </c>
      <c r="K79" t="s">
        <v>438</v>
      </c>
      <c r="L79">
        <v>1383</v>
      </c>
      <c r="N79">
        <v>1013</v>
      </c>
      <c r="O79" t="s">
        <v>439</v>
      </c>
      <c r="P79" t="s">
        <v>439</v>
      </c>
      <c r="Q79">
        <v>1</v>
      </c>
      <c r="X79">
        <v>0.44159999999999999</v>
      </c>
      <c r="Y79">
        <v>6.78</v>
      </c>
      <c r="Z79">
        <v>0</v>
      </c>
      <c r="AA79">
        <v>0</v>
      </c>
      <c r="AB79">
        <v>0</v>
      </c>
      <c r="AC79">
        <v>0</v>
      </c>
      <c r="AD79">
        <v>1</v>
      </c>
      <c r="AE79">
        <v>0</v>
      </c>
      <c r="AF79" t="s">
        <v>3</v>
      </c>
      <c r="AG79">
        <v>0.44159999999999999</v>
      </c>
      <c r="AH79">
        <v>2</v>
      </c>
      <c r="AI79">
        <v>61550711</v>
      </c>
      <c r="AJ79">
        <v>79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</row>
    <row r="80" spans="1:44" x14ac:dyDescent="0.2">
      <c r="A80">
        <f>ROW(Source!A200)</f>
        <v>200</v>
      </c>
      <c r="B80">
        <v>61550723</v>
      </c>
      <c r="C80">
        <v>61550705</v>
      </c>
      <c r="D80">
        <v>60401913</v>
      </c>
      <c r="E80">
        <v>1</v>
      </c>
      <c r="F80">
        <v>1</v>
      </c>
      <c r="G80">
        <v>1</v>
      </c>
      <c r="H80">
        <v>3</v>
      </c>
      <c r="I80" t="s">
        <v>460</v>
      </c>
      <c r="J80" t="s">
        <v>461</v>
      </c>
      <c r="K80" t="s">
        <v>462</v>
      </c>
      <c r="L80">
        <v>1301</v>
      </c>
      <c r="N80">
        <v>1003</v>
      </c>
      <c r="O80" t="s">
        <v>163</v>
      </c>
      <c r="P80" t="s">
        <v>163</v>
      </c>
      <c r="Q80">
        <v>1</v>
      </c>
      <c r="X80">
        <v>13.33</v>
      </c>
      <c r="Y80">
        <v>5.87</v>
      </c>
      <c r="Z80">
        <v>0</v>
      </c>
      <c r="AA80">
        <v>0</v>
      </c>
      <c r="AB80">
        <v>0</v>
      </c>
      <c r="AC80">
        <v>0</v>
      </c>
      <c r="AD80">
        <v>1</v>
      </c>
      <c r="AE80">
        <v>0</v>
      </c>
      <c r="AF80" t="s">
        <v>3</v>
      </c>
      <c r="AG80">
        <v>13.33</v>
      </c>
      <c r="AH80">
        <v>2</v>
      </c>
      <c r="AI80">
        <v>61550712</v>
      </c>
      <c r="AJ80">
        <v>80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</row>
    <row r="81" spans="1:44" x14ac:dyDescent="0.2">
      <c r="A81">
        <f>ROW(Source!A200)</f>
        <v>200</v>
      </c>
      <c r="B81">
        <v>61550724</v>
      </c>
      <c r="C81">
        <v>61550705</v>
      </c>
      <c r="D81">
        <v>60401927</v>
      </c>
      <c r="E81">
        <v>1</v>
      </c>
      <c r="F81">
        <v>1</v>
      </c>
      <c r="G81">
        <v>1</v>
      </c>
      <c r="H81">
        <v>3</v>
      </c>
      <c r="I81" t="s">
        <v>463</v>
      </c>
      <c r="J81" t="s">
        <v>464</v>
      </c>
      <c r="K81" t="s">
        <v>465</v>
      </c>
      <c r="L81">
        <v>1302</v>
      </c>
      <c r="N81">
        <v>1003</v>
      </c>
      <c r="O81" t="s">
        <v>466</v>
      </c>
      <c r="P81" t="s">
        <v>466</v>
      </c>
      <c r="Q81">
        <v>10</v>
      </c>
      <c r="X81">
        <v>0.55000000000000004</v>
      </c>
      <c r="Y81">
        <v>37.71</v>
      </c>
      <c r="Z81">
        <v>0</v>
      </c>
      <c r="AA81">
        <v>0</v>
      </c>
      <c r="AB81">
        <v>0</v>
      </c>
      <c r="AC81">
        <v>0</v>
      </c>
      <c r="AD81">
        <v>1</v>
      </c>
      <c r="AE81">
        <v>0</v>
      </c>
      <c r="AF81" t="s">
        <v>3</v>
      </c>
      <c r="AG81">
        <v>0.55000000000000004</v>
      </c>
      <c r="AH81">
        <v>2</v>
      </c>
      <c r="AI81">
        <v>61550713</v>
      </c>
      <c r="AJ81">
        <v>81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</row>
    <row r="82" spans="1:44" x14ac:dyDescent="0.2">
      <c r="A82">
        <f>ROW(Source!A200)</f>
        <v>200</v>
      </c>
      <c r="B82">
        <v>61550725</v>
      </c>
      <c r="C82">
        <v>61550705</v>
      </c>
      <c r="D82">
        <v>60402495</v>
      </c>
      <c r="E82">
        <v>1</v>
      </c>
      <c r="F82">
        <v>1</v>
      </c>
      <c r="G82">
        <v>1</v>
      </c>
      <c r="H82">
        <v>3</v>
      </c>
      <c r="I82" t="s">
        <v>467</v>
      </c>
      <c r="J82" t="s">
        <v>468</v>
      </c>
      <c r="K82" t="s">
        <v>469</v>
      </c>
      <c r="L82">
        <v>1346</v>
      </c>
      <c r="N82">
        <v>1009</v>
      </c>
      <c r="O82" t="s">
        <v>470</v>
      </c>
      <c r="P82" t="s">
        <v>470</v>
      </c>
      <c r="Q82">
        <v>1</v>
      </c>
      <c r="X82">
        <v>1.9</v>
      </c>
      <c r="Y82">
        <v>155.63</v>
      </c>
      <c r="Z82">
        <v>0</v>
      </c>
      <c r="AA82">
        <v>0</v>
      </c>
      <c r="AB82">
        <v>0</v>
      </c>
      <c r="AC82">
        <v>0</v>
      </c>
      <c r="AD82">
        <v>1</v>
      </c>
      <c r="AE82">
        <v>0</v>
      </c>
      <c r="AF82" t="s">
        <v>3</v>
      </c>
      <c r="AG82">
        <v>1.9</v>
      </c>
      <c r="AH82">
        <v>2</v>
      </c>
      <c r="AI82">
        <v>61550714</v>
      </c>
      <c r="AJ82">
        <v>82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</row>
    <row r="83" spans="1:44" x14ac:dyDescent="0.2">
      <c r="A83">
        <f>ROW(Source!A200)</f>
        <v>200</v>
      </c>
      <c r="B83">
        <v>61550726</v>
      </c>
      <c r="C83">
        <v>61550705</v>
      </c>
      <c r="D83">
        <v>60420448</v>
      </c>
      <c r="E83">
        <v>1</v>
      </c>
      <c r="F83">
        <v>1</v>
      </c>
      <c r="G83">
        <v>1</v>
      </c>
      <c r="H83">
        <v>3</v>
      </c>
      <c r="I83" t="s">
        <v>471</v>
      </c>
      <c r="J83" t="s">
        <v>472</v>
      </c>
      <c r="K83" t="s">
        <v>473</v>
      </c>
      <c r="L83">
        <v>1346</v>
      </c>
      <c r="N83">
        <v>1009</v>
      </c>
      <c r="O83" t="s">
        <v>470</v>
      </c>
      <c r="P83" t="s">
        <v>470</v>
      </c>
      <c r="Q83">
        <v>1</v>
      </c>
      <c r="X83">
        <v>0.4</v>
      </c>
      <c r="Y83">
        <v>79.88</v>
      </c>
      <c r="Z83">
        <v>0</v>
      </c>
      <c r="AA83">
        <v>0</v>
      </c>
      <c r="AB83">
        <v>0</v>
      </c>
      <c r="AC83">
        <v>0</v>
      </c>
      <c r="AD83">
        <v>1</v>
      </c>
      <c r="AE83">
        <v>0</v>
      </c>
      <c r="AF83" t="s">
        <v>3</v>
      </c>
      <c r="AG83">
        <v>0.4</v>
      </c>
      <c r="AH83">
        <v>2</v>
      </c>
      <c r="AI83">
        <v>61550715</v>
      </c>
      <c r="AJ83">
        <v>83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</row>
    <row r="84" spans="1:44" x14ac:dyDescent="0.2">
      <c r="A84">
        <f>ROW(Source!A200)</f>
        <v>200</v>
      </c>
      <c r="B84">
        <v>61550727</v>
      </c>
      <c r="C84">
        <v>61550705</v>
      </c>
      <c r="D84">
        <v>60333436</v>
      </c>
      <c r="E84">
        <v>117</v>
      </c>
      <c r="F84">
        <v>1</v>
      </c>
      <c r="G84">
        <v>1</v>
      </c>
      <c r="H84">
        <v>3</v>
      </c>
      <c r="I84" t="s">
        <v>496</v>
      </c>
      <c r="J84" t="s">
        <v>3</v>
      </c>
      <c r="K84" t="s">
        <v>497</v>
      </c>
      <c r="L84">
        <v>3277935</v>
      </c>
      <c r="N84">
        <v>1013</v>
      </c>
      <c r="O84" t="s">
        <v>498</v>
      </c>
      <c r="P84" t="s">
        <v>498</v>
      </c>
      <c r="Q84">
        <v>1</v>
      </c>
      <c r="X84">
        <v>2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 t="s">
        <v>3</v>
      </c>
      <c r="AG84">
        <v>2</v>
      </c>
      <c r="AH84">
        <v>3</v>
      </c>
      <c r="AI84">
        <v>-1</v>
      </c>
      <c r="AJ84" t="s">
        <v>3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</row>
    <row r="85" spans="1:44" x14ac:dyDescent="0.2">
      <c r="A85">
        <f>ROW(Source!A202)</f>
        <v>202</v>
      </c>
      <c r="B85">
        <v>61550738</v>
      </c>
      <c r="C85">
        <v>61550729</v>
      </c>
      <c r="D85">
        <v>60327560</v>
      </c>
      <c r="E85">
        <v>117</v>
      </c>
      <c r="F85">
        <v>1</v>
      </c>
      <c r="G85">
        <v>1</v>
      </c>
      <c r="H85">
        <v>1</v>
      </c>
      <c r="I85" t="s">
        <v>474</v>
      </c>
      <c r="J85" t="s">
        <v>3</v>
      </c>
      <c r="K85" t="s">
        <v>475</v>
      </c>
      <c r="L85">
        <v>1369</v>
      </c>
      <c r="N85">
        <v>1013</v>
      </c>
      <c r="O85" t="s">
        <v>476</v>
      </c>
      <c r="P85" t="s">
        <v>476</v>
      </c>
      <c r="Q85">
        <v>1</v>
      </c>
      <c r="X85">
        <v>0.02</v>
      </c>
      <c r="Y85">
        <v>0</v>
      </c>
      <c r="Z85">
        <v>0</v>
      </c>
      <c r="AA85">
        <v>0</v>
      </c>
      <c r="AB85">
        <v>587.34</v>
      </c>
      <c r="AC85">
        <v>0</v>
      </c>
      <c r="AD85">
        <v>1</v>
      </c>
      <c r="AE85">
        <v>1</v>
      </c>
      <c r="AF85" t="s">
        <v>3</v>
      </c>
      <c r="AG85">
        <v>0.02</v>
      </c>
      <c r="AH85">
        <v>2</v>
      </c>
      <c r="AI85">
        <v>61550730</v>
      </c>
      <c r="AJ85">
        <v>85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</row>
    <row r="86" spans="1:44" x14ac:dyDescent="0.2">
      <c r="A86">
        <f>ROW(Source!A202)</f>
        <v>202</v>
      </c>
      <c r="B86">
        <v>61550739</v>
      </c>
      <c r="C86">
        <v>61550729</v>
      </c>
      <c r="D86">
        <v>60327562</v>
      </c>
      <c r="E86">
        <v>117</v>
      </c>
      <c r="F86">
        <v>1</v>
      </c>
      <c r="G86">
        <v>1</v>
      </c>
      <c r="H86">
        <v>1</v>
      </c>
      <c r="I86" t="s">
        <v>477</v>
      </c>
      <c r="J86" t="s">
        <v>3</v>
      </c>
      <c r="K86" t="s">
        <v>478</v>
      </c>
      <c r="L86">
        <v>1369</v>
      </c>
      <c r="N86">
        <v>1013</v>
      </c>
      <c r="O86" t="s">
        <v>476</v>
      </c>
      <c r="P86" t="s">
        <v>476</v>
      </c>
      <c r="Q86">
        <v>1</v>
      </c>
      <c r="X86">
        <v>10.75</v>
      </c>
      <c r="Y86">
        <v>0</v>
      </c>
      <c r="Z86">
        <v>0</v>
      </c>
      <c r="AA86">
        <v>0</v>
      </c>
      <c r="AB86">
        <v>641.22</v>
      </c>
      <c r="AC86">
        <v>0</v>
      </c>
      <c r="AD86">
        <v>1</v>
      </c>
      <c r="AE86">
        <v>1</v>
      </c>
      <c r="AF86" t="s">
        <v>3</v>
      </c>
      <c r="AG86">
        <v>10.75</v>
      </c>
      <c r="AH86">
        <v>2</v>
      </c>
      <c r="AI86">
        <v>61550731</v>
      </c>
      <c r="AJ86">
        <v>86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</row>
    <row r="87" spans="1:44" x14ac:dyDescent="0.2">
      <c r="A87">
        <f>ROW(Source!A202)</f>
        <v>202</v>
      </c>
      <c r="B87">
        <v>61550740</v>
      </c>
      <c r="C87">
        <v>61550729</v>
      </c>
      <c r="D87">
        <v>60327566</v>
      </c>
      <c r="E87">
        <v>117</v>
      </c>
      <c r="F87">
        <v>1</v>
      </c>
      <c r="G87">
        <v>1</v>
      </c>
      <c r="H87">
        <v>1</v>
      </c>
      <c r="I87" t="s">
        <v>479</v>
      </c>
      <c r="J87" t="s">
        <v>3</v>
      </c>
      <c r="K87" t="s">
        <v>480</v>
      </c>
      <c r="L87">
        <v>1369</v>
      </c>
      <c r="N87">
        <v>1013</v>
      </c>
      <c r="O87" t="s">
        <v>476</v>
      </c>
      <c r="P87" t="s">
        <v>476</v>
      </c>
      <c r="Q87">
        <v>1</v>
      </c>
      <c r="X87">
        <v>4.83</v>
      </c>
      <c r="Y87">
        <v>0</v>
      </c>
      <c r="Z87">
        <v>0</v>
      </c>
      <c r="AA87">
        <v>0</v>
      </c>
      <c r="AB87">
        <v>722.05</v>
      </c>
      <c r="AC87">
        <v>0</v>
      </c>
      <c r="AD87">
        <v>1</v>
      </c>
      <c r="AE87">
        <v>1</v>
      </c>
      <c r="AF87" t="s">
        <v>3</v>
      </c>
      <c r="AG87">
        <v>4.83</v>
      </c>
      <c r="AH87">
        <v>2</v>
      </c>
      <c r="AI87">
        <v>61550732</v>
      </c>
      <c r="AJ87">
        <v>87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</row>
    <row r="88" spans="1:44" x14ac:dyDescent="0.2">
      <c r="A88">
        <f>ROW(Source!A202)</f>
        <v>202</v>
      </c>
      <c r="B88">
        <v>61550741</v>
      </c>
      <c r="C88">
        <v>61550729</v>
      </c>
      <c r="D88">
        <v>60327602</v>
      </c>
      <c r="E88">
        <v>117</v>
      </c>
      <c r="F88">
        <v>1</v>
      </c>
      <c r="G88">
        <v>1</v>
      </c>
      <c r="H88">
        <v>1</v>
      </c>
      <c r="I88" t="s">
        <v>430</v>
      </c>
      <c r="J88" t="s">
        <v>3</v>
      </c>
      <c r="K88" t="s">
        <v>431</v>
      </c>
      <c r="L88">
        <v>1191</v>
      </c>
      <c r="N88">
        <v>1013</v>
      </c>
      <c r="O88" t="s">
        <v>413</v>
      </c>
      <c r="P88" t="s">
        <v>413</v>
      </c>
      <c r="Q88">
        <v>1</v>
      </c>
      <c r="X88">
        <v>0.01</v>
      </c>
      <c r="Y88">
        <v>0</v>
      </c>
      <c r="Z88">
        <v>0</v>
      </c>
      <c r="AA88">
        <v>0</v>
      </c>
      <c r="AB88">
        <v>0</v>
      </c>
      <c r="AC88">
        <v>0</v>
      </c>
      <c r="AD88">
        <v>1</v>
      </c>
      <c r="AE88">
        <v>2</v>
      </c>
      <c r="AF88" t="s">
        <v>3</v>
      </c>
      <c r="AG88">
        <v>0.01</v>
      </c>
      <c r="AH88">
        <v>2</v>
      </c>
      <c r="AI88">
        <v>61550733</v>
      </c>
      <c r="AJ88">
        <v>88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</row>
    <row r="89" spans="1:44" x14ac:dyDescent="0.2">
      <c r="A89">
        <f>ROW(Source!A202)</f>
        <v>202</v>
      </c>
      <c r="B89">
        <v>61550742</v>
      </c>
      <c r="C89">
        <v>61550729</v>
      </c>
      <c r="D89">
        <v>60334986</v>
      </c>
      <c r="E89">
        <v>1</v>
      </c>
      <c r="F89">
        <v>1</v>
      </c>
      <c r="G89">
        <v>1</v>
      </c>
      <c r="H89">
        <v>2</v>
      </c>
      <c r="I89" t="s">
        <v>453</v>
      </c>
      <c r="J89" t="s">
        <v>454</v>
      </c>
      <c r="K89" t="s">
        <v>455</v>
      </c>
      <c r="L89">
        <v>1368</v>
      </c>
      <c r="N89">
        <v>1011</v>
      </c>
      <c r="O89" t="s">
        <v>417</v>
      </c>
      <c r="P89" t="s">
        <v>417</v>
      </c>
      <c r="Q89">
        <v>1</v>
      </c>
      <c r="X89">
        <v>0.01</v>
      </c>
      <c r="Y89">
        <v>0</v>
      </c>
      <c r="Z89">
        <v>643.29</v>
      </c>
      <c r="AA89">
        <v>722.05</v>
      </c>
      <c r="AB89">
        <v>0</v>
      </c>
      <c r="AC89">
        <v>0</v>
      </c>
      <c r="AD89">
        <v>1</v>
      </c>
      <c r="AE89">
        <v>0</v>
      </c>
      <c r="AF89" t="s">
        <v>3</v>
      </c>
      <c r="AG89">
        <v>0.01</v>
      </c>
      <c r="AH89">
        <v>2</v>
      </c>
      <c r="AI89">
        <v>61550734</v>
      </c>
      <c r="AJ89">
        <v>89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</row>
    <row r="90" spans="1:44" x14ac:dyDescent="0.2">
      <c r="A90">
        <f>ROW(Source!A202)</f>
        <v>202</v>
      </c>
      <c r="B90">
        <v>61550743</v>
      </c>
      <c r="C90">
        <v>61550729</v>
      </c>
      <c r="D90">
        <v>60401754</v>
      </c>
      <c r="E90">
        <v>1</v>
      </c>
      <c r="F90">
        <v>1</v>
      </c>
      <c r="G90">
        <v>1</v>
      </c>
      <c r="H90">
        <v>3</v>
      </c>
      <c r="I90" t="s">
        <v>436</v>
      </c>
      <c r="J90" t="s">
        <v>437</v>
      </c>
      <c r="K90" t="s">
        <v>438</v>
      </c>
      <c r="L90">
        <v>1383</v>
      </c>
      <c r="N90">
        <v>1013</v>
      </c>
      <c r="O90" t="s">
        <v>439</v>
      </c>
      <c r="P90" t="s">
        <v>439</v>
      </c>
      <c r="Q90">
        <v>1</v>
      </c>
      <c r="X90">
        <v>4.42</v>
      </c>
      <c r="Y90">
        <v>6.78</v>
      </c>
      <c r="Z90">
        <v>0</v>
      </c>
      <c r="AA90">
        <v>0</v>
      </c>
      <c r="AB90">
        <v>0</v>
      </c>
      <c r="AC90">
        <v>0</v>
      </c>
      <c r="AD90">
        <v>1</v>
      </c>
      <c r="AE90">
        <v>0</v>
      </c>
      <c r="AF90" t="s">
        <v>3</v>
      </c>
      <c r="AG90">
        <v>4.42</v>
      </c>
      <c r="AH90">
        <v>2</v>
      </c>
      <c r="AI90">
        <v>61550735</v>
      </c>
      <c r="AJ90">
        <v>90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</row>
    <row r="91" spans="1:44" x14ac:dyDescent="0.2">
      <c r="A91">
        <f>ROW(Source!A202)</f>
        <v>202</v>
      </c>
      <c r="B91">
        <v>61550744</v>
      </c>
      <c r="C91">
        <v>61550729</v>
      </c>
      <c r="D91">
        <v>60403357</v>
      </c>
      <c r="E91">
        <v>1</v>
      </c>
      <c r="F91">
        <v>1</v>
      </c>
      <c r="G91">
        <v>1</v>
      </c>
      <c r="H91">
        <v>3</v>
      </c>
      <c r="I91" t="s">
        <v>481</v>
      </c>
      <c r="J91" t="s">
        <v>482</v>
      </c>
      <c r="K91" t="s">
        <v>483</v>
      </c>
      <c r="L91">
        <v>1425</v>
      </c>
      <c r="N91">
        <v>1013</v>
      </c>
      <c r="O91" t="s">
        <v>119</v>
      </c>
      <c r="P91" t="s">
        <v>119</v>
      </c>
      <c r="Q91">
        <v>1</v>
      </c>
      <c r="X91">
        <v>2.09</v>
      </c>
      <c r="Y91">
        <v>52.34</v>
      </c>
      <c r="Z91">
        <v>0</v>
      </c>
      <c r="AA91">
        <v>0</v>
      </c>
      <c r="AB91">
        <v>0</v>
      </c>
      <c r="AC91">
        <v>0</v>
      </c>
      <c r="AD91">
        <v>1</v>
      </c>
      <c r="AE91">
        <v>0</v>
      </c>
      <c r="AF91" t="s">
        <v>3</v>
      </c>
      <c r="AG91">
        <v>2.09</v>
      </c>
      <c r="AH91">
        <v>2</v>
      </c>
      <c r="AI91">
        <v>61550736</v>
      </c>
      <c r="AJ91">
        <v>91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</row>
    <row r="92" spans="1:44" x14ac:dyDescent="0.2">
      <c r="A92">
        <f>ROW(Source!A202)</f>
        <v>202</v>
      </c>
      <c r="B92">
        <v>61550745</v>
      </c>
      <c r="C92">
        <v>61550729</v>
      </c>
      <c r="D92">
        <v>60333436</v>
      </c>
      <c r="E92">
        <v>117</v>
      </c>
      <c r="F92">
        <v>1</v>
      </c>
      <c r="G92">
        <v>1</v>
      </c>
      <c r="H92">
        <v>3</v>
      </c>
      <c r="I92" t="s">
        <v>496</v>
      </c>
      <c r="J92" t="s">
        <v>3</v>
      </c>
      <c r="K92" t="s">
        <v>497</v>
      </c>
      <c r="L92">
        <v>3277935</v>
      </c>
      <c r="N92">
        <v>1013</v>
      </c>
      <c r="O92" t="s">
        <v>498</v>
      </c>
      <c r="P92" t="s">
        <v>498</v>
      </c>
      <c r="Q92">
        <v>1</v>
      </c>
      <c r="X92">
        <v>2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 t="s">
        <v>3</v>
      </c>
      <c r="AG92">
        <v>2</v>
      </c>
      <c r="AH92">
        <v>3</v>
      </c>
      <c r="AI92">
        <v>-1</v>
      </c>
      <c r="AJ92" t="s">
        <v>3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</row>
    <row r="93" spans="1:44" x14ac:dyDescent="0.2">
      <c r="A93">
        <f>ROW(Source!A239)</f>
        <v>239</v>
      </c>
      <c r="B93">
        <v>61550750</v>
      </c>
      <c r="C93">
        <v>61550747</v>
      </c>
      <c r="D93">
        <v>60327418</v>
      </c>
      <c r="E93">
        <v>117</v>
      </c>
      <c r="F93">
        <v>1</v>
      </c>
      <c r="G93">
        <v>1</v>
      </c>
      <c r="H93">
        <v>1</v>
      </c>
      <c r="I93" t="s">
        <v>426</v>
      </c>
      <c r="J93" t="s">
        <v>3</v>
      </c>
      <c r="K93" t="s">
        <v>427</v>
      </c>
      <c r="L93">
        <v>1191</v>
      </c>
      <c r="N93">
        <v>1013</v>
      </c>
      <c r="O93" t="s">
        <v>413</v>
      </c>
      <c r="P93" t="s">
        <v>413</v>
      </c>
      <c r="Q93">
        <v>1</v>
      </c>
      <c r="X93">
        <v>24.1</v>
      </c>
      <c r="Y93">
        <v>0</v>
      </c>
      <c r="Z93">
        <v>0</v>
      </c>
      <c r="AA93">
        <v>0</v>
      </c>
      <c r="AB93">
        <v>681.63</v>
      </c>
      <c r="AC93">
        <v>0</v>
      </c>
      <c r="AD93">
        <v>1</v>
      </c>
      <c r="AE93">
        <v>1</v>
      </c>
      <c r="AF93" t="s">
        <v>3</v>
      </c>
      <c r="AG93">
        <v>24.1</v>
      </c>
      <c r="AH93">
        <v>2</v>
      </c>
      <c r="AI93">
        <v>61550748</v>
      </c>
      <c r="AJ93">
        <v>93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</row>
    <row r="94" spans="1:44" x14ac:dyDescent="0.2">
      <c r="A94">
        <f>ROW(Source!A239)</f>
        <v>239</v>
      </c>
      <c r="B94">
        <v>61550751</v>
      </c>
      <c r="C94">
        <v>61550747</v>
      </c>
      <c r="D94">
        <v>60332400</v>
      </c>
      <c r="E94">
        <v>117</v>
      </c>
      <c r="F94">
        <v>1</v>
      </c>
      <c r="G94">
        <v>1</v>
      </c>
      <c r="H94">
        <v>3</v>
      </c>
      <c r="I94" t="s">
        <v>494</v>
      </c>
      <c r="J94" t="s">
        <v>3</v>
      </c>
      <c r="K94" t="s">
        <v>495</v>
      </c>
      <c r="L94">
        <v>1371</v>
      </c>
      <c r="N94">
        <v>1013</v>
      </c>
      <c r="O94" t="s">
        <v>128</v>
      </c>
      <c r="P94" t="s">
        <v>128</v>
      </c>
      <c r="Q94">
        <v>1</v>
      </c>
      <c r="X94">
        <v>100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 t="s">
        <v>3</v>
      </c>
      <c r="AG94">
        <v>100</v>
      </c>
      <c r="AH94">
        <v>3</v>
      </c>
      <c r="AI94">
        <v>-1</v>
      </c>
      <c r="AJ94" t="s">
        <v>3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</row>
    <row r="95" spans="1:44" x14ac:dyDescent="0.2">
      <c r="A95">
        <f>ROW(Source!A241)</f>
        <v>241</v>
      </c>
      <c r="B95">
        <v>61550756</v>
      </c>
      <c r="C95">
        <v>61550753</v>
      </c>
      <c r="D95">
        <v>60327418</v>
      </c>
      <c r="E95">
        <v>117</v>
      </c>
      <c r="F95">
        <v>1</v>
      </c>
      <c r="G95">
        <v>1</v>
      </c>
      <c r="H95">
        <v>1</v>
      </c>
      <c r="I95" t="s">
        <v>426</v>
      </c>
      <c r="J95" t="s">
        <v>3</v>
      </c>
      <c r="K95" t="s">
        <v>427</v>
      </c>
      <c r="L95">
        <v>1191</v>
      </c>
      <c r="N95">
        <v>1013</v>
      </c>
      <c r="O95" t="s">
        <v>413</v>
      </c>
      <c r="P95" t="s">
        <v>413</v>
      </c>
      <c r="Q95">
        <v>1</v>
      </c>
      <c r="X95">
        <v>24.1</v>
      </c>
      <c r="Y95">
        <v>0</v>
      </c>
      <c r="Z95">
        <v>0</v>
      </c>
      <c r="AA95">
        <v>0</v>
      </c>
      <c r="AB95">
        <v>681.63</v>
      </c>
      <c r="AC95">
        <v>0</v>
      </c>
      <c r="AD95">
        <v>1</v>
      </c>
      <c r="AE95">
        <v>1</v>
      </c>
      <c r="AF95" t="s">
        <v>3</v>
      </c>
      <c r="AG95">
        <v>24.1</v>
      </c>
      <c r="AH95">
        <v>2</v>
      </c>
      <c r="AI95">
        <v>61550754</v>
      </c>
      <c r="AJ95">
        <v>95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</row>
    <row r="96" spans="1:44" x14ac:dyDescent="0.2">
      <c r="A96">
        <f>ROW(Source!A241)</f>
        <v>241</v>
      </c>
      <c r="B96">
        <v>61550757</v>
      </c>
      <c r="C96">
        <v>61550753</v>
      </c>
      <c r="D96">
        <v>60332400</v>
      </c>
      <c r="E96">
        <v>117</v>
      </c>
      <c r="F96">
        <v>1</v>
      </c>
      <c r="G96">
        <v>1</v>
      </c>
      <c r="H96">
        <v>3</v>
      </c>
      <c r="I96" t="s">
        <v>494</v>
      </c>
      <c r="J96" t="s">
        <v>3</v>
      </c>
      <c r="K96" t="s">
        <v>495</v>
      </c>
      <c r="L96">
        <v>1371</v>
      </c>
      <c r="N96">
        <v>1013</v>
      </c>
      <c r="O96" t="s">
        <v>128</v>
      </c>
      <c r="P96" t="s">
        <v>128</v>
      </c>
      <c r="Q96">
        <v>1</v>
      </c>
      <c r="X96">
        <v>100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 t="s">
        <v>3</v>
      </c>
      <c r="AG96">
        <v>100</v>
      </c>
      <c r="AH96">
        <v>3</v>
      </c>
      <c r="AI96">
        <v>-1</v>
      </c>
      <c r="AJ96" t="s">
        <v>3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</row>
    <row r="97" spans="1:44" x14ac:dyDescent="0.2">
      <c r="A97">
        <f>ROW(Source!A243)</f>
        <v>243</v>
      </c>
      <c r="B97">
        <v>61550767</v>
      </c>
      <c r="C97">
        <v>61550759</v>
      </c>
      <c r="D97">
        <v>60327430</v>
      </c>
      <c r="E97">
        <v>117</v>
      </c>
      <c r="F97">
        <v>1</v>
      </c>
      <c r="G97">
        <v>1</v>
      </c>
      <c r="H97">
        <v>1</v>
      </c>
      <c r="I97" t="s">
        <v>428</v>
      </c>
      <c r="J97" t="s">
        <v>3</v>
      </c>
      <c r="K97" t="s">
        <v>429</v>
      </c>
      <c r="L97">
        <v>1191</v>
      </c>
      <c r="N97">
        <v>1013</v>
      </c>
      <c r="O97" t="s">
        <v>413</v>
      </c>
      <c r="P97" t="s">
        <v>413</v>
      </c>
      <c r="Q97">
        <v>1</v>
      </c>
      <c r="X97">
        <v>20.329999999999998</v>
      </c>
      <c r="Y97">
        <v>0</v>
      </c>
      <c r="Z97">
        <v>0</v>
      </c>
      <c r="AA97">
        <v>0</v>
      </c>
      <c r="AB97">
        <v>713.96</v>
      </c>
      <c r="AC97">
        <v>0</v>
      </c>
      <c r="AD97">
        <v>1</v>
      </c>
      <c r="AE97">
        <v>1</v>
      </c>
      <c r="AF97" t="s">
        <v>3</v>
      </c>
      <c r="AG97">
        <v>20.329999999999998</v>
      </c>
      <c r="AH97">
        <v>2</v>
      </c>
      <c r="AI97">
        <v>61550760</v>
      </c>
      <c r="AJ97">
        <v>97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</row>
    <row r="98" spans="1:44" x14ac:dyDescent="0.2">
      <c r="A98">
        <f>ROW(Source!A243)</f>
        <v>243</v>
      </c>
      <c r="B98">
        <v>61550768</v>
      </c>
      <c r="C98">
        <v>61550759</v>
      </c>
      <c r="D98">
        <v>60327602</v>
      </c>
      <c r="E98">
        <v>117</v>
      </c>
      <c r="F98">
        <v>1</v>
      </c>
      <c r="G98">
        <v>1</v>
      </c>
      <c r="H98">
        <v>1</v>
      </c>
      <c r="I98" t="s">
        <v>430</v>
      </c>
      <c r="J98" t="s">
        <v>3</v>
      </c>
      <c r="K98" t="s">
        <v>431</v>
      </c>
      <c r="L98">
        <v>1191</v>
      </c>
      <c r="N98">
        <v>1013</v>
      </c>
      <c r="O98" t="s">
        <v>413</v>
      </c>
      <c r="P98" t="s">
        <v>413</v>
      </c>
      <c r="Q98">
        <v>1</v>
      </c>
      <c r="X98">
        <v>0.01</v>
      </c>
      <c r="Y98">
        <v>0</v>
      </c>
      <c r="Z98">
        <v>0</v>
      </c>
      <c r="AA98">
        <v>0</v>
      </c>
      <c r="AB98">
        <v>0</v>
      </c>
      <c r="AC98">
        <v>0</v>
      </c>
      <c r="AD98">
        <v>1</v>
      </c>
      <c r="AE98">
        <v>2</v>
      </c>
      <c r="AF98" t="s">
        <v>3</v>
      </c>
      <c r="AG98">
        <v>0.01</v>
      </c>
      <c r="AH98">
        <v>2</v>
      </c>
      <c r="AI98">
        <v>61550761</v>
      </c>
      <c r="AJ98">
        <v>98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</row>
    <row r="99" spans="1:44" x14ac:dyDescent="0.2">
      <c r="A99">
        <f>ROW(Source!A243)</f>
        <v>243</v>
      </c>
      <c r="B99">
        <v>61550769</v>
      </c>
      <c r="C99">
        <v>61550759</v>
      </c>
      <c r="D99">
        <v>60334278</v>
      </c>
      <c r="E99">
        <v>1</v>
      </c>
      <c r="F99">
        <v>1</v>
      </c>
      <c r="G99">
        <v>1</v>
      </c>
      <c r="H99">
        <v>2</v>
      </c>
      <c r="I99" t="s">
        <v>432</v>
      </c>
      <c r="J99" t="s">
        <v>433</v>
      </c>
      <c r="K99" t="s">
        <v>434</v>
      </c>
      <c r="L99">
        <v>1368</v>
      </c>
      <c r="N99">
        <v>1011</v>
      </c>
      <c r="O99" t="s">
        <v>417</v>
      </c>
      <c r="P99" t="s">
        <v>417</v>
      </c>
      <c r="Q99">
        <v>1</v>
      </c>
      <c r="X99">
        <v>0.01</v>
      </c>
      <c r="Y99">
        <v>0</v>
      </c>
      <c r="Z99">
        <v>37.32</v>
      </c>
      <c r="AA99">
        <v>641.22</v>
      </c>
      <c r="AB99">
        <v>0</v>
      </c>
      <c r="AC99">
        <v>0</v>
      </c>
      <c r="AD99">
        <v>1</v>
      </c>
      <c r="AE99">
        <v>0</v>
      </c>
      <c r="AF99" t="s">
        <v>3</v>
      </c>
      <c r="AG99">
        <v>0.01</v>
      </c>
      <c r="AH99">
        <v>2</v>
      </c>
      <c r="AI99">
        <v>61550762</v>
      </c>
      <c r="AJ99">
        <v>99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</row>
    <row r="100" spans="1:44" x14ac:dyDescent="0.2">
      <c r="A100">
        <f>ROW(Source!A243)</f>
        <v>243</v>
      </c>
      <c r="B100">
        <v>61550770</v>
      </c>
      <c r="C100">
        <v>61550759</v>
      </c>
      <c r="D100">
        <v>60401754</v>
      </c>
      <c r="E100">
        <v>1</v>
      </c>
      <c r="F100">
        <v>1</v>
      </c>
      <c r="G100">
        <v>1</v>
      </c>
      <c r="H100">
        <v>3</v>
      </c>
      <c r="I100" t="s">
        <v>436</v>
      </c>
      <c r="J100" t="s">
        <v>437</v>
      </c>
      <c r="K100" t="s">
        <v>438</v>
      </c>
      <c r="L100">
        <v>1383</v>
      </c>
      <c r="N100">
        <v>1013</v>
      </c>
      <c r="O100" t="s">
        <v>439</v>
      </c>
      <c r="P100" t="s">
        <v>439</v>
      </c>
      <c r="Q100">
        <v>1</v>
      </c>
      <c r="X100">
        <v>8.2403999999999993</v>
      </c>
      <c r="Y100">
        <v>6.78</v>
      </c>
      <c r="Z100">
        <v>0</v>
      </c>
      <c r="AA100">
        <v>0</v>
      </c>
      <c r="AB100">
        <v>0</v>
      </c>
      <c r="AC100">
        <v>0</v>
      </c>
      <c r="AD100">
        <v>1</v>
      </c>
      <c r="AE100">
        <v>0</v>
      </c>
      <c r="AF100" t="s">
        <v>3</v>
      </c>
      <c r="AG100">
        <v>8.2403999999999993</v>
      </c>
      <c r="AH100">
        <v>2</v>
      </c>
      <c r="AI100">
        <v>61550763</v>
      </c>
      <c r="AJ100">
        <v>100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</row>
    <row r="101" spans="1:44" x14ac:dyDescent="0.2">
      <c r="A101">
        <f>ROW(Source!A243)</f>
        <v>243</v>
      </c>
      <c r="B101">
        <v>61550771</v>
      </c>
      <c r="C101">
        <v>61550759</v>
      </c>
      <c r="D101">
        <v>60403324</v>
      </c>
      <c r="E101">
        <v>1</v>
      </c>
      <c r="F101">
        <v>1</v>
      </c>
      <c r="G101">
        <v>1</v>
      </c>
      <c r="H101">
        <v>3</v>
      </c>
      <c r="I101" t="s">
        <v>440</v>
      </c>
      <c r="J101" t="s">
        <v>441</v>
      </c>
      <c r="K101" t="s">
        <v>442</v>
      </c>
      <c r="L101">
        <v>1407</v>
      </c>
      <c r="N101">
        <v>1013</v>
      </c>
      <c r="O101" t="s">
        <v>443</v>
      </c>
      <c r="P101" t="s">
        <v>443</v>
      </c>
      <c r="Q101">
        <v>1</v>
      </c>
      <c r="X101">
        <v>0.4</v>
      </c>
      <c r="Y101">
        <v>261.08999999999997</v>
      </c>
      <c r="Z101">
        <v>0</v>
      </c>
      <c r="AA101">
        <v>0</v>
      </c>
      <c r="AB101">
        <v>0</v>
      </c>
      <c r="AC101">
        <v>0</v>
      </c>
      <c r="AD101">
        <v>1</v>
      </c>
      <c r="AE101">
        <v>0</v>
      </c>
      <c r="AF101" t="s">
        <v>3</v>
      </c>
      <c r="AG101">
        <v>0.4</v>
      </c>
      <c r="AH101">
        <v>2</v>
      </c>
      <c r="AI101">
        <v>61550764</v>
      </c>
      <c r="AJ101">
        <v>101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</row>
    <row r="102" spans="1:44" x14ac:dyDescent="0.2">
      <c r="A102">
        <f>ROW(Source!A243)</f>
        <v>243</v>
      </c>
      <c r="B102">
        <v>61550772</v>
      </c>
      <c r="C102">
        <v>61550759</v>
      </c>
      <c r="D102">
        <v>60403601</v>
      </c>
      <c r="E102">
        <v>1</v>
      </c>
      <c r="F102">
        <v>1</v>
      </c>
      <c r="G102">
        <v>1</v>
      </c>
      <c r="H102">
        <v>3</v>
      </c>
      <c r="I102" t="s">
        <v>444</v>
      </c>
      <c r="J102" t="s">
        <v>445</v>
      </c>
      <c r="K102" t="s">
        <v>446</v>
      </c>
      <c r="L102">
        <v>1348</v>
      </c>
      <c r="N102">
        <v>1009</v>
      </c>
      <c r="O102" t="s">
        <v>28</v>
      </c>
      <c r="P102" t="s">
        <v>28</v>
      </c>
      <c r="Q102">
        <v>1000</v>
      </c>
      <c r="X102">
        <v>1.4E-3</v>
      </c>
      <c r="Y102">
        <v>99190.96</v>
      </c>
      <c r="Z102">
        <v>0</v>
      </c>
      <c r="AA102">
        <v>0</v>
      </c>
      <c r="AB102">
        <v>0</v>
      </c>
      <c r="AC102">
        <v>0</v>
      </c>
      <c r="AD102">
        <v>1</v>
      </c>
      <c r="AE102">
        <v>0</v>
      </c>
      <c r="AF102" t="s">
        <v>3</v>
      </c>
      <c r="AG102">
        <v>1.4E-3</v>
      </c>
      <c r="AH102">
        <v>2</v>
      </c>
      <c r="AI102">
        <v>61550765</v>
      </c>
      <c r="AJ102">
        <v>102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</row>
    <row r="103" spans="1:44" x14ac:dyDescent="0.2">
      <c r="A103">
        <f>ROW(Source!A243)</f>
        <v>243</v>
      </c>
      <c r="B103">
        <v>61550773</v>
      </c>
      <c r="C103">
        <v>61550759</v>
      </c>
      <c r="D103">
        <v>60333436</v>
      </c>
      <c r="E103">
        <v>117</v>
      </c>
      <c r="F103">
        <v>1</v>
      </c>
      <c r="G103">
        <v>1</v>
      </c>
      <c r="H103">
        <v>3</v>
      </c>
      <c r="I103" t="s">
        <v>496</v>
      </c>
      <c r="J103" t="s">
        <v>3</v>
      </c>
      <c r="K103" t="s">
        <v>497</v>
      </c>
      <c r="L103">
        <v>3277935</v>
      </c>
      <c r="N103">
        <v>1013</v>
      </c>
      <c r="O103" t="s">
        <v>498</v>
      </c>
      <c r="P103" t="s">
        <v>498</v>
      </c>
      <c r="Q103">
        <v>1</v>
      </c>
      <c r="X103">
        <v>2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 t="s">
        <v>3</v>
      </c>
      <c r="AG103">
        <v>2</v>
      </c>
      <c r="AH103">
        <v>3</v>
      </c>
      <c r="AI103">
        <v>-1</v>
      </c>
      <c r="AJ103" t="s">
        <v>3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</row>
    <row r="104" spans="1:44" x14ac:dyDescent="0.2">
      <c r="A104">
        <f>ROW(Source!A245)</f>
        <v>245</v>
      </c>
      <c r="B104">
        <v>61550787</v>
      </c>
      <c r="C104">
        <v>61550775</v>
      </c>
      <c r="D104">
        <v>60327426</v>
      </c>
      <c r="E104">
        <v>117</v>
      </c>
      <c r="F104">
        <v>1</v>
      </c>
      <c r="G104">
        <v>1</v>
      </c>
      <c r="H104">
        <v>1</v>
      </c>
      <c r="I104" t="s">
        <v>447</v>
      </c>
      <c r="J104" t="s">
        <v>3</v>
      </c>
      <c r="K104" t="s">
        <v>448</v>
      </c>
      <c r="L104">
        <v>1191</v>
      </c>
      <c r="N104">
        <v>1013</v>
      </c>
      <c r="O104" t="s">
        <v>413</v>
      </c>
      <c r="P104" t="s">
        <v>413</v>
      </c>
      <c r="Q104">
        <v>1</v>
      </c>
      <c r="X104">
        <v>12.24</v>
      </c>
      <c r="Y104">
        <v>0</v>
      </c>
      <c r="Z104">
        <v>0</v>
      </c>
      <c r="AA104">
        <v>0</v>
      </c>
      <c r="AB104">
        <v>705.88</v>
      </c>
      <c r="AC104">
        <v>0</v>
      </c>
      <c r="AD104">
        <v>1</v>
      </c>
      <c r="AE104">
        <v>1</v>
      </c>
      <c r="AF104" t="s">
        <v>3</v>
      </c>
      <c r="AG104">
        <v>12.24</v>
      </c>
      <c r="AH104">
        <v>2</v>
      </c>
      <c r="AI104">
        <v>61550776</v>
      </c>
      <c r="AJ104">
        <v>104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</row>
    <row r="105" spans="1:44" x14ac:dyDescent="0.2">
      <c r="A105">
        <f>ROW(Source!A245)</f>
        <v>245</v>
      </c>
      <c r="B105">
        <v>61550788</v>
      </c>
      <c r="C105">
        <v>61550775</v>
      </c>
      <c r="D105">
        <v>60327602</v>
      </c>
      <c r="E105">
        <v>117</v>
      </c>
      <c r="F105">
        <v>1</v>
      </c>
      <c r="G105">
        <v>1</v>
      </c>
      <c r="H105">
        <v>1</v>
      </c>
      <c r="I105" t="s">
        <v>430</v>
      </c>
      <c r="J105" t="s">
        <v>3</v>
      </c>
      <c r="K105" t="s">
        <v>431</v>
      </c>
      <c r="L105">
        <v>1191</v>
      </c>
      <c r="N105">
        <v>1013</v>
      </c>
      <c r="O105" t="s">
        <v>413</v>
      </c>
      <c r="P105" t="s">
        <v>413</v>
      </c>
      <c r="Q105">
        <v>1</v>
      </c>
      <c r="X105">
        <v>0.2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1</v>
      </c>
      <c r="AE105">
        <v>2</v>
      </c>
      <c r="AF105" t="s">
        <v>3</v>
      </c>
      <c r="AG105">
        <v>0.2</v>
      </c>
      <c r="AH105">
        <v>2</v>
      </c>
      <c r="AI105">
        <v>61550777</v>
      </c>
      <c r="AJ105">
        <v>105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</row>
    <row r="106" spans="1:44" x14ac:dyDescent="0.2">
      <c r="A106">
        <f>ROW(Source!A245)</f>
        <v>245</v>
      </c>
      <c r="B106">
        <v>61550789</v>
      </c>
      <c r="C106">
        <v>61550775</v>
      </c>
      <c r="D106">
        <v>60334091</v>
      </c>
      <c r="E106">
        <v>1</v>
      </c>
      <c r="F106">
        <v>1</v>
      </c>
      <c r="G106">
        <v>1</v>
      </c>
      <c r="H106">
        <v>2</v>
      </c>
      <c r="I106" t="s">
        <v>449</v>
      </c>
      <c r="J106" t="s">
        <v>450</v>
      </c>
      <c r="K106" t="s">
        <v>451</v>
      </c>
      <c r="L106">
        <v>1368</v>
      </c>
      <c r="N106">
        <v>1011</v>
      </c>
      <c r="O106" t="s">
        <v>417</v>
      </c>
      <c r="P106" t="s">
        <v>417</v>
      </c>
      <c r="Q106">
        <v>1</v>
      </c>
      <c r="X106">
        <v>0.1</v>
      </c>
      <c r="Y106">
        <v>0</v>
      </c>
      <c r="Z106">
        <v>1629.55</v>
      </c>
      <c r="AA106">
        <v>969.91</v>
      </c>
      <c r="AB106">
        <v>0</v>
      </c>
      <c r="AC106">
        <v>0</v>
      </c>
      <c r="AD106">
        <v>1</v>
      </c>
      <c r="AE106">
        <v>0</v>
      </c>
      <c r="AF106" t="s">
        <v>3</v>
      </c>
      <c r="AG106">
        <v>0.1</v>
      </c>
      <c r="AH106">
        <v>2</v>
      </c>
      <c r="AI106">
        <v>61550778</v>
      </c>
      <c r="AJ106">
        <v>106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</row>
    <row r="107" spans="1:44" x14ac:dyDescent="0.2">
      <c r="A107">
        <f>ROW(Source!A245)</f>
        <v>245</v>
      </c>
      <c r="B107">
        <v>61550790</v>
      </c>
      <c r="C107">
        <v>61550775</v>
      </c>
      <c r="D107">
        <v>60334986</v>
      </c>
      <c r="E107">
        <v>1</v>
      </c>
      <c r="F107">
        <v>1</v>
      </c>
      <c r="G107">
        <v>1</v>
      </c>
      <c r="H107">
        <v>2</v>
      </c>
      <c r="I107" t="s">
        <v>453</v>
      </c>
      <c r="J107" t="s">
        <v>454</v>
      </c>
      <c r="K107" t="s">
        <v>455</v>
      </c>
      <c r="L107">
        <v>1368</v>
      </c>
      <c r="N107">
        <v>1011</v>
      </c>
      <c r="O107" t="s">
        <v>417</v>
      </c>
      <c r="P107" t="s">
        <v>417</v>
      </c>
      <c r="Q107">
        <v>1</v>
      </c>
      <c r="X107">
        <v>0.1</v>
      </c>
      <c r="Y107">
        <v>0</v>
      </c>
      <c r="Z107">
        <v>643.29</v>
      </c>
      <c r="AA107">
        <v>722.05</v>
      </c>
      <c r="AB107">
        <v>0</v>
      </c>
      <c r="AC107">
        <v>0</v>
      </c>
      <c r="AD107">
        <v>1</v>
      </c>
      <c r="AE107">
        <v>0</v>
      </c>
      <c r="AF107" t="s">
        <v>3</v>
      </c>
      <c r="AG107">
        <v>0.1</v>
      </c>
      <c r="AH107">
        <v>2</v>
      </c>
      <c r="AI107">
        <v>61550779</v>
      </c>
      <c r="AJ107">
        <v>107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</row>
    <row r="108" spans="1:44" x14ac:dyDescent="0.2">
      <c r="A108">
        <f>ROW(Source!A245)</f>
        <v>245</v>
      </c>
      <c r="B108">
        <v>61550791</v>
      </c>
      <c r="C108">
        <v>61550775</v>
      </c>
      <c r="D108">
        <v>60335182</v>
      </c>
      <c r="E108">
        <v>1</v>
      </c>
      <c r="F108">
        <v>1</v>
      </c>
      <c r="G108">
        <v>1</v>
      </c>
      <c r="H108">
        <v>2</v>
      </c>
      <c r="I108" t="s">
        <v>457</v>
      </c>
      <c r="J108" t="s">
        <v>458</v>
      </c>
      <c r="K108" t="s">
        <v>459</v>
      </c>
      <c r="L108">
        <v>1368</v>
      </c>
      <c r="N108">
        <v>1011</v>
      </c>
      <c r="O108" t="s">
        <v>417</v>
      </c>
      <c r="P108" t="s">
        <v>417</v>
      </c>
      <c r="Q108">
        <v>1</v>
      </c>
      <c r="X108">
        <v>2.16</v>
      </c>
      <c r="Y108">
        <v>0</v>
      </c>
      <c r="Z108">
        <v>32.26</v>
      </c>
      <c r="AA108">
        <v>0</v>
      </c>
      <c r="AB108">
        <v>0</v>
      </c>
      <c r="AC108">
        <v>0</v>
      </c>
      <c r="AD108">
        <v>1</v>
      </c>
      <c r="AE108">
        <v>0</v>
      </c>
      <c r="AF108" t="s">
        <v>3</v>
      </c>
      <c r="AG108">
        <v>2.16</v>
      </c>
      <c r="AH108">
        <v>2</v>
      </c>
      <c r="AI108">
        <v>61550780</v>
      </c>
      <c r="AJ108">
        <v>108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</row>
    <row r="109" spans="1:44" x14ac:dyDescent="0.2">
      <c r="A109">
        <f>ROW(Source!A245)</f>
        <v>245</v>
      </c>
      <c r="B109">
        <v>61550792</v>
      </c>
      <c r="C109">
        <v>61550775</v>
      </c>
      <c r="D109">
        <v>60401754</v>
      </c>
      <c r="E109">
        <v>1</v>
      </c>
      <c r="F109">
        <v>1</v>
      </c>
      <c r="G109">
        <v>1</v>
      </c>
      <c r="H109">
        <v>3</v>
      </c>
      <c r="I109" t="s">
        <v>436</v>
      </c>
      <c r="J109" t="s">
        <v>437</v>
      </c>
      <c r="K109" t="s">
        <v>438</v>
      </c>
      <c r="L109">
        <v>1383</v>
      </c>
      <c r="N109">
        <v>1013</v>
      </c>
      <c r="O109" t="s">
        <v>439</v>
      </c>
      <c r="P109" t="s">
        <v>439</v>
      </c>
      <c r="Q109">
        <v>1</v>
      </c>
      <c r="X109">
        <v>0.44159999999999999</v>
      </c>
      <c r="Y109">
        <v>6.78</v>
      </c>
      <c r="Z109">
        <v>0</v>
      </c>
      <c r="AA109">
        <v>0</v>
      </c>
      <c r="AB109">
        <v>0</v>
      </c>
      <c r="AC109">
        <v>0</v>
      </c>
      <c r="AD109">
        <v>1</v>
      </c>
      <c r="AE109">
        <v>0</v>
      </c>
      <c r="AF109" t="s">
        <v>3</v>
      </c>
      <c r="AG109">
        <v>0.44159999999999999</v>
      </c>
      <c r="AH109">
        <v>2</v>
      </c>
      <c r="AI109">
        <v>61550781</v>
      </c>
      <c r="AJ109">
        <v>109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</row>
    <row r="110" spans="1:44" x14ac:dyDescent="0.2">
      <c r="A110">
        <f>ROW(Source!A245)</f>
        <v>245</v>
      </c>
      <c r="B110">
        <v>61550793</v>
      </c>
      <c r="C110">
        <v>61550775</v>
      </c>
      <c r="D110">
        <v>60401913</v>
      </c>
      <c r="E110">
        <v>1</v>
      </c>
      <c r="F110">
        <v>1</v>
      </c>
      <c r="G110">
        <v>1</v>
      </c>
      <c r="H110">
        <v>3</v>
      </c>
      <c r="I110" t="s">
        <v>460</v>
      </c>
      <c r="J110" t="s">
        <v>461</v>
      </c>
      <c r="K110" t="s">
        <v>462</v>
      </c>
      <c r="L110">
        <v>1301</v>
      </c>
      <c r="N110">
        <v>1003</v>
      </c>
      <c r="O110" t="s">
        <v>163</v>
      </c>
      <c r="P110" t="s">
        <v>163</v>
      </c>
      <c r="Q110">
        <v>1</v>
      </c>
      <c r="X110">
        <v>13.33</v>
      </c>
      <c r="Y110">
        <v>5.87</v>
      </c>
      <c r="Z110">
        <v>0</v>
      </c>
      <c r="AA110">
        <v>0</v>
      </c>
      <c r="AB110">
        <v>0</v>
      </c>
      <c r="AC110">
        <v>0</v>
      </c>
      <c r="AD110">
        <v>1</v>
      </c>
      <c r="AE110">
        <v>0</v>
      </c>
      <c r="AF110" t="s">
        <v>3</v>
      </c>
      <c r="AG110">
        <v>13.33</v>
      </c>
      <c r="AH110">
        <v>2</v>
      </c>
      <c r="AI110">
        <v>61550782</v>
      </c>
      <c r="AJ110">
        <v>110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</row>
    <row r="111" spans="1:44" x14ac:dyDescent="0.2">
      <c r="A111">
        <f>ROW(Source!A245)</f>
        <v>245</v>
      </c>
      <c r="B111">
        <v>61550794</v>
      </c>
      <c r="C111">
        <v>61550775</v>
      </c>
      <c r="D111">
        <v>60401927</v>
      </c>
      <c r="E111">
        <v>1</v>
      </c>
      <c r="F111">
        <v>1</v>
      </c>
      <c r="G111">
        <v>1</v>
      </c>
      <c r="H111">
        <v>3</v>
      </c>
      <c r="I111" t="s">
        <v>463</v>
      </c>
      <c r="J111" t="s">
        <v>464</v>
      </c>
      <c r="K111" t="s">
        <v>465</v>
      </c>
      <c r="L111">
        <v>1302</v>
      </c>
      <c r="N111">
        <v>1003</v>
      </c>
      <c r="O111" t="s">
        <v>466</v>
      </c>
      <c r="P111" t="s">
        <v>466</v>
      </c>
      <c r="Q111">
        <v>10</v>
      </c>
      <c r="X111">
        <v>0.55000000000000004</v>
      </c>
      <c r="Y111">
        <v>37.71</v>
      </c>
      <c r="Z111">
        <v>0</v>
      </c>
      <c r="AA111">
        <v>0</v>
      </c>
      <c r="AB111">
        <v>0</v>
      </c>
      <c r="AC111">
        <v>0</v>
      </c>
      <c r="AD111">
        <v>1</v>
      </c>
      <c r="AE111">
        <v>0</v>
      </c>
      <c r="AF111" t="s">
        <v>3</v>
      </c>
      <c r="AG111">
        <v>0.55000000000000004</v>
      </c>
      <c r="AH111">
        <v>2</v>
      </c>
      <c r="AI111">
        <v>61550783</v>
      </c>
      <c r="AJ111">
        <v>111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</row>
    <row r="112" spans="1:44" x14ac:dyDescent="0.2">
      <c r="A112">
        <f>ROW(Source!A245)</f>
        <v>245</v>
      </c>
      <c r="B112">
        <v>61550795</v>
      </c>
      <c r="C112">
        <v>61550775</v>
      </c>
      <c r="D112">
        <v>60402495</v>
      </c>
      <c r="E112">
        <v>1</v>
      </c>
      <c r="F112">
        <v>1</v>
      </c>
      <c r="G112">
        <v>1</v>
      </c>
      <c r="H112">
        <v>3</v>
      </c>
      <c r="I112" t="s">
        <v>467</v>
      </c>
      <c r="J112" t="s">
        <v>468</v>
      </c>
      <c r="K112" t="s">
        <v>469</v>
      </c>
      <c r="L112">
        <v>1346</v>
      </c>
      <c r="N112">
        <v>1009</v>
      </c>
      <c r="O112" t="s">
        <v>470</v>
      </c>
      <c r="P112" t="s">
        <v>470</v>
      </c>
      <c r="Q112">
        <v>1</v>
      </c>
      <c r="X112">
        <v>1.9</v>
      </c>
      <c r="Y112">
        <v>155.63</v>
      </c>
      <c r="Z112">
        <v>0</v>
      </c>
      <c r="AA112">
        <v>0</v>
      </c>
      <c r="AB112">
        <v>0</v>
      </c>
      <c r="AC112">
        <v>0</v>
      </c>
      <c r="AD112">
        <v>1</v>
      </c>
      <c r="AE112">
        <v>0</v>
      </c>
      <c r="AF112" t="s">
        <v>3</v>
      </c>
      <c r="AG112">
        <v>1.9</v>
      </c>
      <c r="AH112">
        <v>2</v>
      </c>
      <c r="AI112">
        <v>61550784</v>
      </c>
      <c r="AJ112">
        <v>112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</row>
    <row r="113" spans="1:44" x14ac:dyDescent="0.2">
      <c r="A113">
        <f>ROW(Source!A245)</f>
        <v>245</v>
      </c>
      <c r="B113">
        <v>61550796</v>
      </c>
      <c r="C113">
        <v>61550775</v>
      </c>
      <c r="D113">
        <v>60420448</v>
      </c>
      <c r="E113">
        <v>1</v>
      </c>
      <c r="F113">
        <v>1</v>
      </c>
      <c r="G113">
        <v>1</v>
      </c>
      <c r="H113">
        <v>3</v>
      </c>
      <c r="I113" t="s">
        <v>471</v>
      </c>
      <c r="J113" t="s">
        <v>472</v>
      </c>
      <c r="K113" t="s">
        <v>473</v>
      </c>
      <c r="L113">
        <v>1346</v>
      </c>
      <c r="N113">
        <v>1009</v>
      </c>
      <c r="O113" t="s">
        <v>470</v>
      </c>
      <c r="P113" t="s">
        <v>470</v>
      </c>
      <c r="Q113">
        <v>1</v>
      </c>
      <c r="X113">
        <v>0.4</v>
      </c>
      <c r="Y113">
        <v>79.88</v>
      </c>
      <c r="Z113">
        <v>0</v>
      </c>
      <c r="AA113">
        <v>0</v>
      </c>
      <c r="AB113">
        <v>0</v>
      </c>
      <c r="AC113">
        <v>0</v>
      </c>
      <c r="AD113">
        <v>1</v>
      </c>
      <c r="AE113">
        <v>0</v>
      </c>
      <c r="AF113" t="s">
        <v>3</v>
      </c>
      <c r="AG113">
        <v>0.4</v>
      </c>
      <c r="AH113">
        <v>2</v>
      </c>
      <c r="AI113">
        <v>61550785</v>
      </c>
      <c r="AJ113">
        <v>113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</row>
    <row r="114" spans="1:44" x14ac:dyDescent="0.2">
      <c r="A114">
        <f>ROW(Source!A245)</f>
        <v>245</v>
      </c>
      <c r="B114">
        <v>61550797</v>
      </c>
      <c r="C114">
        <v>61550775</v>
      </c>
      <c r="D114">
        <v>60333436</v>
      </c>
      <c r="E114">
        <v>117</v>
      </c>
      <c r="F114">
        <v>1</v>
      </c>
      <c r="G114">
        <v>1</v>
      </c>
      <c r="H114">
        <v>3</v>
      </c>
      <c r="I114" t="s">
        <v>496</v>
      </c>
      <c r="J114" t="s">
        <v>3</v>
      </c>
      <c r="K114" t="s">
        <v>497</v>
      </c>
      <c r="L114">
        <v>3277935</v>
      </c>
      <c r="N114">
        <v>1013</v>
      </c>
      <c r="O114" t="s">
        <v>498</v>
      </c>
      <c r="P114" t="s">
        <v>498</v>
      </c>
      <c r="Q114">
        <v>1</v>
      </c>
      <c r="X114">
        <v>2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 t="s">
        <v>3</v>
      </c>
      <c r="AG114">
        <v>2</v>
      </c>
      <c r="AH114">
        <v>3</v>
      </c>
      <c r="AI114">
        <v>-1</v>
      </c>
      <c r="AJ114" t="s">
        <v>3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</row>
    <row r="115" spans="1:44" x14ac:dyDescent="0.2">
      <c r="A115">
        <f>ROW(Source!A247)</f>
        <v>247</v>
      </c>
      <c r="B115">
        <v>61550808</v>
      </c>
      <c r="C115">
        <v>61550799</v>
      </c>
      <c r="D115">
        <v>60327560</v>
      </c>
      <c r="E115">
        <v>117</v>
      </c>
      <c r="F115">
        <v>1</v>
      </c>
      <c r="G115">
        <v>1</v>
      </c>
      <c r="H115">
        <v>1</v>
      </c>
      <c r="I115" t="s">
        <v>474</v>
      </c>
      <c r="J115" t="s">
        <v>3</v>
      </c>
      <c r="K115" t="s">
        <v>475</v>
      </c>
      <c r="L115">
        <v>1369</v>
      </c>
      <c r="N115">
        <v>1013</v>
      </c>
      <c r="O115" t="s">
        <v>476</v>
      </c>
      <c r="P115" t="s">
        <v>476</v>
      </c>
      <c r="Q115">
        <v>1</v>
      </c>
      <c r="X115">
        <v>0.02</v>
      </c>
      <c r="Y115">
        <v>0</v>
      </c>
      <c r="Z115">
        <v>0</v>
      </c>
      <c r="AA115">
        <v>0</v>
      </c>
      <c r="AB115">
        <v>587.34</v>
      </c>
      <c r="AC115">
        <v>0</v>
      </c>
      <c r="AD115">
        <v>1</v>
      </c>
      <c r="AE115">
        <v>1</v>
      </c>
      <c r="AF115" t="s">
        <v>3</v>
      </c>
      <c r="AG115">
        <v>0.02</v>
      </c>
      <c r="AH115">
        <v>2</v>
      </c>
      <c r="AI115">
        <v>61550800</v>
      </c>
      <c r="AJ115">
        <v>115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</row>
    <row r="116" spans="1:44" x14ac:dyDescent="0.2">
      <c r="A116">
        <f>ROW(Source!A247)</f>
        <v>247</v>
      </c>
      <c r="B116">
        <v>61550809</v>
      </c>
      <c r="C116">
        <v>61550799</v>
      </c>
      <c r="D116">
        <v>60327562</v>
      </c>
      <c r="E116">
        <v>117</v>
      </c>
      <c r="F116">
        <v>1</v>
      </c>
      <c r="G116">
        <v>1</v>
      </c>
      <c r="H116">
        <v>1</v>
      </c>
      <c r="I116" t="s">
        <v>477</v>
      </c>
      <c r="J116" t="s">
        <v>3</v>
      </c>
      <c r="K116" t="s">
        <v>478</v>
      </c>
      <c r="L116">
        <v>1369</v>
      </c>
      <c r="N116">
        <v>1013</v>
      </c>
      <c r="O116" t="s">
        <v>476</v>
      </c>
      <c r="P116" t="s">
        <v>476</v>
      </c>
      <c r="Q116">
        <v>1</v>
      </c>
      <c r="X116">
        <v>10.75</v>
      </c>
      <c r="Y116">
        <v>0</v>
      </c>
      <c r="Z116">
        <v>0</v>
      </c>
      <c r="AA116">
        <v>0</v>
      </c>
      <c r="AB116">
        <v>641.22</v>
      </c>
      <c r="AC116">
        <v>0</v>
      </c>
      <c r="AD116">
        <v>1</v>
      </c>
      <c r="AE116">
        <v>1</v>
      </c>
      <c r="AF116" t="s">
        <v>3</v>
      </c>
      <c r="AG116">
        <v>10.75</v>
      </c>
      <c r="AH116">
        <v>2</v>
      </c>
      <c r="AI116">
        <v>61550801</v>
      </c>
      <c r="AJ116">
        <v>116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</row>
    <row r="117" spans="1:44" x14ac:dyDescent="0.2">
      <c r="A117">
        <f>ROW(Source!A247)</f>
        <v>247</v>
      </c>
      <c r="B117">
        <v>61550810</v>
      </c>
      <c r="C117">
        <v>61550799</v>
      </c>
      <c r="D117">
        <v>60327566</v>
      </c>
      <c r="E117">
        <v>117</v>
      </c>
      <c r="F117">
        <v>1</v>
      </c>
      <c r="G117">
        <v>1</v>
      </c>
      <c r="H117">
        <v>1</v>
      </c>
      <c r="I117" t="s">
        <v>479</v>
      </c>
      <c r="J117" t="s">
        <v>3</v>
      </c>
      <c r="K117" t="s">
        <v>480</v>
      </c>
      <c r="L117">
        <v>1369</v>
      </c>
      <c r="N117">
        <v>1013</v>
      </c>
      <c r="O117" t="s">
        <v>476</v>
      </c>
      <c r="P117" t="s">
        <v>476</v>
      </c>
      <c r="Q117">
        <v>1</v>
      </c>
      <c r="X117">
        <v>4.83</v>
      </c>
      <c r="Y117">
        <v>0</v>
      </c>
      <c r="Z117">
        <v>0</v>
      </c>
      <c r="AA117">
        <v>0</v>
      </c>
      <c r="AB117">
        <v>722.05</v>
      </c>
      <c r="AC117">
        <v>0</v>
      </c>
      <c r="AD117">
        <v>1</v>
      </c>
      <c r="AE117">
        <v>1</v>
      </c>
      <c r="AF117" t="s">
        <v>3</v>
      </c>
      <c r="AG117">
        <v>4.83</v>
      </c>
      <c r="AH117">
        <v>2</v>
      </c>
      <c r="AI117">
        <v>61550802</v>
      </c>
      <c r="AJ117">
        <v>117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</row>
    <row r="118" spans="1:44" x14ac:dyDescent="0.2">
      <c r="A118">
        <f>ROW(Source!A247)</f>
        <v>247</v>
      </c>
      <c r="B118">
        <v>61550811</v>
      </c>
      <c r="C118">
        <v>61550799</v>
      </c>
      <c r="D118">
        <v>60327602</v>
      </c>
      <c r="E118">
        <v>117</v>
      </c>
      <c r="F118">
        <v>1</v>
      </c>
      <c r="G118">
        <v>1</v>
      </c>
      <c r="H118">
        <v>1</v>
      </c>
      <c r="I118" t="s">
        <v>430</v>
      </c>
      <c r="J118" t="s">
        <v>3</v>
      </c>
      <c r="K118" t="s">
        <v>431</v>
      </c>
      <c r="L118">
        <v>1191</v>
      </c>
      <c r="N118">
        <v>1013</v>
      </c>
      <c r="O118" t="s">
        <v>413</v>
      </c>
      <c r="P118" t="s">
        <v>413</v>
      </c>
      <c r="Q118">
        <v>1</v>
      </c>
      <c r="X118">
        <v>0.01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1</v>
      </c>
      <c r="AE118">
        <v>2</v>
      </c>
      <c r="AF118" t="s">
        <v>3</v>
      </c>
      <c r="AG118">
        <v>0.01</v>
      </c>
      <c r="AH118">
        <v>2</v>
      </c>
      <c r="AI118">
        <v>61550803</v>
      </c>
      <c r="AJ118">
        <v>118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</row>
    <row r="119" spans="1:44" x14ac:dyDescent="0.2">
      <c r="A119">
        <f>ROW(Source!A247)</f>
        <v>247</v>
      </c>
      <c r="B119">
        <v>61550812</v>
      </c>
      <c r="C119">
        <v>61550799</v>
      </c>
      <c r="D119">
        <v>60334986</v>
      </c>
      <c r="E119">
        <v>1</v>
      </c>
      <c r="F119">
        <v>1</v>
      </c>
      <c r="G119">
        <v>1</v>
      </c>
      <c r="H119">
        <v>2</v>
      </c>
      <c r="I119" t="s">
        <v>453</v>
      </c>
      <c r="J119" t="s">
        <v>454</v>
      </c>
      <c r="K119" t="s">
        <v>455</v>
      </c>
      <c r="L119">
        <v>1368</v>
      </c>
      <c r="N119">
        <v>1011</v>
      </c>
      <c r="O119" t="s">
        <v>417</v>
      </c>
      <c r="P119" t="s">
        <v>417</v>
      </c>
      <c r="Q119">
        <v>1</v>
      </c>
      <c r="X119">
        <v>0.01</v>
      </c>
      <c r="Y119">
        <v>0</v>
      </c>
      <c r="Z119">
        <v>643.29</v>
      </c>
      <c r="AA119">
        <v>722.05</v>
      </c>
      <c r="AB119">
        <v>0</v>
      </c>
      <c r="AC119">
        <v>0</v>
      </c>
      <c r="AD119">
        <v>1</v>
      </c>
      <c r="AE119">
        <v>0</v>
      </c>
      <c r="AF119" t="s">
        <v>3</v>
      </c>
      <c r="AG119">
        <v>0.01</v>
      </c>
      <c r="AH119">
        <v>2</v>
      </c>
      <c r="AI119">
        <v>61550804</v>
      </c>
      <c r="AJ119">
        <v>119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</row>
    <row r="120" spans="1:44" x14ac:dyDescent="0.2">
      <c r="A120">
        <f>ROW(Source!A247)</f>
        <v>247</v>
      </c>
      <c r="B120">
        <v>61550813</v>
      </c>
      <c r="C120">
        <v>61550799</v>
      </c>
      <c r="D120">
        <v>60401754</v>
      </c>
      <c r="E120">
        <v>1</v>
      </c>
      <c r="F120">
        <v>1</v>
      </c>
      <c r="G120">
        <v>1</v>
      </c>
      <c r="H120">
        <v>3</v>
      </c>
      <c r="I120" t="s">
        <v>436</v>
      </c>
      <c r="J120" t="s">
        <v>437</v>
      </c>
      <c r="K120" t="s">
        <v>438</v>
      </c>
      <c r="L120">
        <v>1383</v>
      </c>
      <c r="N120">
        <v>1013</v>
      </c>
      <c r="O120" t="s">
        <v>439</v>
      </c>
      <c r="P120" t="s">
        <v>439</v>
      </c>
      <c r="Q120">
        <v>1</v>
      </c>
      <c r="X120">
        <v>4.42</v>
      </c>
      <c r="Y120">
        <v>6.78</v>
      </c>
      <c r="Z120">
        <v>0</v>
      </c>
      <c r="AA120">
        <v>0</v>
      </c>
      <c r="AB120">
        <v>0</v>
      </c>
      <c r="AC120">
        <v>0</v>
      </c>
      <c r="AD120">
        <v>1</v>
      </c>
      <c r="AE120">
        <v>0</v>
      </c>
      <c r="AF120" t="s">
        <v>3</v>
      </c>
      <c r="AG120">
        <v>4.42</v>
      </c>
      <c r="AH120">
        <v>2</v>
      </c>
      <c r="AI120">
        <v>61550805</v>
      </c>
      <c r="AJ120">
        <v>120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</row>
    <row r="121" spans="1:44" x14ac:dyDescent="0.2">
      <c r="A121">
        <f>ROW(Source!A247)</f>
        <v>247</v>
      </c>
      <c r="B121">
        <v>61550814</v>
      </c>
      <c r="C121">
        <v>61550799</v>
      </c>
      <c r="D121">
        <v>60403357</v>
      </c>
      <c r="E121">
        <v>1</v>
      </c>
      <c r="F121">
        <v>1</v>
      </c>
      <c r="G121">
        <v>1</v>
      </c>
      <c r="H121">
        <v>3</v>
      </c>
      <c r="I121" t="s">
        <v>481</v>
      </c>
      <c r="J121" t="s">
        <v>482</v>
      </c>
      <c r="K121" t="s">
        <v>483</v>
      </c>
      <c r="L121">
        <v>1425</v>
      </c>
      <c r="N121">
        <v>1013</v>
      </c>
      <c r="O121" t="s">
        <v>119</v>
      </c>
      <c r="P121" t="s">
        <v>119</v>
      </c>
      <c r="Q121">
        <v>1</v>
      </c>
      <c r="X121">
        <v>2.09</v>
      </c>
      <c r="Y121">
        <v>52.34</v>
      </c>
      <c r="Z121">
        <v>0</v>
      </c>
      <c r="AA121">
        <v>0</v>
      </c>
      <c r="AB121">
        <v>0</v>
      </c>
      <c r="AC121">
        <v>0</v>
      </c>
      <c r="AD121">
        <v>1</v>
      </c>
      <c r="AE121">
        <v>0</v>
      </c>
      <c r="AF121" t="s">
        <v>3</v>
      </c>
      <c r="AG121">
        <v>2.09</v>
      </c>
      <c r="AH121">
        <v>2</v>
      </c>
      <c r="AI121">
        <v>61550806</v>
      </c>
      <c r="AJ121">
        <v>121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</row>
    <row r="122" spans="1:44" x14ac:dyDescent="0.2">
      <c r="A122">
        <f>ROW(Source!A247)</f>
        <v>247</v>
      </c>
      <c r="B122">
        <v>61550815</v>
      </c>
      <c r="C122">
        <v>61550799</v>
      </c>
      <c r="D122">
        <v>60333436</v>
      </c>
      <c r="E122">
        <v>117</v>
      </c>
      <c r="F122">
        <v>1</v>
      </c>
      <c r="G122">
        <v>1</v>
      </c>
      <c r="H122">
        <v>3</v>
      </c>
      <c r="I122" t="s">
        <v>496</v>
      </c>
      <c r="J122" t="s">
        <v>3</v>
      </c>
      <c r="K122" t="s">
        <v>497</v>
      </c>
      <c r="L122">
        <v>3277935</v>
      </c>
      <c r="N122">
        <v>1013</v>
      </c>
      <c r="O122" t="s">
        <v>498</v>
      </c>
      <c r="P122" t="s">
        <v>498</v>
      </c>
      <c r="Q122">
        <v>1</v>
      </c>
      <c r="X122">
        <v>2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 t="s">
        <v>3</v>
      </c>
      <c r="AG122">
        <v>2</v>
      </c>
      <c r="AH122">
        <v>3</v>
      </c>
      <c r="AI122">
        <v>-1</v>
      </c>
      <c r="AJ122" t="s">
        <v>3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</row>
    <row r="123" spans="1:44" x14ac:dyDescent="0.2">
      <c r="A123">
        <f>ROW(Source!A284)</f>
        <v>284</v>
      </c>
      <c r="B123">
        <v>61550820</v>
      </c>
      <c r="C123">
        <v>61550817</v>
      </c>
      <c r="D123">
        <v>60327418</v>
      </c>
      <c r="E123">
        <v>117</v>
      </c>
      <c r="F123">
        <v>1</v>
      </c>
      <c r="G123">
        <v>1</v>
      </c>
      <c r="H123">
        <v>1</v>
      </c>
      <c r="I123" t="s">
        <v>426</v>
      </c>
      <c r="J123" t="s">
        <v>3</v>
      </c>
      <c r="K123" t="s">
        <v>427</v>
      </c>
      <c r="L123">
        <v>1191</v>
      </c>
      <c r="N123">
        <v>1013</v>
      </c>
      <c r="O123" t="s">
        <v>413</v>
      </c>
      <c r="P123" t="s">
        <v>413</v>
      </c>
      <c r="Q123">
        <v>1</v>
      </c>
      <c r="X123">
        <v>24.1</v>
      </c>
      <c r="Y123">
        <v>0</v>
      </c>
      <c r="Z123">
        <v>0</v>
      </c>
      <c r="AA123">
        <v>0</v>
      </c>
      <c r="AB123">
        <v>681.63</v>
      </c>
      <c r="AC123">
        <v>0</v>
      </c>
      <c r="AD123">
        <v>1</v>
      </c>
      <c r="AE123">
        <v>1</v>
      </c>
      <c r="AF123" t="s">
        <v>3</v>
      </c>
      <c r="AG123">
        <v>24.1</v>
      </c>
      <c r="AH123">
        <v>2</v>
      </c>
      <c r="AI123">
        <v>61550818</v>
      </c>
      <c r="AJ123">
        <v>123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</row>
    <row r="124" spans="1:44" x14ac:dyDescent="0.2">
      <c r="A124">
        <f>ROW(Source!A284)</f>
        <v>284</v>
      </c>
      <c r="B124">
        <v>61550821</v>
      </c>
      <c r="C124">
        <v>61550817</v>
      </c>
      <c r="D124">
        <v>60332400</v>
      </c>
      <c r="E124">
        <v>117</v>
      </c>
      <c r="F124">
        <v>1</v>
      </c>
      <c r="G124">
        <v>1</v>
      </c>
      <c r="H124">
        <v>3</v>
      </c>
      <c r="I124" t="s">
        <v>494</v>
      </c>
      <c r="J124" t="s">
        <v>3</v>
      </c>
      <c r="K124" t="s">
        <v>495</v>
      </c>
      <c r="L124">
        <v>1371</v>
      </c>
      <c r="N124">
        <v>1013</v>
      </c>
      <c r="O124" t="s">
        <v>128</v>
      </c>
      <c r="P124" t="s">
        <v>128</v>
      </c>
      <c r="Q124">
        <v>1</v>
      </c>
      <c r="X124">
        <v>100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 t="s">
        <v>3</v>
      </c>
      <c r="AG124">
        <v>100</v>
      </c>
      <c r="AH124">
        <v>3</v>
      </c>
      <c r="AI124">
        <v>-1</v>
      </c>
      <c r="AJ124" t="s">
        <v>3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</row>
    <row r="125" spans="1:44" x14ac:dyDescent="0.2">
      <c r="A125">
        <f>ROW(Source!A286)</f>
        <v>286</v>
      </c>
      <c r="B125">
        <v>61550826</v>
      </c>
      <c r="C125">
        <v>61550823</v>
      </c>
      <c r="D125">
        <v>60327418</v>
      </c>
      <c r="E125">
        <v>117</v>
      </c>
      <c r="F125">
        <v>1</v>
      </c>
      <c r="G125">
        <v>1</v>
      </c>
      <c r="H125">
        <v>1</v>
      </c>
      <c r="I125" t="s">
        <v>426</v>
      </c>
      <c r="J125" t="s">
        <v>3</v>
      </c>
      <c r="K125" t="s">
        <v>427</v>
      </c>
      <c r="L125">
        <v>1191</v>
      </c>
      <c r="N125">
        <v>1013</v>
      </c>
      <c r="O125" t="s">
        <v>413</v>
      </c>
      <c r="P125" t="s">
        <v>413</v>
      </c>
      <c r="Q125">
        <v>1</v>
      </c>
      <c r="X125">
        <v>24.1</v>
      </c>
      <c r="Y125">
        <v>0</v>
      </c>
      <c r="Z125">
        <v>0</v>
      </c>
      <c r="AA125">
        <v>0</v>
      </c>
      <c r="AB125">
        <v>681.63</v>
      </c>
      <c r="AC125">
        <v>0</v>
      </c>
      <c r="AD125">
        <v>1</v>
      </c>
      <c r="AE125">
        <v>1</v>
      </c>
      <c r="AF125" t="s">
        <v>3</v>
      </c>
      <c r="AG125">
        <v>24.1</v>
      </c>
      <c r="AH125">
        <v>2</v>
      </c>
      <c r="AI125">
        <v>61550824</v>
      </c>
      <c r="AJ125">
        <v>125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</row>
    <row r="126" spans="1:44" x14ac:dyDescent="0.2">
      <c r="A126">
        <f>ROW(Source!A286)</f>
        <v>286</v>
      </c>
      <c r="B126">
        <v>61550827</v>
      </c>
      <c r="C126">
        <v>61550823</v>
      </c>
      <c r="D126">
        <v>60332400</v>
      </c>
      <c r="E126">
        <v>117</v>
      </c>
      <c r="F126">
        <v>1</v>
      </c>
      <c r="G126">
        <v>1</v>
      </c>
      <c r="H126">
        <v>3</v>
      </c>
      <c r="I126" t="s">
        <v>494</v>
      </c>
      <c r="J126" t="s">
        <v>3</v>
      </c>
      <c r="K126" t="s">
        <v>495</v>
      </c>
      <c r="L126">
        <v>1371</v>
      </c>
      <c r="N126">
        <v>1013</v>
      </c>
      <c r="O126" t="s">
        <v>128</v>
      </c>
      <c r="P126" t="s">
        <v>128</v>
      </c>
      <c r="Q126">
        <v>1</v>
      </c>
      <c r="X126">
        <v>100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 t="s">
        <v>3</v>
      </c>
      <c r="AG126">
        <v>100</v>
      </c>
      <c r="AH126">
        <v>3</v>
      </c>
      <c r="AI126">
        <v>-1</v>
      </c>
      <c r="AJ126" t="s">
        <v>3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</row>
    <row r="127" spans="1:44" x14ac:dyDescent="0.2">
      <c r="A127">
        <f>ROW(Source!A288)</f>
        <v>288</v>
      </c>
      <c r="B127">
        <v>61550837</v>
      </c>
      <c r="C127">
        <v>61550829</v>
      </c>
      <c r="D127">
        <v>60327430</v>
      </c>
      <c r="E127">
        <v>117</v>
      </c>
      <c r="F127">
        <v>1</v>
      </c>
      <c r="G127">
        <v>1</v>
      </c>
      <c r="H127">
        <v>1</v>
      </c>
      <c r="I127" t="s">
        <v>428</v>
      </c>
      <c r="J127" t="s">
        <v>3</v>
      </c>
      <c r="K127" t="s">
        <v>429</v>
      </c>
      <c r="L127">
        <v>1191</v>
      </c>
      <c r="N127">
        <v>1013</v>
      </c>
      <c r="O127" t="s">
        <v>413</v>
      </c>
      <c r="P127" t="s">
        <v>413</v>
      </c>
      <c r="Q127">
        <v>1</v>
      </c>
      <c r="X127">
        <v>20.329999999999998</v>
      </c>
      <c r="Y127">
        <v>0</v>
      </c>
      <c r="Z127">
        <v>0</v>
      </c>
      <c r="AA127">
        <v>0</v>
      </c>
      <c r="AB127">
        <v>713.96</v>
      </c>
      <c r="AC127">
        <v>0</v>
      </c>
      <c r="AD127">
        <v>1</v>
      </c>
      <c r="AE127">
        <v>1</v>
      </c>
      <c r="AF127" t="s">
        <v>3</v>
      </c>
      <c r="AG127">
        <v>20.329999999999998</v>
      </c>
      <c r="AH127">
        <v>2</v>
      </c>
      <c r="AI127">
        <v>61550830</v>
      </c>
      <c r="AJ127">
        <v>127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</row>
    <row r="128" spans="1:44" x14ac:dyDescent="0.2">
      <c r="A128">
        <f>ROW(Source!A288)</f>
        <v>288</v>
      </c>
      <c r="B128">
        <v>61550838</v>
      </c>
      <c r="C128">
        <v>61550829</v>
      </c>
      <c r="D128">
        <v>60327602</v>
      </c>
      <c r="E128">
        <v>117</v>
      </c>
      <c r="F128">
        <v>1</v>
      </c>
      <c r="G128">
        <v>1</v>
      </c>
      <c r="H128">
        <v>1</v>
      </c>
      <c r="I128" t="s">
        <v>430</v>
      </c>
      <c r="J128" t="s">
        <v>3</v>
      </c>
      <c r="K128" t="s">
        <v>431</v>
      </c>
      <c r="L128">
        <v>1191</v>
      </c>
      <c r="N128">
        <v>1013</v>
      </c>
      <c r="O128" t="s">
        <v>413</v>
      </c>
      <c r="P128" t="s">
        <v>413</v>
      </c>
      <c r="Q128">
        <v>1</v>
      </c>
      <c r="X128">
        <v>0.01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1</v>
      </c>
      <c r="AE128">
        <v>2</v>
      </c>
      <c r="AF128" t="s">
        <v>3</v>
      </c>
      <c r="AG128">
        <v>0.01</v>
      </c>
      <c r="AH128">
        <v>2</v>
      </c>
      <c r="AI128">
        <v>61550831</v>
      </c>
      <c r="AJ128">
        <v>128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</row>
    <row r="129" spans="1:44" x14ac:dyDescent="0.2">
      <c r="A129">
        <f>ROW(Source!A288)</f>
        <v>288</v>
      </c>
      <c r="B129">
        <v>61550839</v>
      </c>
      <c r="C129">
        <v>61550829</v>
      </c>
      <c r="D129">
        <v>60334278</v>
      </c>
      <c r="E129">
        <v>1</v>
      </c>
      <c r="F129">
        <v>1</v>
      </c>
      <c r="G129">
        <v>1</v>
      </c>
      <c r="H129">
        <v>2</v>
      </c>
      <c r="I129" t="s">
        <v>432</v>
      </c>
      <c r="J129" t="s">
        <v>433</v>
      </c>
      <c r="K129" t="s">
        <v>434</v>
      </c>
      <c r="L129">
        <v>1368</v>
      </c>
      <c r="N129">
        <v>1011</v>
      </c>
      <c r="O129" t="s">
        <v>417</v>
      </c>
      <c r="P129" t="s">
        <v>417</v>
      </c>
      <c r="Q129">
        <v>1</v>
      </c>
      <c r="X129">
        <v>0.01</v>
      </c>
      <c r="Y129">
        <v>0</v>
      </c>
      <c r="Z129">
        <v>37.32</v>
      </c>
      <c r="AA129">
        <v>641.22</v>
      </c>
      <c r="AB129">
        <v>0</v>
      </c>
      <c r="AC129">
        <v>0</v>
      </c>
      <c r="AD129">
        <v>1</v>
      </c>
      <c r="AE129">
        <v>0</v>
      </c>
      <c r="AF129" t="s">
        <v>3</v>
      </c>
      <c r="AG129">
        <v>0.01</v>
      </c>
      <c r="AH129">
        <v>2</v>
      </c>
      <c r="AI129">
        <v>61550832</v>
      </c>
      <c r="AJ129">
        <v>129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</row>
    <row r="130" spans="1:44" x14ac:dyDescent="0.2">
      <c r="A130">
        <f>ROW(Source!A288)</f>
        <v>288</v>
      </c>
      <c r="B130">
        <v>61550840</v>
      </c>
      <c r="C130">
        <v>61550829</v>
      </c>
      <c r="D130">
        <v>60401754</v>
      </c>
      <c r="E130">
        <v>1</v>
      </c>
      <c r="F130">
        <v>1</v>
      </c>
      <c r="G130">
        <v>1</v>
      </c>
      <c r="H130">
        <v>3</v>
      </c>
      <c r="I130" t="s">
        <v>436</v>
      </c>
      <c r="J130" t="s">
        <v>437</v>
      </c>
      <c r="K130" t="s">
        <v>438</v>
      </c>
      <c r="L130">
        <v>1383</v>
      </c>
      <c r="N130">
        <v>1013</v>
      </c>
      <c r="O130" t="s">
        <v>439</v>
      </c>
      <c r="P130" t="s">
        <v>439</v>
      </c>
      <c r="Q130">
        <v>1</v>
      </c>
      <c r="X130">
        <v>8.2403999999999993</v>
      </c>
      <c r="Y130">
        <v>6.78</v>
      </c>
      <c r="Z130">
        <v>0</v>
      </c>
      <c r="AA130">
        <v>0</v>
      </c>
      <c r="AB130">
        <v>0</v>
      </c>
      <c r="AC130">
        <v>0</v>
      </c>
      <c r="AD130">
        <v>1</v>
      </c>
      <c r="AE130">
        <v>0</v>
      </c>
      <c r="AF130" t="s">
        <v>3</v>
      </c>
      <c r="AG130">
        <v>8.2403999999999993</v>
      </c>
      <c r="AH130">
        <v>2</v>
      </c>
      <c r="AI130">
        <v>61550833</v>
      </c>
      <c r="AJ130">
        <v>130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</row>
    <row r="131" spans="1:44" x14ac:dyDescent="0.2">
      <c r="A131">
        <f>ROW(Source!A288)</f>
        <v>288</v>
      </c>
      <c r="B131">
        <v>61550841</v>
      </c>
      <c r="C131">
        <v>61550829</v>
      </c>
      <c r="D131">
        <v>60403324</v>
      </c>
      <c r="E131">
        <v>1</v>
      </c>
      <c r="F131">
        <v>1</v>
      </c>
      <c r="G131">
        <v>1</v>
      </c>
      <c r="H131">
        <v>3</v>
      </c>
      <c r="I131" t="s">
        <v>440</v>
      </c>
      <c r="J131" t="s">
        <v>441</v>
      </c>
      <c r="K131" t="s">
        <v>442</v>
      </c>
      <c r="L131">
        <v>1407</v>
      </c>
      <c r="N131">
        <v>1013</v>
      </c>
      <c r="O131" t="s">
        <v>443</v>
      </c>
      <c r="P131" t="s">
        <v>443</v>
      </c>
      <c r="Q131">
        <v>1</v>
      </c>
      <c r="X131">
        <v>0.4</v>
      </c>
      <c r="Y131">
        <v>261.08999999999997</v>
      </c>
      <c r="Z131">
        <v>0</v>
      </c>
      <c r="AA131">
        <v>0</v>
      </c>
      <c r="AB131">
        <v>0</v>
      </c>
      <c r="AC131">
        <v>0</v>
      </c>
      <c r="AD131">
        <v>1</v>
      </c>
      <c r="AE131">
        <v>0</v>
      </c>
      <c r="AF131" t="s">
        <v>3</v>
      </c>
      <c r="AG131">
        <v>0.4</v>
      </c>
      <c r="AH131">
        <v>2</v>
      </c>
      <c r="AI131">
        <v>61550834</v>
      </c>
      <c r="AJ131">
        <v>131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</row>
    <row r="132" spans="1:44" x14ac:dyDescent="0.2">
      <c r="A132">
        <f>ROW(Source!A288)</f>
        <v>288</v>
      </c>
      <c r="B132">
        <v>61550842</v>
      </c>
      <c r="C132">
        <v>61550829</v>
      </c>
      <c r="D132">
        <v>60403601</v>
      </c>
      <c r="E132">
        <v>1</v>
      </c>
      <c r="F132">
        <v>1</v>
      </c>
      <c r="G132">
        <v>1</v>
      </c>
      <c r="H132">
        <v>3</v>
      </c>
      <c r="I132" t="s">
        <v>444</v>
      </c>
      <c r="J132" t="s">
        <v>445</v>
      </c>
      <c r="K132" t="s">
        <v>446</v>
      </c>
      <c r="L132">
        <v>1348</v>
      </c>
      <c r="N132">
        <v>1009</v>
      </c>
      <c r="O132" t="s">
        <v>28</v>
      </c>
      <c r="P132" t="s">
        <v>28</v>
      </c>
      <c r="Q132">
        <v>1000</v>
      </c>
      <c r="X132">
        <v>1.4E-3</v>
      </c>
      <c r="Y132">
        <v>99190.96</v>
      </c>
      <c r="Z132">
        <v>0</v>
      </c>
      <c r="AA132">
        <v>0</v>
      </c>
      <c r="AB132">
        <v>0</v>
      </c>
      <c r="AC132">
        <v>0</v>
      </c>
      <c r="AD132">
        <v>1</v>
      </c>
      <c r="AE132">
        <v>0</v>
      </c>
      <c r="AF132" t="s">
        <v>3</v>
      </c>
      <c r="AG132">
        <v>1.4E-3</v>
      </c>
      <c r="AH132">
        <v>2</v>
      </c>
      <c r="AI132">
        <v>61550835</v>
      </c>
      <c r="AJ132">
        <v>132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</row>
    <row r="133" spans="1:44" x14ac:dyDescent="0.2">
      <c r="A133">
        <f>ROW(Source!A288)</f>
        <v>288</v>
      </c>
      <c r="B133">
        <v>61550843</v>
      </c>
      <c r="C133">
        <v>61550829</v>
      </c>
      <c r="D133">
        <v>60333436</v>
      </c>
      <c r="E133">
        <v>117</v>
      </c>
      <c r="F133">
        <v>1</v>
      </c>
      <c r="G133">
        <v>1</v>
      </c>
      <c r="H133">
        <v>3</v>
      </c>
      <c r="I133" t="s">
        <v>496</v>
      </c>
      <c r="J133" t="s">
        <v>3</v>
      </c>
      <c r="K133" t="s">
        <v>497</v>
      </c>
      <c r="L133">
        <v>3277935</v>
      </c>
      <c r="N133">
        <v>1013</v>
      </c>
      <c r="O133" t="s">
        <v>498</v>
      </c>
      <c r="P133" t="s">
        <v>498</v>
      </c>
      <c r="Q133">
        <v>1</v>
      </c>
      <c r="X133">
        <v>2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 t="s">
        <v>3</v>
      </c>
      <c r="AG133">
        <v>2</v>
      </c>
      <c r="AH133">
        <v>3</v>
      </c>
      <c r="AI133">
        <v>-1</v>
      </c>
      <c r="AJ133" t="s">
        <v>3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</row>
    <row r="134" spans="1:44" x14ac:dyDescent="0.2">
      <c r="A134">
        <f>ROW(Source!A290)</f>
        <v>290</v>
      </c>
      <c r="B134">
        <v>61550857</v>
      </c>
      <c r="C134">
        <v>61550845</v>
      </c>
      <c r="D134">
        <v>60327426</v>
      </c>
      <c r="E134">
        <v>117</v>
      </c>
      <c r="F134">
        <v>1</v>
      </c>
      <c r="G134">
        <v>1</v>
      </c>
      <c r="H134">
        <v>1</v>
      </c>
      <c r="I134" t="s">
        <v>447</v>
      </c>
      <c r="J134" t="s">
        <v>3</v>
      </c>
      <c r="K134" t="s">
        <v>448</v>
      </c>
      <c r="L134">
        <v>1191</v>
      </c>
      <c r="N134">
        <v>1013</v>
      </c>
      <c r="O134" t="s">
        <v>413</v>
      </c>
      <c r="P134" t="s">
        <v>413</v>
      </c>
      <c r="Q134">
        <v>1</v>
      </c>
      <c r="X134">
        <v>12.24</v>
      </c>
      <c r="Y134">
        <v>0</v>
      </c>
      <c r="Z134">
        <v>0</v>
      </c>
      <c r="AA134">
        <v>0</v>
      </c>
      <c r="AB134">
        <v>705.88</v>
      </c>
      <c r="AC134">
        <v>0</v>
      </c>
      <c r="AD134">
        <v>1</v>
      </c>
      <c r="AE134">
        <v>1</v>
      </c>
      <c r="AF134" t="s">
        <v>3</v>
      </c>
      <c r="AG134">
        <v>12.24</v>
      </c>
      <c r="AH134">
        <v>2</v>
      </c>
      <c r="AI134">
        <v>61550846</v>
      </c>
      <c r="AJ134">
        <v>134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</row>
    <row r="135" spans="1:44" x14ac:dyDescent="0.2">
      <c r="A135">
        <f>ROW(Source!A290)</f>
        <v>290</v>
      </c>
      <c r="B135">
        <v>61550858</v>
      </c>
      <c r="C135">
        <v>61550845</v>
      </c>
      <c r="D135">
        <v>60327602</v>
      </c>
      <c r="E135">
        <v>117</v>
      </c>
      <c r="F135">
        <v>1</v>
      </c>
      <c r="G135">
        <v>1</v>
      </c>
      <c r="H135">
        <v>1</v>
      </c>
      <c r="I135" t="s">
        <v>430</v>
      </c>
      <c r="J135" t="s">
        <v>3</v>
      </c>
      <c r="K135" t="s">
        <v>431</v>
      </c>
      <c r="L135">
        <v>1191</v>
      </c>
      <c r="N135">
        <v>1013</v>
      </c>
      <c r="O135" t="s">
        <v>413</v>
      </c>
      <c r="P135" t="s">
        <v>413</v>
      </c>
      <c r="Q135">
        <v>1</v>
      </c>
      <c r="X135">
        <v>0.2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1</v>
      </c>
      <c r="AE135">
        <v>2</v>
      </c>
      <c r="AF135" t="s">
        <v>3</v>
      </c>
      <c r="AG135">
        <v>0.2</v>
      </c>
      <c r="AH135">
        <v>2</v>
      </c>
      <c r="AI135">
        <v>61550847</v>
      </c>
      <c r="AJ135">
        <v>135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</row>
    <row r="136" spans="1:44" x14ac:dyDescent="0.2">
      <c r="A136">
        <f>ROW(Source!A290)</f>
        <v>290</v>
      </c>
      <c r="B136">
        <v>61550859</v>
      </c>
      <c r="C136">
        <v>61550845</v>
      </c>
      <c r="D136">
        <v>60334091</v>
      </c>
      <c r="E136">
        <v>1</v>
      </c>
      <c r="F136">
        <v>1</v>
      </c>
      <c r="G136">
        <v>1</v>
      </c>
      <c r="H136">
        <v>2</v>
      </c>
      <c r="I136" t="s">
        <v>449</v>
      </c>
      <c r="J136" t="s">
        <v>450</v>
      </c>
      <c r="K136" t="s">
        <v>451</v>
      </c>
      <c r="L136">
        <v>1368</v>
      </c>
      <c r="N136">
        <v>1011</v>
      </c>
      <c r="O136" t="s">
        <v>417</v>
      </c>
      <c r="P136" t="s">
        <v>417</v>
      </c>
      <c r="Q136">
        <v>1</v>
      </c>
      <c r="X136">
        <v>0.1</v>
      </c>
      <c r="Y136">
        <v>0</v>
      </c>
      <c r="Z136">
        <v>1629.55</v>
      </c>
      <c r="AA136">
        <v>969.91</v>
      </c>
      <c r="AB136">
        <v>0</v>
      </c>
      <c r="AC136">
        <v>0</v>
      </c>
      <c r="AD136">
        <v>1</v>
      </c>
      <c r="AE136">
        <v>0</v>
      </c>
      <c r="AF136" t="s">
        <v>3</v>
      </c>
      <c r="AG136">
        <v>0.1</v>
      </c>
      <c r="AH136">
        <v>2</v>
      </c>
      <c r="AI136">
        <v>61550848</v>
      </c>
      <c r="AJ136">
        <v>136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</row>
    <row r="137" spans="1:44" x14ac:dyDescent="0.2">
      <c r="A137">
        <f>ROW(Source!A290)</f>
        <v>290</v>
      </c>
      <c r="B137">
        <v>61550860</v>
      </c>
      <c r="C137">
        <v>61550845</v>
      </c>
      <c r="D137">
        <v>60334986</v>
      </c>
      <c r="E137">
        <v>1</v>
      </c>
      <c r="F137">
        <v>1</v>
      </c>
      <c r="G137">
        <v>1</v>
      </c>
      <c r="H137">
        <v>2</v>
      </c>
      <c r="I137" t="s">
        <v>453</v>
      </c>
      <c r="J137" t="s">
        <v>454</v>
      </c>
      <c r="K137" t="s">
        <v>455</v>
      </c>
      <c r="L137">
        <v>1368</v>
      </c>
      <c r="N137">
        <v>1011</v>
      </c>
      <c r="O137" t="s">
        <v>417</v>
      </c>
      <c r="P137" t="s">
        <v>417</v>
      </c>
      <c r="Q137">
        <v>1</v>
      </c>
      <c r="X137">
        <v>0.1</v>
      </c>
      <c r="Y137">
        <v>0</v>
      </c>
      <c r="Z137">
        <v>643.29</v>
      </c>
      <c r="AA137">
        <v>722.05</v>
      </c>
      <c r="AB137">
        <v>0</v>
      </c>
      <c r="AC137">
        <v>0</v>
      </c>
      <c r="AD137">
        <v>1</v>
      </c>
      <c r="AE137">
        <v>0</v>
      </c>
      <c r="AF137" t="s">
        <v>3</v>
      </c>
      <c r="AG137">
        <v>0.1</v>
      </c>
      <c r="AH137">
        <v>2</v>
      </c>
      <c r="AI137">
        <v>61550849</v>
      </c>
      <c r="AJ137">
        <v>137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</row>
    <row r="138" spans="1:44" x14ac:dyDescent="0.2">
      <c r="A138">
        <f>ROW(Source!A290)</f>
        <v>290</v>
      </c>
      <c r="B138">
        <v>61550861</v>
      </c>
      <c r="C138">
        <v>61550845</v>
      </c>
      <c r="D138">
        <v>60335182</v>
      </c>
      <c r="E138">
        <v>1</v>
      </c>
      <c r="F138">
        <v>1</v>
      </c>
      <c r="G138">
        <v>1</v>
      </c>
      <c r="H138">
        <v>2</v>
      </c>
      <c r="I138" t="s">
        <v>457</v>
      </c>
      <c r="J138" t="s">
        <v>458</v>
      </c>
      <c r="K138" t="s">
        <v>459</v>
      </c>
      <c r="L138">
        <v>1368</v>
      </c>
      <c r="N138">
        <v>1011</v>
      </c>
      <c r="O138" t="s">
        <v>417</v>
      </c>
      <c r="P138" t="s">
        <v>417</v>
      </c>
      <c r="Q138">
        <v>1</v>
      </c>
      <c r="X138">
        <v>2.16</v>
      </c>
      <c r="Y138">
        <v>0</v>
      </c>
      <c r="Z138">
        <v>32.26</v>
      </c>
      <c r="AA138">
        <v>0</v>
      </c>
      <c r="AB138">
        <v>0</v>
      </c>
      <c r="AC138">
        <v>0</v>
      </c>
      <c r="AD138">
        <v>1</v>
      </c>
      <c r="AE138">
        <v>0</v>
      </c>
      <c r="AF138" t="s">
        <v>3</v>
      </c>
      <c r="AG138">
        <v>2.16</v>
      </c>
      <c r="AH138">
        <v>2</v>
      </c>
      <c r="AI138">
        <v>61550850</v>
      </c>
      <c r="AJ138">
        <v>138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</row>
    <row r="139" spans="1:44" x14ac:dyDescent="0.2">
      <c r="A139">
        <f>ROW(Source!A290)</f>
        <v>290</v>
      </c>
      <c r="B139">
        <v>61550862</v>
      </c>
      <c r="C139">
        <v>61550845</v>
      </c>
      <c r="D139">
        <v>60401754</v>
      </c>
      <c r="E139">
        <v>1</v>
      </c>
      <c r="F139">
        <v>1</v>
      </c>
      <c r="G139">
        <v>1</v>
      </c>
      <c r="H139">
        <v>3</v>
      </c>
      <c r="I139" t="s">
        <v>436</v>
      </c>
      <c r="J139" t="s">
        <v>437</v>
      </c>
      <c r="K139" t="s">
        <v>438</v>
      </c>
      <c r="L139">
        <v>1383</v>
      </c>
      <c r="N139">
        <v>1013</v>
      </c>
      <c r="O139" t="s">
        <v>439</v>
      </c>
      <c r="P139" t="s">
        <v>439</v>
      </c>
      <c r="Q139">
        <v>1</v>
      </c>
      <c r="X139">
        <v>0.44159999999999999</v>
      </c>
      <c r="Y139">
        <v>6.78</v>
      </c>
      <c r="Z139">
        <v>0</v>
      </c>
      <c r="AA139">
        <v>0</v>
      </c>
      <c r="AB139">
        <v>0</v>
      </c>
      <c r="AC139">
        <v>0</v>
      </c>
      <c r="AD139">
        <v>1</v>
      </c>
      <c r="AE139">
        <v>0</v>
      </c>
      <c r="AF139" t="s">
        <v>3</v>
      </c>
      <c r="AG139">
        <v>0.44159999999999999</v>
      </c>
      <c r="AH139">
        <v>2</v>
      </c>
      <c r="AI139">
        <v>61550851</v>
      </c>
      <c r="AJ139">
        <v>139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</row>
    <row r="140" spans="1:44" x14ac:dyDescent="0.2">
      <c r="A140">
        <f>ROW(Source!A290)</f>
        <v>290</v>
      </c>
      <c r="B140">
        <v>61550863</v>
      </c>
      <c r="C140">
        <v>61550845</v>
      </c>
      <c r="D140">
        <v>60401913</v>
      </c>
      <c r="E140">
        <v>1</v>
      </c>
      <c r="F140">
        <v>1</v>
      </c>
      <c r="G140">
        <v>1</v>
      </c>
      <c r="H140">
        <v>3</v>
      </c>
      <c r="I140" t="s">
        <v>460</v>
      </c>
      <c r="J140" t="s">
        <v>461</v>
      </c>
      <c r="K140" t="s">
        <v>462</v>
      </c>
      <c r="L140">
        <v>1301</v>
      </c>
      <c r="N140">
        <v>1003</v>
      </c>
      <c r="O140" t="s">
        <v>163</v>
      </c>
      <c r="P140" t="s">
        <v>163</v>
      </c>
      <c r="Q140">
        <v>1</v>
      </c>
      <c r="X140">
        <v>13.33</v>
      </c>
      <c r="Y140">
        <v>5.87</v>
      </c>
      <c r="Z140">
        <v>0</v>
      </c>
      <c r="AA140">
        <v>0</v>
      </c>
      <c r="AB140">
        <v>0</v>
      </c>
      <c r="AC140">
        <v>0</v>
      </c>
      <c r="AD140">
        <v>1</v>
      </c>
      <c r="AE140">
        <v>0</v>
      </c>
      <c r="AF140" t="s">
        <v>3</v>
      </c>
      <c r="AG140">
        <v>13.33</v>
      </c>
      <c r="AH140">
        <v>2</v>
      </c>
      <c r="AI140">
        <v>61550852</v>
      </c>
      <c r="AJ140">
        <v>140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</row>
    <row r="141" spans="1:44" x14ac:dyDescent="0.2">
      <c r="A141">
        <f>ROW(Source!A290)</f>
        <v>290</v>
      </c>
      <c r="B141">
        <v>61550864</v>
      </c>
      <c r="C141">
        <v>61550845</v>
      </c>
      <c r="D141">
        <v>60401927</v>
      </c>
      <c r="E141">
        <v>1</v>
      </c>
      <c r="F141">
        <v>1</v>
      </c>
      <c r="G141">
        <v>1</v>
      </c>
      <c r="H141">
        <v>3</v>
      </c>
      <c r="I141" t="s">
        <v>463</v>
      </c>
      <c r="J141" t="s">
        <v>464</v>
      </c>
      <c r="K141" t="s">
        <v>465</v>
      </c>
      <c r="L141">
        <v>1302</v>
      </c>
      <c r="N141">
        <v>1003</v>
      </c>
      <c r="O141" t="s">
        <v>466</v>
      </c>
      <c r="P141" t="s">
        <v>466</v>
      </c>
      <c r="Q141">
        <v>10</v>
      </c>
      <c r="X141">
        <v>0.55000000000000004</v>
      </c>
      <c r="Y141">
        <v>37.71</v>
      </c>
      <c r="Z141">
        <v>0</v>
      </c>
      <c r="AA141">
        <v>0</v>
      </c>
      <c r="AB141">
        <v>0</v>
      </c>
      <c r="AC141">
        <v>0</v>
      </c>
      <c r="AD141">
        <v>1</v>
      </c>
      <c r="AE141">
        <v>0</v>
      </c>
      <c r="AF141" t="s">
        <v>3</v>
      </c>
      <c r="AG141">
        <v>0.55000000000000004</v>
      </c>
      <c r="AH141">
        <v>2</v>
      </c>
      <c r="AI141">
        <v>61550853</v>
      </c>
      <c r="AJ141">
        <v>141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</row>
    <row r="142" spans="1:44" x14ac:dyDescent="0.2">
      <c r="A142">
        <f>ROW(Source!A290)</f>
        <v>290</v>
      </c>
      <c r="B142">
        <v>61550865</v>
      </c>
      <c r="C142">
        <v>61550845</v>
      </c>
      <c r="D142">
        <v>60402495</v>
      </c>
      <c r="E142">
        <v>1</v>
      </c>
      <c r="F142">
        <v>1</v>
      </c>
      <c r="G142">
        <v>1</v>
      </c>
      <c r="H142">
        <v>3</v>
      </c>
      <c r="I142" t="s">
        <v>467</v>
      </c>
      <c r="J142" t="s">
        <v>468</v>
      </c>
      <c r="K142" t="s">
        <v>469</v>
      </c>
      <c r="L142">
        <v>1346</v>
      </c>
      <c r="N142">
        <v>1009</v>
      </c>
      <c r="O142" t="s">
        <v>470</v>
      </c>
      <c r="P142" t="s">
        <v>470</v>
      </c>
      <c r="Q142">
        <v>1</v>
      </c>
      <c r="X142">
        <v>1.9</v>
      </c>
      <c r="Y142">
        <v>155.63</v>
      </c>
      <c r="Z142">
        <v>0</v>
      </c>
      <c r="AA142">
        <v>0</v>
      </c>
      <c r="AB142">
        <v>0</v>
      </c>
      <c r="AC142">
        <v>0</v>
      </c>
      <c r="AD142">
        <v>1</v>
      </c>
      <c r="AE142">
        <v>0</v>
      </c>
      <c r="AF142" t="s">
        <v>3</v>
      </c>
      <c r="AG142">
        <v>1.9</v>
      </c>
      <c r="AH142">
        <v>2</v>
      </c>
      <c r="AI142">
        <v>61550854</v>
      </c>
      <c r="AJ142">
        <v>142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</row>
    <row r="143" spans="1:44" x14ac:dyDescent="0.2">
      <c r="A143">
        <f>ROW(Source!A290)</f>
        <v>290</v>
      </c>
      <c r="B143">
        <v>61550866</v>
      </c>
      <c r="C143">
        <v>61550845</v>
      </c>
      <c r="D143">
        <v>60420448</v>
      </c>
      <c r="E143">
        <v>1</v>
      </c>
      <c r="F143">
        <v>1</v>
      </c>
      <c r="G143">
        <v>1</v>
      </c>
      <c r="H143">
        <v>3</v>
      </c>
      <c r="I143" t="s">
        <v>471</v>
      </c>
      <c r="J143" t="s">
        <v>472</v>
      </c>
      <c r="K143" t="s">
        <v>473</v>
      </c>
      <c r="L143">
        <v>1346</v>
      </c>
      <c r="N143">
        <v>1009</v>
      </c>
      <c r="O143" t="s">
        <v>470</v>
      </c>
      <c r="P143" t="s">
        <v>470</v>
      </c>
      <c r="Q143">
        <v>1</v>
      </c>
      <c r="X143">
        <v>0.4</v>
      </c>
      <c r="Y143">
        <v>79.88</v>
      </c>
      <c r="Z143">
        <v>0</v>
      </c>
      <c r="AA143">
        <v>0</v>
      </c>
      <c r="AB143">
        <v>0</v>
      </c>
      <c r="AC143">
        <v>0</v>
      </c>
      <c r="AD143">
        <v>1</v>
      </c>
      <c r="AE143">
        <v>0</v>
      </c>
      <c r="AF143" t="s">
        <v>3</v>
      </c>
      <c r="AG143">
        <v>0.4</v>
      </c>
      <c r="AH143">
        <v>2</v>
      </c>
      <c r="AI143">
        <v>61550855</v>
      </c>
      <c r="AJ143">
        <v>143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</row>
    <row r="144" spans="1:44" x14ac:dyDescent="0.2">
      <c r="A144">
        <f>ROW(Source!A290)</f>
        <v>290</v>
      </c>
      <c r="B144">
        <v>61550867</v>
      </c>
      <c r="C144">
        <v>61550845</v>
      </c>
      <c r="D144">
        <v>60333436</v>
      </c>
      <c r="E144">
        <v>117</v>
      </c>
      <c r="F144">
        <v>1</v>
      </c>
      <c r="G144">
        <v>1</v>
      </c>
      <c r="H144">
        <v>3</v>
      </c>
      <c r="I144" t="s">
        <v>496</v>
      </c>
      <c r="J144" t="s">
        <v>3</v>
      </c>
      <c r="K144" t="s">
        <v>497</v>
      </c>
      <c r="L144">
        <v>3277935</v>
      </c>
      <c r="N144">
        <v>1013</v>
      </c>
      <c r="O144" t="s">
        <v>498</v>
      </c>
      <c r="P144" t="s">
        <v>498</v>
      </c>
      <c r="Q144">
        <v>1</v>
      </c>
      <c r="X144">
        <v>2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 t="s">
        <v>3</v>
      </c>
      <c r="AG144">
        <v>2</v>
      </c>
      <c r="AH144">
        <v>3</v>
      </c>
      <c r="AI144">
        <v>-1</v>
      </c>
      <c r="AJ144" t="s">
        <v>3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</row>
    <row r="145" spans="1:44" x14ac:dyDescent="0.2">
      <c r="A145">
        <f>ROW(Source!A292)</f>
        <v>292</v>
      </c>
      <c r="B145">
        <v>61550878</v>
      </c>
      <c r="C145">
        <v>61550869</v>
      </c>
      <c r="D145">
        <v>60327560</v>
      </c>
      <c r="E145">
        <v>117</v>
      </c>
      <c r="F145">
        <v>1</v>
      </c>
      <c r="G145">
        <v>1</v>
      </c>
      <c r="H145">
        <v>1</v>
      </c>
      <c r="I145" t="s">
        <v>474</v>
      </c>
      <c r="J145" t="s">
        <v>3</v>
      </c>
      <c r="K145" t="s">
        <v>475</v>
      </c>
      <c r="L145">
        <v>1369</v>
      </c>
      <c r="N145">
        <v>1013</v>
      </c>
      <c r="O145" t="s">
        <v>476</v>
      </c>
      <c r="P145" t="s">
        <v>476</v>
      </c>
      <c r="Q145">
        <v>1</v>
      </c>
      <c r="X145">
        <v>0.02</v>
      </c>
      <c r="Y145">
        <v>0</v>
      </c>
      <c r="Z145">
        <v>0</v>
      </c>
      <c r="AA145">
        <v>0</v>
      </c>
      <c r="AB145">
        <v>587.34</v>
      </c>
      <c r="AC145">
        <v>0</v>
      </c>
      <c r="AD145">
        <v>1</v>
      </c>
      <c r="AE145">
        <v>1</v>
      </c>
      <c r="AF145" t="s">
        <v>3</v>
      </c>
      <c r="AG145">
        <v>0.02</v>
      </c>
      <c r="AH145">
        <v>2</v>
      </c>
      <c r="AI145">
        <v>61550870</v>
      </c>
      <c r="AJ145">
        <v>145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</row>
    <row r="146" spans="1:44" x14ac:dyDescent="0.2">
      <c r="A146">
        <f>ROW(Source!A292)</f>
        <v>292</v>
      </c>
      <c r="B146">
        <v>61550879</v>
      </c>
      <c r="C146">
        <v>61550869</v>
      </c>
      <c r="D146">
        <v>60327562</v>
      </c>
      <c r="E146">
        <v>117</v>
      </c>
      <c r="F146">
        <v>1</v>
      </c>
      <c r="G146">
        <v>1</v>
      </c>
      <c r="H146">
        <v>1</v>
      </c>
      <c r="I146" t="s">
        <v>477</v>
      </c>
      <c r="J146" t="s">
        <v>3</v>
      </c>
      <c r="K146" t="s">
        <v>478</v>
      </c>
      <c r="L146">
        <v>1369</v>
      </c>
      <c r="N146">
        <v>1013</v>
      </c>
      <c r="O146" t="s">
        <v>476</v>
      </c>
      <c r="P146" t="s">
        <v>476</v>
      </c>
      <c r="Q146">
        <v>1</v>
      </c>
      <c r="X146">
        <v>10.75</v>
      </c>
      <c r="Y146">
        <v>0</v>
      </c>
      <c r="Z146">
        <v>0</v>
      </c>
      <c r="AA146">
        <v>0</v>
      </c>
      <c r="AB146">
        <v>641.22</v>
      </c>
      <c r="AC146">
        <v>0</v>
      </c>
      <c r="AD146">
        <v>1</v>
      </c>
      <c r="AE146">
        <v>1</v>
      </c>
      <c r="AF146" t="s">
        <v>3</v>
      </c>
      <c r="AG146">
        <v>10.75</v>
      </c>
      <c r="AH146">
        <v>2</v>
      </c>
      <c r="AI146">
        <v>61550871</v>
      </c>
      <c r="AJ146">
        <v>146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</row>
    <row r="147" spans="1:44" x14ac:dyDescent="0.2">
      <c r="A147">
        <f>ROW(Source!A292)</f>
        <v>292</v>
      </c>
      <c r="B147">
        <v>61550880</v>
      </c>
      <c r="C147">
        <v>61550869</v>
      </c>
      <c r="D147">
        <v>60327566</v>
      </c>
      <c r="E147">
        <v>117</v>
      </c>
      <c r="F147">
        <v>1</v>
      </c>
      <c r="G147">
        <v>1</v>
      </c>
      <c r="H147">
        <v>1</v>
      </c>
      <c r="I147" t="s">
        <v>479</v>
      </c>
      <c r="J147" t="s">
        <v>3</v>
      </c>
      <c r="K147" t="s">
        <v>480</v>
      </c>
      <c r="L147">
        <v>1369</v>
      </c>
      <c r="N147">
        <v>1013</v>
      </c>
      <c r="O147" t="s">
        <v>476</v>
      </c>
      <c r="P147" t="s">
        <v>476</v>
      </c>
      <c r="Q147">
        <v>1</v>
      </c>
      <c r="X147">
        <v>4.83</v>
      </c>
      <c r="Y147">
        <v>0</v>
      </c>
      <c r="Z147">
        <v>0</v>
      </c>
      <c r="AA147">
        <v>0</v>
      </c>
      <c r="AB147">
        <v>722.05</v>
      </c>
      <c r="AC147">
        <v>0</v>
      </c>
      <c r="AD147">
        <v>1</v>
      </c>
      <c r="AE147">
        <v>1</v>
      </c>
      <c r="AF147" t="s">
        <v>3</v>
      </c>
      <c r="AG147">
        <v>4.83</v>
      </c>
      <c r="AH147">
        <v>2</v>
      </c>
      <c r="AI147">
        <v>61550872</v>
      </c>
      <c r="AJ147">
        <v>147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</row>
    <row r="148" spans="1:44" x14ac:dyDescent="0.2">
      <c r="A148">
        <f>ROW(Source!A292)</f>
        <v>292</v>
      </c>
      <c r="B148">
        <v>61550881</v>
      </c>
      <c r="C148">
        <v>61550869</v>
      </c>
      <c r="D148">
        <v>60327602</v>
      </c>
      <c r="E148">
        <v>117</v>
      </c>
      <c r="F148">
        <v>1</v>
      </c>
      <c r="G148">
        <v>1</v>
      </c>
      <c r="H148">
        <v>1</v>
      </c>
      <c r="I148" t="s">
        <v>430</v>
      </c>
      <c r="J148" t="s">
        <v>3</v>
      </c>
      <c r="K148" t="s">
        <v>431</v>
      </c>
      <c r="L148">
        <v>1191</v>
      </c>
      <c r="N148">
        <v>1013</v>
      </c>
      <c r="O148" t="s">
        <v>413</v>
      </c>
      <c r="P148" t="s">
        <v>413</v>
      </c>
      <c r="Q148">
        <v>1</v>
      </c>
      <c r="X148">
        <v>0.01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1</v>
      </c>
      <c r="AE148">
        <v>2</v>
      </c>
      <c r="AF148" t="s">
        <v>3</v>
      </c>
      <c r="AG148">
        <v>0.01</v>
      </c>
      <c r="AH148">
        <v>2</v>
      </c>
      <c r="AI148">
        <v>61550873</v>
      </c>
      <c r="AJ148">
        <v>148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</row>
    <row r="149" spans="1:44" x14ac:dyDescent="0.2">
      <c r="A149">
        <f>ROW(Source!A292)</f>
        <v>292</v>
      </c>
      <c r="B149">
        <v>61550882</v>
      </c>
      <c r="C149">
        <v>61550869</v>
      </c>
      <c r="D149">
        <v>60334986</v>
      </c>
      <c r="E149">
        <v>1</v>
      </c>
      <c r="F149">
        <v>1</v>
      </c>
      <c r="G149">
        <v>1</v>
      </c>
      <c r="H149">
        <v>2</v>
      </c>
      <c r="I149" t="s">
        <v>453</v>
      </c>
      <c r="J149" t="s">
        <v>454</v>
      </c>
      <c r="K149" t="s">
        <v>455</v>
      </c>
      <c r="L149">
        <v>1368</v>
      </c>
      <c r="N149">
        <v>1011</v>
      </c>
      <c r="O149" t="s">
        <v>417</v>
      </c>
      <c r="P149" t="s">
        <v>417</v>
      </c>
      <c r="Q149">
        <v>1</v>
      </c>
      <c r="X149">
        <v>0.01</v>
      </c>
      <c r="Y149">
        <v>0</v>
      </c>
      <c r="Z149">
        <v>643.29</v>
      </c>
      <c r="AA149">
        <v>722.05</v>
      </c>
      <c r="AB149">
        <v>0</v>
      </c>
      <c r="AC149">
        <v>0</v>
      </c>
      <c r="AD149">
        <v>1</v>
      </c>
      <c r="AE149">
        <v>0</v>
      </c>
      <c r="AF149" t="s">
        <v>3</v>
      </c>
      <c r="AG149">
        <v>0.01</v>
      </c>
      <c r="AH149">
        <v>2</v>
      </c>
      <c r="AI149">
        <v>61550874</v>
      </c>
      <c r="AJ149">
        <v>149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</row>
    <row r="150" spans="1:44" x14ac:dyDescent="0.2">
      <c r="A150">
        <f>ROW(Source!A292)</f>
        <v>292</v>
      </c>
      <c r="B150">
        <v>61550883</v>
      </c>
      <c r="C150">
        <v>61550869</v>
      </c>
      <c r="D150">
        <v>60401754</v>
      </c>
      <c r="E150">
        <v>1</v>
      </c>
      <c r="F150">
        <v>1</v>
      </c>
      <c r="G150">
        <v>1</v>
      </c>
      <c r="H150">
        <v>3</v>
      </c>
      <c r="I150" t="s">
        <v>436</v>
      </c>
      <c r="J150" t="s">
        <v>437</v>
      </c>
      <c r="K150" t="s">
        <v>438</v>
      </c>
      <c r="L150">
        <v>1383</v>
      </c>
      <c r="N150">
        <v>1013</v>
      </c>
      <c r="O150" t="s">
        <v>439</v>
      </c>
      <c r="P150" t="s">
        <v>439</v>
      </c>
      <c r="Q150">
        <v>1</v>
      </c>
      <c r="X150">
        <v>4.42</v>
      </c>
      <c r="Y150">
        <v>6.78</v>
      </c>
      <c r="Z150">
        <v>0</v>
      </c>
      <c r="AA150">
        <v>0</v>
      </c>
      <c r="AB150">
        <v>0</v>
      </c>
      <c r="AC150">
        <v>0</v>
      </c>
      <c r="AD150">
        <v>1</v>
      </c>
      <c r="AE150">
        <v>0</v>
      </c>
      <c r="AF150" t="s">
        <v>3</v>
      </c>
      <c r="AG150">
        <v>4.42</v>
      </c>
      <c r="AH150">
        <v>2</v>
      </c>
      <c r="AI150">
        <v>61550875</v>
      </c>
      <c r="AJ150">
        <v>150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</row>
    <row r="151" spans="1:44" x14ac:dyDescent="0.2">
      <c r="A151">
        <f>ROW(Source!A292)</f>
        <v>292</v>
      </c>
      <c r="B151">
        <v>61550884</v>
      </c>
      <c r="C151">
        <v>61550869</v>
      </c>
      <c r="D151">
        <v>60403357</v>
      </c>
      <c r="E151">
        <v>1</v>
      </c>
      <c r="F151">
        <v>1</v>
      </c>
      <c r="G151">
        <v>1</v>
      </c>
      <c r="H151">
        <v>3</v>
      </c>
      <c r="I151" t="s">
        <v>481</v>
      </c>
      <c r="J151" t="s">
        <v>482</v>
      </c>
      <c r="K151" t="s">
        <v>483</v>
      </c>
      <c r="L151">
        <v>1425</v>
      </c>
      <c r="N151">
        <v>1013</v>
      </c>
      <c r="O151" t="s">
        <v>119</v>
      </c>
      <c r="P151" t="s">
        <v>119</v>
      </c>
      <c r="Q151">
        <v>1</v>
      </c>
      <c r="X151">
        <v>2.09</v>
      </c>
      <c r="Y151">
        <v>52.34</v>
      </c>
      <c r="Z151">
        <v>0</v>
      </c>
      <c r="AA151">
        <v>0</v>
      </c>
      <c r="AB151">
        <v>0</v>
      </c>
      <c r="AC151">
        <v>0</v>
      </c>
      <c r="AD151">
        <v>1</v>
      </c>
      <c r="AE151">
        <v>0</v>
      </c>
      <c r="AF151" t="s">
        <v>3</v>
      </c>
      <c r="AG151">
        <v>2.09</v>
      </c>
      <c r="AH151">
        <v>2</v>
      </c>
      <c r="AI151">
        <v>61550876</v>
      </c>
      <c r="AJ151">
        <v>151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</row>
    <row r="152" spans="1:44" x14ac:dyDescent="0.2">
      <c r="A152">
        <f>ROW(Source!A292)</f>
        <v>292</v>
      </c>
      <c r="B152">
        <v>61550885</v>
      </c>
      <c r="C152">
        <v>61550869</v>
      </c>
      <c r="D152">
        <v>60333436</v>
      </c>
      <c r="E152">
        <v>117</v>
      </c>
      <c r="F152">
        <v>1</v>
      </c>
      <c r="G152">
        <v>1</v>
      </c>
      <c r="H152">
        <v>3</v>
      </c>
      <c r="I152" t="s">
        <v>496</v>
      </c>
      <c r="J152" t="s">
        <v>3</v>
      </c>
      <c r="K152" t="s">
        <v>497</v>
      </c>
      <c r="L152">
        <v>3277935</v>
      </c>
      <c r="N152">
        <v>1013</v>
      </c>
      <c r="O152" t="s">
        <v>498</v>
      </c>
      <c r="P152" t="s">
        <v>498</v>
      </c>
      <c r="Q152">
        <v>1</v>
      </c>
      <c r="X152">
        <v>2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 t="s">
        <v>3</v>
      </c>
      <c r="AG152">
        <v>2</v>
      </c>
      <c r="AH152">
        <v>3</v>
      </c>
      <c r="AI152">
        <v>-1</v>
      </c>
      <c r="AJ152" t="s">
        <v>3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</row>
    <row r="153" spans="1:44" x14ac:dyDescent="0.2">
      <c r="A153">
        <f>ROW(Source!A329)</f>
        <v>329</v>
      </c>
      <c r="B153">
        <v>61550890</v>
      </c>
      <c r="C153">
        <v>61550887</v>
      </c>
      <c r="D153">
        <v>60327418</v>
      </c>
      <c r="E153">
        <v>117</v>
      </c>
      <c r="F153">
        <v>1</v>
      </c>
      <c r="G153">
        <v>1</v>
      </c>
      <c r="H153">
        <v>1</v>
      </c>
      <c r="I153" t="s">
        <v>426</v>
      </c>
      <c r="J153" t="s">
        <v>3</v>
      </c>
      <c r="K153" t="s">
        <v>427</v>
      </c>
      <c r="L153">
        <v>1191</v>
      </c>
      <c r="N153">
        <v>1013</v>
      </c>
      <c r="O153" t="s">
        <v>413</v>
      </c>
      <c r="P153" t="s">
        <v>413</v>
      </c>
      <c r="Q153">
        <v>1</v>
      </c>
      <c r="X153">
        <v>24.1</v>
      </c>
      <c r="Y153">
        <v>0</v>
      </c>
      <c r="Z153">
        <v>0</v>
      </c>
      <c r="AA153">
        <v>0</v>
      </c>
      <c r="AB153">
        <v>681.63</v>
      </c>
      <c r="AC153">
        <v>0</v>
      </c>
      <c r="AD153">
        <v>1</v>
      </c>
      <c r="AE153">
        <v>1</v>
      </c>
      <c r="AF153" t="s">
        <v>3</v>
      </c>
      <c r="AG153">
        <v>24.1</v>
      </c>
      <c r="AH153">
        <v>2</v>
      </c>
      <c r="AI153">
        <v>61550888</v>
      </c>
      <c r="AJ153">
        <v>153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</row>
    <row r="154" spans="1:44" x14ac:dyDescent="0.2">
      <c r="A154">
        <f>ROW(Source!A329)</f>
        <v>329</v>
      </c>
      <c r="B154">
        <v>61550891</v>
      </c>
      <c r="C154">
        <v>61550887</v>
      </c>
      <c r="D154">
        <v>60332400</v>
      </c>
      <c r="E154">
        <v>117</v>
      </c>
      <c r="F154">
        <v>1</v>
      </c>
      <c r="G154">
        <v>1</v>
      </c>
      <c r="H154">
        <v>3</v>
      </c>
      <c r="I154" t="s">
        <v>494</v>
      </c>
      <c r="J154" t="s">
        <v>3</v>
      </c>
      <c r="K154" t="s">
        <v>495</v>
      </c>
      <c r="L154">
        <v>1371</v>
      </c>
      <c r="N154">
        <v>1013</v>
      </c>
      <c r="O154" t="s">
        <v>128</v>
      </c>
      <c r="P154" t="s">
        <v>128</v>
      </c>
      <c r="Q154">
        <v>1</v>
      </c>
      <c r="X154">
        <v>100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 t="s">
        <v>3</v>
      </c>
      <c r="AG154">
        <v>100</v>
      </c>
      <c r="AH154">
        <v>3</v>
      </c>
      <c r="AI154">
        <v>-1</v>
      </c>
      <c r="AJ154" t="s">
        <v>3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</row>
    <row r="155" spans="1:44" x14ac:dyDescent="0.2">
      <c r="A155">
        <f>ROW(Source!A331)</f>
        <v>331</v>
      </c>
      <c r="B155">
        <v>61550896</v>
      </c>
      <c r="C155">
        <v>61550893</v>
      </c>
      <c r="D155">
        <v>60327418</v>
      </c>
      <c r="E155">
        <v>117</v>
      </c>
      <c r="F155">
        <v>1</v>
      </c>
      <c r="G155">
        <v>1</v>
      </c>
      <c r="H155">
        <v>1</v>
      </c>
      <c r="I155" t="s">
        <v>426</v>
      </c>
      <c r="J155" t="s">
        <v>3</v>
      </c>
      <c r="K155" t="s">
        <v>427</v>
      </c>
      <c r="L155">
        <v>1191</v>
      </c>
      <c r="N155">
        <v>1013</v>
      </c>
      <c r="O155" t="s">
        <v>413</v>
      </c>
      <c r="P155" t="s">
        <v>413</v>
      </c>
      <c r="Q155">
        <v>1</v>
      </c>
      <c r="X155">
        <v>24.1</v>
      </c>
      <c r="Y155">
        <v>0</v>
      </c>
      <c r="Z155">
        <v>0</v>
      </c>
      <c r="AA155">
        <v>0</v>
      </c>
      <c r="AB155">
        <v>681.63</v>
      </c>
      <c r="AC155">
        <v>0</v>
      </c>
      <c r="AD155">
        <v>1</v>
      </c>
      <c r="AE155">
        <v>1</v>
      </c>
      <c r="AF155" t="s">
        <v>3</v>
      </c>
      <c r="AG155">
        <v>24.1</v>
      </c>
      <c r="AH155">
        <v>2</v>
      </c>
      <c r="AI155">
        <v>61550894</v>
      </c>
      <c r="AJ155">
        <v>155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</row>
    <row r="156" spans="1:44" x14ac:dyDescent="0.2">
      <c r="A156">
        <f>ROW(Source!A331)</f>
        <v>331</v>
      </c>
      <c r="B156">
        <v>61550897</v>
      </c>
      <c r="C156">
        <v>61550893</v>
      </c>
      <c r="D156">
        <v>60332400</v>
      </c>
      <c r="E156">
        <v>117</v>
      </c>
      <c r="F156">
        <v>1</v>
      </c>
      <c r="G156">
        <v>1</v>
      </c>
      <c r="H156">
        <v>3</v>
      </c>
      <c r="I156" t="s">
        <v>494</v>
      </c>
      <c r="J156" t="s">
        <v>3</v>
      </c>
      <c r="K156" t="s">
        <v>495</v>
      </c>
      <c r="L156">
        <v>1371</v>
      </c>
      <c r="N156">
        <v>1013</v>
      </c>
      <c r="O156" t="s">
        <v>128</v>
      </c>
      <c r="P156" t="s">
        <v>128</v>
      </c>
      <c r="Q156">
        <v>1</v>
      </c>
      <c r="X156">
        <v>100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 t="s">
        <v>3</v>
      </c>
      <c r="AG156">
        <v>100</v>
      </c>
      <c r="AH156">
        <v>3</v>
      </c>
      <c r="AI156">
        <v>-1</v>
      </c>
      <c r="AJ156" t="s">
        <v>3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</row>
    <row r="157" spans="1:44" x14ac:dyDescent="0.2">
      <c r="A157">
        <f>ROW(Source!A333)</f>
        <v>333</v>
      </c>
      <c r="B157">
        <v>61550907</v>
      </c>
      <c r="C157">
        <v>61550899</v>
      </c>
      <c r="D157">
        <v>60327430</v>
      </c>
      <c r="E157">
        <v>117</v>
      </c>
      <c r="F157">
        <v>1</v>
      </c>
      <c r="G157">
        <v>1</v>
      </c>
      <c r="H157">
        <v>1</v>
      </c>
      <c r="I157" t="s">
        <v>428</v>
      </c>
      <c r="J157" t="s">
        <v>3</v>
      </c>
      <c r="K157" t="s">
        <v>429</v>
      </c>
      <c r="L157">
        <v>1191</v>
      </c>
      <c r="N157">
        <v>1013</v>
      </c>
      <c r="O157" t="s">
        <v>413</v>
      </c>
      <c r="P157" t="s">
        <v>413</v>
      </c>
      <c r="Q157">
        <v>1</v>
      </c>
      <c r="X157">
        <v>20.329999999999998</v>
      </c>
      <c r="Y157">
        <v>0</v>
      </c>
      <c r="Z157">
        <v>0</v>
      </c>
      <c r="AA157">
        <v>0</v>
      </c>
      <c r="AB157">
        <v>713.96</v>
      </c>
      <c r="AC157">
        <v>0</v>
      </c>
      <c r="AD157">
        <v>1</v>
      </c>
      <c r="AE157">
        <v>1</v>
      </c>
      <c r="AF157" t="s">
        <v>3</v>
      </c>
      <c r="AG157">
        <v>20.329999999999998</v>
      </c>
      <c r="AH157">
        <v>2</v>
      </c>
      <c r="AI157">
        <v>61550900</v>
      </c>
      <c r="AJ157">
        <v>157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</row>
    <row r="158" spans="1:44" x14ac:dyDescent="0.2">
      <c r="A158">
        <f>ROW(Source!A333)</f>
        <v>333</v>
      </c>
      <c r="B158">
        <v>61550908</v>
      </c>
      <c r="C158">
        <v>61550899</v>
      </c>
      <c r="D158">
        <v>60327602</v>
      </c>
      <c r="E158">
        <v>117</v>
      </c>
      <c r="F158">
        <v>1</v>
      </c>
      <c r="G158">
        <v>1</v>
      </c>
      <c r="H158">
        <v>1</v>
      </c>
      <c r="I158" t="s">
        <v>430</v>
      </c>
      <c r="J158" t="s">
        <v>3</v>
      </c>
      <c r="K158" t="s">
        <v>431</v>
      </c>
      <c r="L158">
        <v>1191</v>
      </c>
      <c r="N158">
        <v>1013</v>
      </c>
      <c r="O158" t="s">
        <v>413</v>
      </c>
      <c r="P158" t="s">
        <v>413</v>
      </c>
      <c r="Q158">
        <v>1</v>
      </c>
      <c r="X158">
        <v>0.01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1</v>
      </c>
      <c r="AE158">
        <v>2</v>
      </c>
      <c r="AF158" t="s">
        <v>3</v>
      </c>
      <c r="AG158">
        <v>0.01</v>
      </c>
      <c r="AH158">
        <v>2</v>
      </c>
      <c r="AI158">
        <v>61550901</v>
      </c>
      <c r="AJ158">
        <v>158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</row>
    <row r="159" spans="1:44" x14ac:dyDescent="0.2">
      <c r="A159">
        <f>ROW(Source!A333)</f>
        <v>333</v>
      </c>
      <c r="B159">
        <v>61550909</v>
      </c>
      <c r="C159">
        <v>61550899</v>
      </c>
      <c r="D159">
        <v>60334278</v>
      </c>
      <c r="E159">
        <v>1</v>
      </c>
      <c r="F159">
        <v>1</v>
      </c>
      <c r="G159">
        <v>1</v>
      </c>
      <c r="H159">
        <v>2</v>
      </c>
      <c r="I159" t="s">
        <v>432</v>
      </c>
      <c r="J159" t="s">
        <v>433</v>
      </c>
      <c r="K159" t="s">
        <v>434</v>
      </c>
      <c r="L159">
        <v>1368</v>
      </c>
      <c r="N159">
        <v>1011</v>
      </c>
      <c r="O159" t="s">
        <v>417</v>
      </c>
      <c r="P159" t="s">
        <v>417</v>
      </c>
      <c r="Q159">
        <v>1</v>
      </c>
      <c r="X159">
        <v>0.01</v>
      </c>
      <c r="Y159">
        <v>0</v>
      </c>
      <c r="Z159">
        <v>37.32</v>
      </c>
      <c r="AA159">
        <v>641.22</v>
      </c>
      <c r="AB159">
        <v>0</v>
      </c>
      <c r="AC159">
        <v>0</v>
      </c>
      <c r="AD159">
        <v>1</v>
      </c>
      <c r="AE159">
        <v>0</v>
      </c>
      <c r="AF159" t="s">
        <v>3</v>
      </c>
      <c r="AG159">
        <v>0.01</v>
      </c>
      <c r="AH159">
        <v>2</v>
      </c>
      <c r="AI159">
        <v>61550902</v>
      </c>
      <c r="AJ159">
        <v>159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</row>
    <row r="160" spans="1:44" x14ac:dyDescent="0.2">
      <c r="A160">
        <f>ROW(Source!A333)</f>
        <v>333</v>
      </c>
      <c r="B160">
        <v>61550910</v>
      </c>
      <c r="C160">
        <v>61550899</v>
      </c>
      <c r="D160">
        <v>60401754</v>
      </c>
      <c r="E160">
        <v>1</v>
      </c>
      <c r="F160">
        <v>1</v>
      </c>
      <c r="G160">
        <v>1</v>
      </c>
      <c r="H160">
        <v>3</v>
      </c>
      <c r="I160" t="s">
        <v>436</v>
      </c>
      <c r="J160" t="s">
        <v>437</v>
      </c>
      <c r="K160" t="s">
        <v>438</v>
      </c>
      <c r="L160">
        <v>1383</v>
      </c>
      <c r="N160">
        <v>1013</v>
      </c>
      <c r="O160" t="s">
        <v>439</v>
      </c>
      <c r="P160" t="s">
        <v>439</v>
      </c>
      <c r="Q160">
        <v>1</v>
      </c>
      <c r="X160">
        <v>8.2403999999999993</v>
      </c>
      <c r="Y160">
        <v>6.78</v>
      </c>
      <c r="Z160">
        <v>0</v>
      </c>
      <c r="AA160">
        <v>0</v>
      </c>
      <c r="AB160">
        <v>0</v>
      </c>
      <c r="AC160">
        <v>0</v>
      </c>
      <c r="AD160">
        <v>1</v>
      </c>
      <c r="AE160">
        <v>0</v>
      </c>
      <c r="AF160" t="s">
        <v>3</v>
      </c>
      <c r="AG160">
        <v>8.2403999999999993</v>
      </c>
      <c r="AH160">
        <v>2</v>
      </c>
      <c r="AI160">
        <v>61550903</v>
      </c>
      <c r="AJ160">
        <v>160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</row>
    <row r="161" spans="1:44" x14ac:dyDescent="0.2">
      <c r="A161">
        <f>ROW(Source!A333)</f>
        <v>333</v>
      </c>
      <c r="B161">
        <v>61550911</v>
      </c>
      <c r="C161">
        <v>61550899</v>
      </c>
      <c r="D161">
        <v>60403324</v>
      </c>
      <c r="E161">
        <v>1</v>
      </c>
      <c r="F161">
        <v>1</v>
      </c>
      <c r="G161">
        <v>1</v>
      </c>
      <c r="H161">
        <v>3</v>
      </c>
      <c r="I161" t="s">
        <v>440</v>
      </c>
      <c r="J161" t="s">
        <v>441</v>
      </c>
      <c r="K161" t="s">
        <v>442</v>
      </c>
      <c r="L161">
        <v>1407</v>
      </c>
      <c r="N161">
        <v>1013</v>
      </c>
      <c r="O161" t="s">
        <v>443</v>
      </c>
      <c r="P161" t="s">
        <v>443</v>
      </c>
      <c r="Q161">
        <v>1</v>
      </c>
      <c r="X161">
        <v>0.4</v>
      </c>
      <c r="Y161">
        <v>261.08999999999997</v>
      </c>
      <c r="Z161">
        <v>0</v>
      </c>
      <c r="AA161">
        <v>0</v>
      </c>
      <c r="AB161">
        <v>0</v>
      </c>
      <c r="AC161">
        <v>0</v>
      </c>
      <c r="AD161">
        <v>1</v>
      </c>
      <c r="AE161">
        <v>0</v>
      </c>
      <c r="AF161" t="s">
        <v>3</v>
      </c>
      <c r="AG161">
        <v>0.4</v>
      </c>
      <c r="AH161">
        <v>2</v>
      </c>
      <c r="AI161">
        <v>61550904</v>
      </c>
      <c r="AJ161">
        <v>161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</row>
    <row r="162" spans="1:44" x14ac:dyDescent="0.2">
      <c r="A162">
        <f>ROW(Source!A333)</f>
        <v>333</v>
      </c>
      <c r="B162">
        <v>61550912</v>
      </c>
      <c r="C162">
        <v>61550899</v>
      </c>
      <c r="D162">
        <v>60403601</v>
      </c>
      <c r="E162">
        <v>1</v>
      </c>
      <c r="F162">
        <v>1</v>
      </c>
      <c r="G162">
        <v>1</v>
      </c>
      <c r="H162">
        <v>3</v>
      </c>
      <c r="I162" t="s">
        <v>444</v>
      </c>
      <c r="J162" t="s">
        <v>445</v>
      </c>
      <c r="K162" t="s">
        <v>446</v>
      </c>
      <c r="L162">
        <v>1348</v>
      </c>
      <c r="N162">
        <v>1009</v>
      </c>
      <c r="O162" t="s">
        <v>28</v>
      </c>
      <c r="P162" t="s">
        <v>28</v>
      </c>
      <c r="Q162">
        <v>1000</v>
      </c>
      <c r="X162">
        <v>1.4E-3</v>
      </c>
      <c r="Y162">
        <v>99190.96</v>
      </c>
      <c r="Z162">
        <v>0</v>
      </c>
      <c r="AA162">
        <v>0</v>
      </c>
      <c r="AB162">
        <v>0</v>
      </c>
      <c r="AC162">
        <v>0</v>
      </c>
      <c r="AD162">
        <v>1</v>
      </c>
      <c r="AE162">
        <v>0</v>
      </c>
      <c r="AF162" t="s">
        <v>3</v>
      </c>
      <c r="AG162">
        <v>1.4E-3</v>
      </c>
      <c r="AH162">
        <v>2</v>
      </c>
      <c r="AI162">
        <v>61550905</v>
      </c>
      <c r="AJ162">
        <v>162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</row>
    <row r="163" spans="1:44" x14ac:dyDescent="0.2">
      <c r="A163">
        <f>ROW(Source!A333)</f>
        <v>333</v>
      </c>
      <c r="B163">
        <v>61550913</v>
      </c>
      <c r="C163">
        <v>61550899</v>
      </c>
      <c r="D163">
        <v>60333436</v>
      </c>
      <c r="E163">
        <v>117</v>
      </c>
      <c r="F163">
        <v>1</v>
      </c>
      <c r="G163">
        <v>1</v>
      </c>
      <c r="H163">
        <v>3</v>
      </c>
      <c r="I163" t="s">
        <v>496</v>
      </c>
      <c r="J163" t="s">
        <v>3</v>
      </c>
      <c r="K163" t="s">
        <v>497</v>
      </c>
      <c r="L163">
        <v>3277935</v>
      </c>
      <c r="N163">
        <v>1013</v>
      </c>
      <c r="O163" t="s">
        <v>498</v>
      </c>
      <c r="P163" t="s">
        <v>498</v>
      </c>
      <c r="Q163">
        <v>1</v>
      </c>
      <c r="X163">
        <v>2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 t="s">
        <v>3</v>
      </c>
      <c r="AG163">
        <v>2</v>
      </c>
      <c r="AH163">
        <v>3</v>
      </c>
      <c r="AI163">
        <v>-1</v>
      </c>
      <c r="AJ163" t="s">
        <v>3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</row>
    <row r="164" spans="1:44" x14ac:dyDescent="0.2">
      <c r="A164">
        <f>ROW(Source!A335)</f>
        <v>335</v>
      </c>
      <c r="B164">
        <v>61550927</v>
      </c>
      <c r="C164">
        <v>61550915</v>
      </c>
      <c r="D164">
        <v>60327426</v>
      </c>
      <c r="E164">
        <v>117</v>
      </c>
      <c r="F164">
        <v>1</v>
      </c>
      <c r="G164">
        <v>1</v>
      </c>
      <c r="H164">
        <v>1</v>
      </c>
      <c r="I164" t="s">
        <v>447</v>
      </c>
      <c r="J164" t="s">
        <v>3</v>
      </c>
      <c r="K164" t="s">
        <v>448</v>
      </c>
      <c r="L164">
        <v>1191</v>
      </c>
      <c r="N164">
        <v>1013</v>
      </c>
      <c r="O164" t="s">
        <v>413</v>
      </c>
      <c r="P164" t="s">
        <v>413</v>
      </c>
      <c r="Q164">
        <v>1</v>
      </c>
      <c r="X164">
        <v>12.24</v>
      </c>
      <c r="Y164">
        <v>0</v>
      </c>
      <c r="Z164">
        <v>0</v>
      </c>
      <c r="AA164">
        <v>0</v>
      </c>
      <c r="AB164">
        <v>705.88</v>
      </c>
      <c r="AC164">
        <v>0</v>
      </c>
      <c r="AD164">
        <v>1</v>
      </c>
      <c r="AE164">
        <v>1</v>
      </c>
      <c r="AF164" t="s">
        <v>3</v>
      </c>
      <c r="AG164">
        <v>12.24</v>
      </c>
      <c r="AH164">
        <v>2</v>
      </c>
      <c r="AI164">
        <v>61550916</v>
      </c>
      <c r="AJ164">
        <v>164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</row>
    <row r="165" spans="1:44" x14ac:dyDescent="0.2">
      <c r="A165">
        <f>ROW(Source!A335)</f>
        <v>335</v>
      </c>
      <c r="B165">
        <v>61550928</v>
      </c>
      <c r="C165">
        <v>61550915</v>
      </c>
      <c r="D165">
        <v>60327602</v>
      </c>
      <c r="E165">
        <v>117</v>
      </c>
      <c r="F165">
        <v>1</v>
      </c>
      <c r="G165">
        <v>1</v>
      </c>
      <c r="H165">
        <v>1</v>
      </c>
      <c r="I165" t="s">
        <v>430</v>
      </c>
      <c r="J165" t="s">
        <v>3</v>
      </c>
      <c r="K165" t="s">
        <v>431</v>
      </c>
      <c r="L165">
        <v>1191</v>
      </c>
      <c r="N165">
        <v>1013</v>
      </c>
      <c r="O165" t="s">
        <v>413</v>
      </c>
      <c r="P165" t="s">
        <v>413</v>
      </c>
      <c r="Q165">
        <v>1</v>
      </c>
      <c r="X165">
        <v>0.2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1</v>
      </c>
      <c r="AE165">
        <v>2</v>
      </c>
      <c r="AF165" t="s">
        <v>3</v>
      </c>
      <c r="AG165">
        <v>0.2</v>
      </c>
      <c r="AH165">
        <v>2</v>
      </c>
      <c r="AI165">
        <v>61550917</v>
      </c>
      <c r="AJ165">
        <v>165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</row>
    <row r="166" spans="1:44" x14ac:dyDescent="0.2">
      <c r="A166">
        <f>ROW(Source!A335)</f>
        <v>335</v>
      </c>
      <c r="B166">
        <v>61550929</v>
      </c>
      <c r="C166">
        <v>61550915</v>
      </c>
      <c r="D166">
        <v>60334091</v>
      </c>
      <c r="E166">
        <v>1</v>
      </c>
      <c r="F166">
        <v>1</v>
      </c>
      <c r="G166">
        <v>1</v>
      </c>
      <c r="H166">
        <v>2</v>
      </c>
      <c r="I166" t="s">
        <v>449</v>
      </c>
      <c r="J166" t="s">
        <v>450</v>
      </c>
      <c r="K166" t="s">
        <v>451</v>
      </c>
      <c r="L166">
        <v>1368</v>
      </c>
      <c r="N166">
        <v>1011</v>
      </c>
      <c r="O166" t="s">
        <v>417</v>
      </c>
      <c r="P166" t="s">
        <v>417</v>
      </c>
      <c r="Q166">
        <v>1</v>
      </c>
      <c r="X166">
        <v>0.1</v>
      </c>
      <c r="Y166">
        <v>0</v>
      </c>
      <c r="Z166">
        <v>1629.55</v>
      </c>
      <c r="AA166">
        <v>969.91</v>
      </c>
      <c r="AB166">
        <v>0</v>
      </c>
      <c r="AC166">
        <v>0</v>
      </c>
      <c r="AD166">
        <v>1</v>
      </c>
      <c r="AE166">
        <v>0</v>
      </c>
      <c r="AF166" t="s">
        <v>3</v>
      </c>
      <c r="AG166">
        <v>0.1</v>
      </c>
      <c r="AH166">
        <v>2</v>
      </c>
      <c r="AI166">
        <v>61550918</v>
      </c>
      <c r="AJ166">
        <v>166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</row>
    <row r="167" spans="1:44" x14ac:dyDescent="0.2">
      <c r="A167">
        <f>ROW(Source!A335)</f>
        <v>335</v>
      </c>
      <c r="B167">
        <v>61550930</v>
      </c>
      <c r="C167">
        <v>61550915</v>
      </c>
      <c r="D167">
        <v>60334986</v>
      </c>
      <c r="E167">
        <v>1</v>
      </c>
      <c r="F167">
        <v>1</v>
      </c>
      <c r="G167">
        <v>1</v>
      </c>
      <c r="H167">
        <v>2</v>
      </c>
      <c r="I167" t="s">
        <v>453</v>
      </c>
      <c r="J167" t="s">
        <v>454</v>
      </c>
      <c r="K167" t="s">
        <v>455</v>
      </c>
      <c r="L167">
        <v>1368</v>
      </c>
      <c r="N167">
        <v>1011</v>
      </c>
      <c r="O167" t="s">
        <v>417</v>
      </c>
      <c r="P167" t="s">
        <v>417</v>
      </c>
      <c r="Q167">
        <v>1</v>
      </c>
      <c r="X167">
        <v>0.1</v>
      </c>
      <c r="Y167">
        <v>0</v>
      </c>
      <c r="Z167">
        <v>643.29</v>
      </c>
      <c r="AA167">
        <v>722.05</v>
      </c>
      <c r="AB167">
        <v>0</v>
      </c>
      <c r="AC167">
        <v>0</v>
      </c>
      <c r="AD167">
        <v>1</v>
      </c>
      <c r="AE167">
        <v>0</v>
      </c>
      <c r="AF167" t="s">
        <v>3</v>
      </c>
      <c r="AG167">
        <v>0.1</v>
      </c>
      <c r="AH167">
        <v>2</v>
      </c>
      <c r="AI167">
        <v>61550919</v>
      </c>
      <c r="AJ167">
        <v>167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</row>
    <row r="168" spans="1:44" x14ac:dyDescent="0.2">
      <c r="A168">
        <f>ROW(Source!A335)</f>
        <v>335</v>
      </c>
      <c r="B168">
        <v>61550931</v>
      </c>
      <c r="C168">
        <v>61550915</v>
      </c>
      <c r="D168">
        <v>60335182</v>
      </c>
      <c r="E168">
        <v>1</v>
      </c>
      <c r="F168">
        <v>1</v>
      </c>
      <c r="G168">
        <v>1</v>
      </c>
      <c r="H168">
        <v>2</v>
      </c>
      <c r="I168" t="s">
        <v>457</v>
      </c>
      <c r="J168" t="s">
        <v>458</v>
      </c>
      <c r="K168" t="s">
        <v>459</v>
      </c>
      <c r="L168">
        <v>1368</v>
      </c>
      <c r="N168">
        <v>1011</v>
      </c>
      <c r="O168" t="s">
        <v>417</v>
      </c>
      <c r="P168" t="s">
        <v>417</v>
      </c>
      <c r="Q168">
        <v>1</v>
      </c>
      <c r="X168">
        <v>2.16</v>
      </c>
      <c r="Y168">
        <v>0</v>
      </c>
      <c r="Z168">
        <v>32.26</v>
      </c>
      <c r="AA168">
        <v>0</v>
      </c>
      <c r="AB168">
        <v>0</v>
      </c>
      <c r="AC168">
        <v>0</v>
      </c>
      <c r="AD168">
        <v>1</v>
      </c>
      <c r="AE168">
        <v>0</v>
      </c>
      <c r="AF168" t="s">
        <v>3</v>
      </c>
      <c r="AG168">
        <v>2.16</v>
      </c>
      <c r="AH168">
        <v>2</v>
      </c>
      <c r="AI168">
        <v>61550920</v>
      </c>
      <c r="AJ168">
        <v>168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</row>
    <row r="169" spans="1:44" x14ac:dyDescent="0.2">
      <c r="A169">
        <f>ROW(Source!A335)</f>
        <v>335</v>
      </c>
      <c r="B169">
        <v>61550932</v>
      </c>
      <c r="C169">
        <v>61550915</v>
      </c>
      <c r="D169">
        <v>60401754</v>
      </c>
      <c r="E169">
        <v>1</v>
      </c>
      <c r="F169">
        <v>1</v>
      </c>
      <c r="G169">
        <v>1</v>
      </c>
      <c r="H169">
        <v>3</v>
      </c>
      <c r="I169" t="s">
        <v>436</v>
      </c>
      <c r="J169" t="s">
        <v>437</v>
      </c>
      <c r="K169" t="s">
        <v>438</v>
      </c>
      <c r="L169">
        <v>1383</v>
      </c>
      <c r="N169">
        <v>1013</v>
      </c>
      <c r="O169" t="s">
        <v>439</v>
      </c>
      <c r="P169" t="s">
        <v>439</v>
      </c>
      <c r="Q169">
        <v>1</v>
      </c>
      <c r="X169">
        <v>0.44159999999999999</v>
      </c>
      <c r="Y169">
        <v>6.78</v>
      </c>
      <c r="Z169">
        <v>0</v>
      </c>
      <c r="AA169">
        <v>0</v>
      </c>
      <c r="AB169">
        <v>0</v>
      </c>
      <c r="AC169">
        <v>0</v>
      </c>
      <c r="AD169">
        <v>1</v>
      </c>
      <c r="AE169">
        <v>0</v>
      </c>
      <c r="AF169" t="s">
        <v>3</v>
      </c>
      <c r="AG169">
        <v>0.44159999999999999</v>
      </c>
      <c r="AH169">
        <v>2</v>
      </c>
      <c r="AI169">
        <v>61550921</v>
      </c>
      <c r="AJ169">
        <v>169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</row>
    <row r="170" spans="1:44" x14ac:dyDescent="0.2">
      <c r="A170">
        <f>ROW(Source!A335)</f>
        <v>335</v>
      </c>
      <c r="B170">
        <v>61550933</v>
      </c>
      <c r="C170">
        <v>61550915</v>
      </c>
      <c r="D170">
        <v>60401913</v>
      </c>
      <c r="E170">
        <v>1</v>
      </c>
      <c r="F170">
        <v>1</v>
      </c>
      <c r="G170">
        <v>1</v>
      </c>
      <c r="H170">
        <v>3</v>
      </c>
      <c r="I170" t="s">
        <v>460</v>
      </c>
      <c r="J170" t="s">
        <v>461</v>
      </c>
      <c r="K170" t="s">
        <v>462</v>
      </c>
      <c r="L170">
        <v>1301</v>
      </c>
      <c r="N170">
        <v>1003</v>
      </c>
      <c r="O170" t="s">
        <v>163</v>
      </c>
      <c r="P170" t="s">
        <v>163</v>
      </c>
      <c r="Q170">
        <v>1</v>
      </c>
      <c r="X170">
        <v>13.33</v>
      </c>
      <c r="Y170">
        <v>5.87</v>
      </c>
      <c r="Z170">
        <v>0</v>
      </c>
      <c r="AA170">
        <v>0</v>
      </c>
      <c r="AB170">
        <v>0</v>
      </c>
      <c r="AC170">
        <v>0</v>
      </c>
      <c r="AD170">
        <v>1</v>
      </c>
      <c r="AE170">
        <v>0</v>
      </c>
      <c r="AF170" t="s">
        <v>3</v>
      </c>
      <c r="AG170">
        <v>13.33</v>
      </c>
      <c r="AH170">
        <v>2</v>
      </c>
      <c r="AI170">
        <v>61550922</v>
      </c>
      <c r="AJ170">
        <v>170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</row>
    <row r="171" spans="1:44" x14ac:dyDescent="0.2">
      <c r="A171">
        <f>ROW(Source!A335)</f>
        <v>335</v>
      </c>
      <c r="B171">
        <v>61550934</v>
      </c>
      <c r="C171">
        <v>61550915</v>
      </c>
      <c r="D171">
        <v>60401927</v>
      </c>
      <c r="E171">
        <v>1</v>
      </c>
      <c r="F171">
        <v>1</v>
      </c>
      <c r="G171">
        <v>1</v>
      </c>
      <c r="H171">
        <v>3</v>
      </c>
      <c r="I171" t="s">
        <v>463</v>
      </c>
      <c r="J171" t="s">
        <v>464</v>
      </c>
      <c r="K171" t="s">
        <v>465</v>
      </c>
      <c r="L171">
        <v>1302</v>
      </c>
      <c r="N171">
        <v>1003</v>
      </c>
      <c r="O171" t="s">
        <v>466</v>
      </c>
      <c r="P171" t="s">
        <v>466</v>
      </c>
      <c r="Q171">
        <v>10</v>
      </c>
      <c r="X171">
        <v>0.55000000000000004</v>
      </c>
      <c r="Y171">
        <v>37.71</v>
      </c>
      <c r="Z171">
        <v>0</v>
      </c>
      <c r="AA171">
        <v>0</v>
      </c>
      <c r="AB171">
        <v>0</v>
      </c>
      <c r="AC171">
        <v>0</v>
      </c>
      <c r="AD171">
        <v>1</v>
      </c>
      <c r="AE171">
        <v>0</v>
      </c>
      <c r="AF171" t="s">
        <v>3</v>
      </c>
      <c r="AG171">
        <v>0.55000000000000004</v>
      </c>
      <c r="AH171">
        <v>2</v>
      </c>
      <c r="AI171">
        <v>61550923</v>
      </c>
      <c r="AJ171">
        <v>171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</row>
    <row r="172" spans="1:44" x14ac:dyDescent="0.2">
      <c r="A172">
        <f>ROW(Source!A335)</f>
        <v>335</v>
      </c>
      <c r="B172">
        <v>61550935</v>
      </c>
      <c r="C172">
        <v>61550915</v>
      </c>
      <c r="D172">
        <v>60402495</v>
      </c>
      <c r="E172">
        <v>1</v>
      </c>
      <c r="F172">
        <v>1</v>
      </c>
      <c r="G172">
        <v>1</v>
      </c>
      <c r="H172">
        <v>3</v>
      </c>
      <c r="I172" t="s">
        <v>467</v>
      </c>
      <c r="J172" t="s">
        <v>468</v>
      </c>
      <c r="K172" t="s">
        <v>469</v>
      </c>
      <c r="L172">
        <v>1346</v>
      </c>
      <c r="N172">
        <v>1009</v>
      </c>
      <c r="O172" t="s">
        <v>470</v>
      </c>
      <c r="P172" t="s">
        <v>470</v>
      </c>
      <c r="Q172">
        <v>1</v>
      </c>
      <c r="X172">
        <v>1.9</v>
      </c>
      <c r="Y172">
        <v>155.63</v>
      </c>
      <c r="Z172">
        <v>0</v>
      </c>
      <c r="AA172">
        <v>0</v>
      </c>
      <c r="AB172">
        <v>0</v>
      </c>
      <c r="AC172">
        <v>0</v>
      </c>
      <c r="AD172">
        <v>1</v>
      </c>
      <c r="AE172">
        <v>0</v>
      </c>
      <c r="AF172" t="s">
        <v>3</v>
      </c>
      <c r="AG172">
        <v>1.9</v>
      </c>
      <c r="AH172">
        <v>2</v>
      </c>
      <c r="AI172">
        <v>61550924</v>
      </c>
      <c r="AJ172">
        <v>172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</row>
    <row r="173" spans="1:44" x14ac:dyDescent="0.2">
      <c r="A173">
        <f>ROW(Source!A335)</f>
        <v>335</v>
      </c>
      <c r="B173">
        <v>61550936</v>
      </c>
      <c r="C173">
        <v>61550915</v>
      </c>
      <c r="D173">
        <v>60420448</v>
      </c>
      <c r="E173">
        <v>1</v>
      </c>
      <c r="F173">
        <v>1</v>
      </c>
      <c r="G173">
        <v>1</v>
      </c>
      <c r="H173">
        <v>3</v>
      </c>
      <c r="I173" t="s">
        <v>471</v>
      </c>
      <c r="J173" t="s">
        <v>472</v>
      </c>
      <c r="K173" t="s">
        <v>473</v>
      </c>
      <c r="L173">
        <v>1346</v>
      </c>
      <c r="N173">
        <v>1009</v>
      </c>
      <c r="O173" t="s">
        <v>470</v>
      </c>
      <c r="P173" t="s">
        <v>470</v>
      </c>
      <c r="Q173">
        <v>1</v>
      </c>
      <c r="X173">
        <v>0.4</v>
      </c>
      <c r="Y173">
        <v>79.88</v>
      </c>
      <c r="Z173">
        <v>0</v>
      </c>
      <c r="AA173">
        <v>0</v>
      </c>
      <c r="AB173">
        <v>0</v>
      </c>
      <c r="AC173">
        <v>0</v>
      </c>
      <c r="AD173">
        <v>1</v>
      </c>
      <c r="AE173">
        <v>0</v>
      </c>
      <c r="AF173" t="s">
        <v>3</v>
      </c>
      <c r="AG173">
        <v>0.4</v>
      </c>
      <c r="AH173">
        <v>2</v>
      </c>
      <c r="AI173">
        <v>61550925</v>
      </c>
      <c r="AJ173">
        <v>173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0</v>
      </c>
      <c r="AR173">
        <v>0</v>
      </c>
    </row>
    <row r="174" spans="1:44" x14ac:dyDescent="0.2">
      <c r="A174">
        <f>ROW(Source!A335)</f>
        <v>335</v>
      </c>
      <c r="B174">
        <v>61550937</v>
      </c>
      <c r="C174">
        <v>61550915</v>
      </c>
      <c r="D174">
        <v>60333436</v>
      </c>
      <c r="E174">
        <v>117</v>
      </c>
      <c r="F174">
        <v>1</v>
      </c>
      <c r="G174">
        <v>1</v>
      </c>
      <c r="H174">
        <v>3</v>
      </c>
      <c r="I174" t="s">
        <v>496</v>
      </c>
      <c r="J174" t="s">
        <v>3</v>
      </c>
      <c r="K174" t="s">
        <v>497</v>
      </c>
      <c r="L174">
        <v>3277935</v>
      </c>
      <c r="N174">
        <v>1013</v>
      </c>
      <c r="O174" t="s">
        <v>498</v>
      </c>
      <c r="P174" t="s">
        <v>498</v>
      </c>
      <c r="Q174">
        <v>1</v>
      </c>
      <c r="X174">
        <v>2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 t="s">
        <v>3</v>
      </c>
      <c r="AG174">
        <v>2</v>
      </c>
      <c r="AH174">
        <v>3</v>
      </c>
      <c r="AI174">
        <v>-1</v>
      </c>
      <c r="AJ174" t="s">
        <v>3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0</v>
      </c>
      <c r="AR174">
        <v>0</v>
      </c>
    </row>
    <row r="175" spans="1:44" x14ac:dyDescent="0.2">
      <c r="A175">
        <f>ROW(Source!A337)</f>
        <v>337</v>
      </c>
      <c r="B175">
        <v>61550948</v>
      </c>
      <c r="C175">
        <v>61550939</v>
      </c>
      <c r="D175">
        <v>60327560</v>
      </c>
      <c r="E175">
        <v>117</v>
      </c>
      <c r="F175">
        <v>1</v>
      </c>
      <c r="G175">
        <v>1</v>
      </c>
      <c r="H175">
        <v>1</v>
      </c>
      <c r="I175" t="s">
        <v>474</v>
      </c>
      <c r="J175" t="s">
        <v>3</v>
      </c>
      <c r="K175" t="s">
        <v>475</v>
      </c>
      <c r="L175">
        <v>1369</v>
      </c>
      <c r="N175">
        <v>1013</v>
      </c>
      <c r="O175" t="s">
        <v>476</v>
      </c>
      <c r="P175" t="s">
        <v>476</v>
      </c>
      <c r="Q175">
        <v>1</v>
      </c>
      <c r="X175">
        <v>0.02</v>
      </c>
      <c r="Y175">
        <v>0</v>
      </c>
      <c r="Z175">
        <v>0</v>
      </c>
      <c r="AA175">
        <v>0</v>
      </c>
      <c r="AB175">
        <v>587.34</v>
      </c>
      <c r="AC175">
        <v>0</v>
      </c>
      <c r="AD175">
        <v>1</v>
      </c>
      <c r="AE175">
        <v>1</v>
      </c>
      <c r="AF175" t="s">
        <v>3</v>
      </c>
      <c r="AG175">
        <v>0.02</v>
      </c>
      <c r="AH175">
        <v>2</v>
      </c>
      <c r="AI175">
        <v>61550940</v>
      </c>
      <c r="AJ175">
        <v>175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0</v>
      </c>
      <c r="AR175">
        <v>0</v>
      </c>
    </row>
    <row r="176" spans="1:44" x14ac:dyDescent="0.2">
      <c r="A176">
        <f>ROW(Source!A337)</f>
        <v>337</v>
      </c>
      <c r="B176">
        <v>61550949</v>
      </c>
      <c r="C176">
        <v>61550939</v>
      </c>
      <c r="D176">
        <v>60327562</v>
      </c>
      <c r="E176">
        <v>117</v>
      </c>
      <c r="F176">
        <v>1</v>
      </c>
      <c r="G176">
        <v>1</v>
      </c>
      <c r="H176">
        <v>1</v>
      </c>
      <c r="I176" t="s">
        <v>477</v>
      </c>
      <c r="J176" t="s">
        <v>3</v>
      </c>
      <c r="K176" t="s">
        <v>478</v>
      </c>
      <c r="L176">
        <v>1369</v>
      </c>
      <c r="N176">
        <v>1013</v>
      </c>
      <c r="O176" t="s">
        <v>476</v>
      </c>
      <c r="P176" t="s">
        <v>476</v>
      </c>
      <c r="Q176">
        <v>1</v>
      </c>
      <c r="X176">
        <v>10.75</v>
      </c>
      <c r="Y176">
        <v>0</v>
      </c>
      <c r="Z176">
        <v>0</v>
      </c>
      <c r="AA176">
        <v>0</v>
      </c>
      <c r="AB176">
        <v>641.22</v>
      </c>
      <c r="AC176">
        <v>0</v>
      </c>
      <c r="AD176">
        <v>1</v>
      </c>
      <c r="AE176">
        <v>1</v>
      </c>
      <c r="AF176" t="s">
        <v>3</v>
      </c>
      <c r="AG176">
        <v>10.75</v>
      </c>
      <c r="AH176">
        <v>2</v>
      </c>
      <c r="AI176">
        <v>61550941</v>
      </c>
      <c r="AJ176">
        <v>176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0</v>
      </c>
      <c r="AR176">
        <v>0</v>
      </c>
    </row>
    <row r="177" spans="1:44" x14ac:dyDescent="0.2">
      <c r="A177">
        <f>ROW(Source!A337)</f>
        <v>337</v>
      </c>
      <c r="B177">
        <v>61550950</v>
      </c>
      <c r="C177">
        <v>61550939</v>
      </c>
      <c r="D177">
        <v>60327566</v>
      </c>
      <c r="E177">
        <v>117</v>
      </c>
      <c r="F177">
        <v>1</v>
      </c>
      <c r="G177">
        <v>1</v>
      </c>
      <c r="H177">
        <v>1</v>
      </c>
      <c r="I177" t="s">
        <v>479</v>
      </c>
      <c r="J177" t="s">
        <v>3</v>
      </c>
      <c r="K177" t="s">
        <v>480</v>
      </c>
      <c r="L177">
        <v>1369</v>
      </c>
      <c r="N177">
        <v>1013</v>
      </c>
      <c r="O177" t="s">
        <v>476</v>
      </c>
      <c r="P177" t="s">
        <v>476</v>
      </c>
      <c r="Q177">
        <v>1</v>
      </c>
      <c r="X177">
        <v>4.83</v>
      </c>
      <c r="Y177">
        <v>0</v>
      </c>
      <c r="Z177">
        <v>0</v>
      </c>
      <c r="AA177">
        <v>0</v>
      </c>
      <c r="AB177">
        <v>722.05</v>
      </c>
      <c r="AC177">
        <v>0</v>
      </c>
      <c r="AD177">
        <v>1</v>
      </c>
      <c r="AE177">
        <v>1</v>
      </c>
      <c r="AF177" t="s">
        <v>3</v>
      </c>
      <c r="AG177">
        <v>4.83</v>
      </c>
      <c r="AH177">
        <v>2</v>
      </c>
      <c r="AI177">
        <v>61550942</v>
      </c>
      <c r="AJ177">
        <v>177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</v>
      </c>
    </row>
    <row r="178" spans="1:44" x14ac:dyDescent="0.2">
      <c r="A178">
        <f>ROW(Source!A337)</f>
        <v>337</v>
      </c>
      <c r="B178">
        <v>61550951</v>
      </c>
      <c r="C178">
        <v>61550939</v>
      </c>
      <c r="D178">
        <v>60327602</v>
      </c>
      <c r="E178">
        <v>117</v>
      </c>
      <c r="F178">
        <v>1</v>
      </c>
      <c r="G178">
        <v>1</v>
      </c>
      <c r="H178">
        <v>1</v>
      </c>
      <c r="I178" t="s">
        <v>430</v>
      </c>
      <c r="J178" t="s">
        <v>3</v>
      </c>
      <c r="K178" t="s">
        <v>431</v>
      </c>
      <c r="L178">
        <v>1191</v>
      </c>
      <c r="N178">
        <v>1013</v>
      </c>
      <c r="O178" t="s">
        <v>413</v>
      </c>
      <c r="P178" t="s">
        <v>413</v>
      </c>
      <c r="Q178">
        <v>1</v>
      </c>
      <c r="X178">
        <v>0.01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1</v>
      </c>
      <c r="AE178">
        <v>2</v>
      </c>
      <c r="AF178" t="s">
        <v>3</v>
      </c>
      <c r="AG178">
        <v>0.01</v>
      </c>
      <c r="AH178">
        <v>2</v>
      </c>
      <c r="AI178">
        <v>61550943</v>
      </c>
      <c r="AJ178">
        <v>178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0</v>
      </c>
    </row>
    <row r="179" spans="1:44" x14ac:dyDescent="0.2">
      <c r="A179">
        <f>ROW(Source!A337)</f>
        <v>337</v>
      </c>
      <c r="B179">
        <v>61550952</v>
      </c>
      <c r="C179">
        <v>61550939</v>
      </c>
      <c r="D179">
        <v>60334986</v>
      </c>
      <c r="E179">
        <v>1</v>
      </c>
      <c r="F179">
        <v>1</v>
      </c>
      <c r="G179">
        <v>1</v>
      </c>
      <c r="H179">
        <v>2</v>
      </c>
      <c r="I179" t="s">
        <v>453</v>
      </c>
      <c r="J179" t="s">
        <v>454</v>
      </c>
      <c r="K179" t="s">
        <v>455</v>
      </c>
      <c r="L179">
        <v>1368</v>
      </c>
      <c r="N179">
        <v>1011</v>
      </c>
      <c r="O179" t="s">
        <v>417</v>
      </c>
      <c r="P179" t="s">
        <v>417</v>
      </c>
      <c r="Q179">
        <v>1</v>
      </c>
      <c r="X179">
        <v>0.01</v>
      </c>
      <c r="Y179">
        <v>0</v>
      </c>
      <c r="Z179">
        <v>643.29</v>
      </c>
      <c r="AA179">
        <v>722.05</v>
      </c>
      <c r="AB179">
        <v>0</v>
      </c>
      <c r="AC179">
        <v>0</v>
      </c>
      <c r="AD179">
        <v>1</v>
      </c>
      <c r="AE179">
        <v>0</v>
      </c>
      <c r="AF179" t="s">
        <v>3</v>
      </c>
      <c r="AG179">
        <v>0.01</v>
      </c>
      <c r="AH179">
        <v>2</v>
      </c>
      <c r="AI179">
        <v>61550944</v>
      </c>
      <c r="AJ179">
        <v>179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0</v>
      </c>
      <c r="AR179">
        <v>0</v>
      </c>
    </row>
    <row r="180" spans="1:44" x14ac:dyDescent="0.2">
      <c r="A180">
        <f>ROW(Source!A337)</f>
        <v>337</v>
      </c>
      <c r="B180">
        <v>61550953</v>
      </c>
      <c r="C180">
        <v>61550939</v>
      </c>
      <c r="D180">
        <v>60401754</v>
      </c>
      <c r="E180">
        <v>1</v>
      </c>
      <c r="F180">
        <v>1</v>
      </c>
      <c r="G180">
        <v>1</v>
      </c>
      <c r="H180">
        <v>3</v>
      </c>
      <c r="I180" t="s">
        <v>436</v>
      </c>
      <c r="J180" t="s">
        <v>437</v>
      </c>
      <c r="K180" t="s">
        <v>438</v>
      </c>
      <c r="L180">
        <v>1383</v>
      </c>
      <c r="N180">
        <v>1013</v>
      </c>
      <c r="O180" t="s">
        <v>439</v>
      </c>
      <c r="P180" t="s">
        <v>439</v>
      </c>
      <c r="Q180">
        <v>1</v>
      </c>
      <c r="X180">
        <v>4.42</v>
      </c>
      <c r="Y180">
        <v>6.78</v>
      </c>
      <c r="Z180">
        <v>0</v>
      </c>
      <c r="AA180">
        <v>0</v>
      </c>
      <c r="AB180">
        <v>0</v>
      </c>
      <c r="AC180">
        <v>0</v>
      </c>
      <c r="AD180">
        <v>1</v>
      </c>
      <c r="AE180">
        <v>0</v>
      </c>
      <c r="AF180" t="s">
        <v>3</v>
      </c>
      <c r="AG180">
        <v>4.42</v>
      </c>
      <c r="AH180">
        <v>2</v>
      </c>
      <c r="AI180">
        <v>61550945</v>
      </c>
      <c r="AJ180">
        <v>180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0</v>
      </c>
      <c r="AR180">
        <v>0</v>
      </c>
    </row>
    <row r="181" spans="1:44" x14ac:dyDescent="0.2">
      <c r="A181">
        <f>ROW(Source!A337)</f>
        <v>337</v>
      </c>
      <c r="B181">
        <v>61550954</v>
      </c>
      <c r="C181">
        <v>61550939</v>
      </c>
      <c r="D181">
        <v>60403357</v>
      </c>
      <c r="E181">
        <v>1</v>
      </c>
      <c r="F181">
        <v>1</v>
      </c>
      <c r="G181">
        <v>1</v>
      </c>
      <c r="H181">
        <v>3</v>
      </c>
      <c r="I181" t="s">
        <v>481</v>
      </c>
      <c r="J181" t="s">
        <v>482</v>
      </c>
      <c r="K181" t="s">
        <v>483</v>
      </c>
      <c r="L181">
        <v>1425</v>
      </c>
      <c r="N181">
        <v>1013</v>
      </c>
      <c r="O181" t="s">
        <v>119</v>
      </c>
      <c r="P181" t="s">
        <v>119</v>
      </c>
      <c r="Q181">
        <v>1</v>
      </c>
      <c r="X181">
        <v>2.09</v>
      </c>
      <c r="Y181">
        <v>52.34</v>
      </c>
      <c r="Z181">
        <v>0</v>
      </c>
      <c r="AA181">
        <v>0</v>
      </c>
      <c r="AB181">
        <v>0</v>
      </c>
      <c r="AC181">
        <v>0</v>
      </c>
      <c r="AD181">
        <v>1</v>
      </c>
      <c r="AE181">
        <v>0</v>
      </c>
      <c r="AF181" t="s">
        <v>3</v>
      </c>
      <c r="AG181">
        <v>2.09</v>
      </c>
      <c r="AH181">
        <v>2</v>
      </c>
      <c r="AI181">
        <v>61550946</v>
      </c>
      <c r="AJ181">
        <v>181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0</v>
      </c>
    </row>
    <row r="182" spans="1:44" x14ac:dyDescent="0.2">
      <c r="A182">
        <f>ROW(Source!A337)</f>
        <v>337</v>
      </c>
      <c r="B182">
        <v>61550955</v>
      </c>
      <c r="C182">
        <v>61550939</v>
      </c>
      <c r="D182">
        <v>60333436</v>
      </c>
      <c r="E182">
        <v>117</v>
      </c>
      <c r="F182">
        <v>1</v>
      </c>
      <c r="G182">
        <v>1</v>
      </c>
      <c r="H182">
        <v>3</v>
      </c>
      <c r="I182" t="s">
        <v>496</v>
      </c>
      <c r="J182" t="s">
        <v>3</v>
      </c>
      <c r="K182" t="s">
        <v>497</v>
      </c>
      <c r="L182">
        <v>3277935</v>
      </c>
      <c r="N182">
        <v>1013</v>
      </c>
      <c r="O182" t="s">
        <v>498</v>
      </c>
      <c r="P182" t="s">
        <v>498</v>
      </c>
      <c r="Q182">
        <v>1</v>
      </c>
      <c r="X182">
        <v>2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 t="s">
        <v>3</v>
      </c>
      <c r="AG182">
        <v>2</v>
      </c>
      <c r="AH182">
        <v>3</v>
      </c>
      <c r="AI182">
        <v>-1</v>
      </c>
      <c r="AJ182" t="s">
        <v>3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0</v>
      </c>
      <c r="AR182">
        <v>0</v>
      </c>
    </row>
    <row r="183" spans="1:44" x14ac:dyDescent="0.2">
      <c r="A183">
        <f>ROW(Source!A374)</f>
        <v>374</v>
      </c>
      <c r="B183">
        <v>61550960</v>
      </c>
      <c r="C183">
        <v>61550957</v>
      </c>
      <c r="D183">
        <v>60327418</v>
      </c>
      <c r="E183">
        <v>117</v>
      </c>
      <c r="F183">
        <v>1</v>
      </c>
      <c r="G183">
        <v>1</v>
      </c>
      <c r="H183">
        <v>1</v>
      </c>
      <c r="I183" t="s">
        <v>426</v>
      </c>
      <c r="J183" t="s">
        <v>3</v>
      </c>
      <c r="K183" t="s">
        <v>427</v>
      </c>
      <c r="L183">
        <v>1191</v>
      </c>
      <c r="N183">
        <v>1013</v>
      </c>
      <c r="O183" t="s">
        <v>413</v>
      </c>
      <c r="P183" t="s">
        <v>413</v>
      </c>
      <c r="Q183">
        <v>1</v>
      </c>
      <c r="X183">
        <v>24.1</v>
      </c>
      <c r="Y183">
        <v>0</v>
      </c>
      <c r="Z183">
        <v>0</v>
      </c>
      <c r="AA183">
        <v>0</v>
      </c>
      <c r="AB183">
        <v>681.63</v>
      </c>
      <c r="AC183">
        <v>0</v>
      </c>
      <c r="AD183">
        <v>1</v>
      </c>
      <c r="AE183">
        <v>1</v>
      </c>
      <c r="AF183" t="s">
        <v>3</v>
      </c>
      <c r="AG183">
        <v>24.1</v>
      </c>
      <c r="AH183">
        <v>2</v>
      </c>
      <c r="AI183">
        <v>61550958</v>
      </c>
      <c r="AJ183">
        <v>183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0</v>
      </c>
      <c r="AR183">
        <v>0</v>
      </c>
    </row>
    <row r="184" spans="1:44" x14ac:dyDescent="0.2">
      <c r="A184">
        <f>ROW(Source!A374)</f>
        <v>374</v>
      </c>
      <c r="B184">
        <v>61550961</v>
      </c>
      <c r="C184">
        <v>61550957</v>
      </c>
      <c r="D184">
        <v>60332400</v>
      </c>
      <c r="E184">
        <v>117</v>
      </c>
      <c r="F184">
        <v>1</v>
      </c>
      <c r="G184">
        <v>1</v>
      </c>
      <c r="H184">
        <v>3</v>
      </c>
      <c r="I184" t="s">
        <v>494</v>
      </c>
      <c r="J184" t="s">
        <v>3</v>
      </c>
      <c r="K184" t="s">
        <v>495</v>
      </c>
      <c r="L184">
        <v>1371</v>
      </c>
      <c r="N184">
        <v>1013</v>
      </c>
      <c r="O184" t="s">
        <v>128</v>
      </c>
      <c r="P184" t="s">
        <v>128</v>
      </c>
      <c r="Q184">
        <v>1</v>
      </c>
      <c r="X184">
        <v>100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 t="s">
        <v>3</v>
      </c>
      <c r="AG184">
        <v>100</v>
      </c>
      <c r="AH184">
        <v>3</v>
      </c>
      <c r="AI184">
        <v>-1</v>
      </c>
      <c r="AJ184" t="s">
        <v>3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0</v>
      </c>
      <c r="AR184">
        <v>0</v>
      </c>
    </row>
    <row r="185" spans="1:44" x14ac:dyDescent="0.2">
      <c r="A185">
        <f>ROW(Source!A376)</f>
        <v>376</v>
      </c>
      <c r="B185">
        <v>61550971</v>
      </c>
      <c r="C185">
        <v>61550963</v>
      </c>
      <c r="D185">
        <v>60327430</v>
      </c>
      <c r="E185">
        <v>117</v>
      </c>
      <c r="F185">
        <v>1</v>
      </c>
      <c r="G185">
        <v>1</v>
      </c>
      <c r="H185">
        <v>1</v>
      </c>
      <c r="I185" t="s">
        <v>428</v>
      </c>
      <c r="J185" t="s">
        <v>3</v>
      </c>
      <c r="K185" t="s">
        <v>429</v>
      </c>
      <c r="L185">
        <v>1191</v>
      </c>
      <c r="N185">
        <v>1013</v>
      </c>
      <c r="O185" t="s">
        <v>413</v>
      </c>
      <c r="P185" t="s">
        <v>413</v>
      </c>
      <c r="Q185">
        <v>1</v>
      </c>
      <c r="X185">
        <v>20.329999999999998</v>
      </c>
      <c r="Y185">
        <v>0</v>
      </c>
      <c r="Z185">
        <v>0</v>
      </c>
      <c r="AA185">
        <v>0</v>
      </c>
      <c r="AB185">
        <v>713.96</v>
      </c>
      <c r="AC185">
        <v>0</v>
      </c>
      <c r="AD185">
        <v>1</v>
      </c>
      <c r="AE185">
        <v>1</v>
      </c>
      <c r="AF185" t="s">
        <v>3</v>
      </c>
      <c r="AG185">
        <v>20.329999999999998</v>
      </c>
      <c r="AH185">
        <v>2</v>
      </c>
      <c r="AI185">
        <v>61550964</v>
      </c>
      <c r="AJ185">
        <v>185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0</v>
      </c>
      <c r="AR185">
        <v>0</v>
      </c>
    </row>
    <row r="186" spans="1:44" x14ac:dyDescent="0.2">
      <c r="A186">
        <f>ROW(Source!A376)</f>
        <v>376</v>
      </c>
      <c r="B186">
        <v>61550972</v>
      </c>
      <c r="C186">
        <v>61550963</v>
      </c>
      <c r="D186">
        <v>60327602</v>
      </c>
      <c r="E186">
        <v>117</v>
      </c>
      <c r="F186">
        <v>1</v>
      </c>
      <c r="G186">
        <v>1</v>
      </c>
      <c r="H186">
        <v>1</v>
      </c>
      <c r="I186" t="s">
        <v>430</v>
      </c>
      <c r="J186" t="s">
        <v>3</v>
      </c>
      <c r="K186" t="s">
        <v>431</v>
      </c>
      <c r="L186">
        <v>1191</v>
      </c>
      <c r="N186">
        <v>1013</v>
      </c>
      <c r="O186" t="s">
        <v>413</v>
      </c>
      <c r="P186" t="s">
        <v>413</v>
      </c>
      <c r="Q186">
        <v>1</v>
      </c>
      <c r="X186">
        <v>0.01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1</v>
      </c>
      <c r="AE186">
        <v>2</v>
      </c>
      <c r="AF186" t="s">
        <v>3</v>
      </c>
      <c r="AG186">
        <v>0.01</v>
      </c>
      <c r="AH186">
        <v>2</v>
      </c>
      <c r="AI186">
        <v>61550965</v>
      </c>
      <c r="AJ186">
        <v>186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0</v>
      </c>
    </row>
    <row r="187" spans="1:44" x14ac:dyDescent="0.2">
      <c r="A187">
        <f>ROW(Source!A376)</f>
        <v>376</v>
      </c>
      <c r="B187">
        <v>61550973</v>
      </c>
      <c r="C187">
        <v>61550963</v>
      </c>
      <c r="D187">
        <v>60334278</v>
      </c>
      <c r="E187">
        <v>1</v>
      </c>
      <c r="F187">
        <v>1</v>
      </c>
      <c r="G187">
        <v>1</v>
      </c>
      <c r="H187">
        <v>2</v>
      </c>
      <c r="I187" t="s">
        <v>432</v>
      </c>
      <c r="J187" t="s">
        <v>433</v>
      </c>
      <c r="K187" t="s">
        <v>434</v>
      </c>
      <c r="L187">
        <v>1368</v>
      </c>
      <c r="N187">
        <v>1011</v>
      </c>
      <c r="O187" t="s">
        <v>417</v>
      </c>
      <c r="P187" t="s">
        <v>417</v>
      </c>
      <c r="Q187">
        <v>1</v>
      </c>
      <c r="X187">
        <v>0.01</v>
      </c>
      <c r="Y187">
        <v>0</v>
      </c>
      <c r="Z187">
        <v>37.32</v>
      </c>
      <c r="AA187">
        <v>641.22</v>
      </c>
      <c r="AB187">
        <v>0</v>
      </c>
      <c r="AC187">
        <v>0</v>
      </c>
      <c r="AD187">
        <v>1</v>
      </c>
      <c r="AE187">
        <v>0</v>
      </c>
      <c r="AF187" t="s">
        <v>3</v>
      </c>
      <c r="AG187">
        <v>0.01</v>
      </c>
      <c r="AH187">
        <v>2</v>
      </c>
      <c r="AI187">
        <v>61550966</v>
      </c>
      <c r="AJ187">
        <v>187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0</v>
      </c>
      <c r="AR187">
        <v>0</v>
      </c>
    </row>
    <row r="188" spans="1:44" x14ac:dyDescent="0.2">
      <c r="A188">
        <f>ROW(Source!A376)</f>
        <v>376</v>
      </c>
      <c r="B188">
        <v>61550974</v>
      </c>
      <c r="C188">
        <v>61550963</v>
      </c>
      <c r="D188">
        <v>60401754</v>
      </c>
      <c r="E188">
        <v>1</v>
      </c>
      <c r="F188">
        <v>1</v>
      </c>
      <c r="G188">
        <v>1</v>
      </c>
      <c r="H188">
        <v>3</v>
      </c>
      <c r="I188" t="s">
        <v>436</v>
      </c>
      <c r="J188" t="s">
        <v>437</v>
      </c>
      <c r="K188" t="s">
        <v>438</v>
      </c>
      <c r="L188">
        <v>1383</v>
      </c>
      <c r="N188">
        <v>1013</v>
      </c>
      <c r="O188" t="s">
        <v>439</v>
      </c>
      <c r="P188" t="s">
        <v>439</v>
      </c>
      <c r="Q188">
        <v>1</v>
      </c>
      <c r="X188">
        <v>8.2403999999999993</v>
      </c>
      <c r="Y188">
        <v>6.78</v>
      </c>
      <c r="Z188">
        <v>0</v>
      </c>
      <c r="AA188">
        <v>0</v>
      </c>
      <c r="AB188">
        <v>0</v>
      </c>
      <c r="AC188">
        <v>0</v>
      </c>
      <c r="AD188">
        <v>1</v>
      </c>
      <c r="AE188">
        <v>0</v>
      </c>
      <c r="AF188" t="s">
        <v>3</v>
      </c>
      <c r="AG188">
        <v>8.2403999999999993</v>
      </c>
      <c r="AH188">
        <v>2</v>
      </c>
      <c r="AI188">
        <v>61550967</v>
      </c>
      <c r="AJ188">
        <v>188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</row>
    <row r="189" spans="1:44" x14ac:dyDescent="0.2">
      <c r="A189">
        <f>ROW(Source!A376)</f>
        <v>376</v>
      </c>
      <c r="B189">
        <v>61550975</v>
      </c>
      <c r="C189">
        <v>61550963</v>
      </c>
      <c r="D189">
        <v>60403324</v>
      </c>
      <c r="E189">
        <v>1</v>
      </c>
      <c r="F189">
        <v>1</v>
      </c>
      <c r="G189">
        <v>1</v>
      </c>
      <c r="H189">
        <v>3</v>
      </c>
      <c r="I189" t="s">
        <v>440</v>
      </c>
      <c r="J189" t="s">
        <v>441</v>
      </c>
      <c r="K189" t="s">
        <v>442</v>
      </c>
      <c r="L189">
        <v>1407</v>
      </c>
      <c r="N189">
        <v>1013</v>
      </c>
      <c r="O189" t="s">
        <v>443</v>
      </c>
      <c r="P189" t="s">
        <v>443</v>
      </c>
      <c r="Q189">
        <v>1</v>
      </c>
      <c r="X189">
        <v>0.4</v>
      </c>
      <c r="Y189">
        <v>261.08999999999997</v>
      </c>
      <c r="Z189">
        <v>0</v>
      </c>
      <c r="AA189">
        <v>0</v>
      </c>
      <c r="AB189">
        <v>0</v>
      </c>
      <c r="AC189">
        <v>0</v>
      </c>
      <c r="AD189">
        <v>1</v>
      </c>
      <c r="AE189">
        <v>0</v>
      </c>
      <c r="AF189" t="s">
        <v>3</v>
      </c>
      <c r="AG189">
        <v>0.4</v>
      </c>
      <c r="AH189">
        <v>2</v>
      </c>
      <c r="AI189">
        <v>61550968</v>
      </c>
      <c r="AJ189">
        <v>189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0</v>
      </c>
      <c r="AR189">
        <v>0</v>
      </c>
    </row>
    <row r="190" spans="1:44" x14ac:dyDescent="0.2">
      <c r="A190">
        <f>ROW(Source!A376)</f>
        <v>376</v>
      </c>
      <c r="B190">
        <v>61550976</v>
      </c>
      <c r="C190">
        <v>61550963</v>
      </c>
      <c r="D190">
        <v>60403601</v>
      </c>
      <c r="E190">
        <v>1</v>
      </c>
      <c r="F190">
        <v>1</v>
      </c>
      <c r="G190">
        <v>1</v>
      </c>
      <c r="H190">
        <v>3</v>
      </c>
      <c r="I190" t="s">
        <v>444</v>
      </c>
      <c r="J190" t="s">
        <v>445</v>
      </c>
      <c r="K190" t="s">
        <v>446</v>
      </c>
      <c r="L190">
        <v>1348</v>
      </c>
      <c r="N190">
        <v>1009</v>
      </c>
      <c r="O190" t="s">
        <v>28</v>
      </c>
      <c r="P190" t="s">
        <v>28</v>
      </c>
      <c r="Q190">
        <v>1000</v>
      </c>
      <c r="X190">
        <v>1.4E-3</v>
      </c>
      <c r="Y190">
        <v>99190.96</v>
      </c>
      <c r="Z190">
        <v>0</v>
      </c>
      <c r="AA190">
        <v>0</v>
      </c>
      <c r="AB190">
        <v>0</v>
      </c>
      <c r="AC190">
        <v>0</v>
      </c>
      <c r="AD190">
        <v>1</v>
      </c>
      <c r="AE190">
        <v>0</v>
      </c>
      <c r="AF190" t="s">
        <v>3</v>
      </c>
      <c r="AG190">
        <v>1.4E-3</v>
      </c>
      <c r="AH190">
        <v>2</v>
      </c>
      <c r="AI190">
        <v>61550969</v>
      </c>
      <c r="AJ190">
        <v>190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</row>
    <row r="191" spans="1:44" x14ac:dyDescent="0.2">
      <c r="A191">
        <f>ROW(Source!A376)</f>
        <v>376</v>
      </c>
      <c r="B191">
        <v>61550977</v>
      </c>
      <c r="C191">
        <v>61550963</v>
      </c>
      <c r="D191">
        <v>60333436</v>
      </c>
      <c r="E191">
        <v>117</v>
      </c>
      <c r="F191">
        <v>1</v>
      </c>
      <c r="G191">
        <v>1</v>
      </c>
      <c r="H191">
        <v>3</v>
      </c>
      <c r="I191" t="s">
        <v>496</v>
      </c>
      <c r="J191" t="s">
        <v>3</v>
      </c>
      <c r="K191" t="s">
        <v>497</v>
      </c>
      <c r="L191">
        <v>3277935</v>
      </c>
      <c r="N191">
        <v>1013</v>
      </c>
      <c r="O191" t="s">
        <v>498</v>
      </c>
      <c r="P191" t="s">
        <v>498</v>
      </c>
      <c r="Q191">
        <v>1</v>
      </c>
      <c r="X191">
        <v>2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 t="s">
        <v>3</v>
      </c>
      <c r="AG191">
        <v>2</v>
      </c>
      <c r="AH191">
        <v>3</v>
      </c>
      <c r="AI191">
        <v>-1</v>
      </c>
      <c r="AJ191" t="s">
        <v>3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0</v>
      </c>
      <c r="AR191">
        <v>0</v>
      </c>
    </row>
    <row r="192" spans="1:44" x14ac:dyDescent="0.2">
      <c r="A192">
        <f>ROW(Source!A378)</f>
        <v>378</v>
      </c>
      <c r="B192">
        <v>61550991</v>
      </c>
      <c r="C192">
        <v>61550979</v>
      </c>
      <c r="D192">
        <v>60327426</v>
      </c>
      <c r="E192">
        <v>117</v>
      </c>
      <c r="F192">
        <v>1</v>
      </c>
      <c r="G192">
        <v>1</v>
      </c>
      <c r="H192">
        <v>1</v>
      </c>
      <c r="I192" t="s">
        <v>447</v>
      </c>
      <c r="J192" t="s">
        <v>3</v>
      </c>
      <c r="K192" t="s">
        <v>448</v>
      </c>
      <c r="L192">
        <v>1191</v>
      </c>
      <c r="N192">
        <v>1013</v>
      </c>
      <c r="O192" t="s">
        <v>413</v>
      </c>
      <c r="P192" t="s">
        <v>413</v>
      </c>
      <c r="Q192">
        <v>1</v>
      </c>
      <c r="X192">
        <v>12.24</v>
      </c>
      <c r="Y192">
        <v>0</v>
      </c>
      <c r="Z192">
        <v>0</v>
      </c>
      <c r="AA192">
        <v>0</v>
      </c>
      <c r="AB192">
        <v>705.88</v>
      </c>
      <c r="AC192">
        <v>0</v>
      </c>
      <c r="AD192">
        <v>1</v>
      </c>
      <c r="AE192">
        <v>1</v>
      </c>
      <c r="AF192" t="s">
        <v>3</v>
      </c>
      <c r="AG192">
        <v>12.24</v>
      </c>
      <c r="AH192">
        <v>2</v>
      </c>
      <c r="AI192">
        <v>61550980</v>
      </c>
      <c r="AJ192">
        <v>192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</row>
    <row r="193" spans="1:44" x14ac:dyDescent="0.2">
      <c r="A193">
        <f>ROW(Source!A378)</f>
        <v>378</v>
      </c>
      <c r="B193">
        <v>61550992</v>
      </c>
      <c r="C193">
        <v>61550979</v>
      </c>
      <c r="D193">
        <v>60327602</v>
      </c>
      <c r="E193">
        <v>117</v>
      </c>
      <c r="F193">
        <v>1</v>
      </c>
      <c r="G193">
        <v>1</v>
      </c>
      <c r="H193">
        <v>1</v>
      </c>
      <c r="I193" t="s">
        <v>430</v>
      </c>
      <c r="J193" t="s">
        <v>3</v>
      </c>
      <c r="K193" t="s">
        <v>431</v>
      </c>
      <c r="L193">
        <v>1191</v>
      </c>
      <c r="N193">
        <v>1013</v>
      </c>
      <c r="O193" t="s">
        <v>413</v>
      </c>
      <c r="P193" t="s">
        <v>413</v>
      </c>
      <c r="Q193">
        <v>1</v>
      </c>
      <c r="X193">
        <v>0.2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1</v>
      </c>
      <c r="AE193">
        <v>2</v>
      </c>
      <c r="AF193" t="s">
        <v>3</v>
      </c>
      <c r="AG193">
        <v>0.2</v>
      </c>
      <c r="AH193">
        <v>2</v>
      </c>
      <c r="AI193">
        <v>61550981</v>
      </c>
      <c r="AJ193">
        <v>193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0</v>
      </c>
      <c r="AR193">
        <v>0</v>
      </c>
    </row>
    <row r="194" spans="1:44" x14ac:dyDescent="0.2">
      <c r="A194">
        <f>ROW(Source!A378)</f>
        <v>378</v>
      </c>
      <c r="B194">
        <v>61550993</v>
      </c>
      <c r="C194">
        <v>61550979</v>
      </c>
      <c r="D194">
        <v>60334091</v>
      </c>
      <c r="E194">
        <v>1</v>
      </c>
      <c r="F194">
        <v>1</v>
      </c>
      <c r="G194">
        <v>1</v>
      </c>
      <c r="H194">
        <v>2</v>
      </c>
      <c r="I194" t="s">
        <v>449</v>
      </c>
      <c r="J194" t="s">
        <v>450</v>
      </c>
      <c r="K194" t="s">
        <v>451</v>
      </c>
      <c r="L194">
        <v>1368</v>
      </c>
      <c r="N194">
        <v>1011</v>
      </c>
      <c r="O194" t="s">
        <v>417</v>
      </c>
      <c r="P194" t="s">
        <v>417</v>
      </c>
      <c r="Q194">
        <v>1</v>
      </c>
      <c r="X194">
        <v>0.1</v>
      </c>
      <c r="Y194">
        <v>0</v>
      </c>
      <c r="Z194">
        <v>1629.55</v>
      </c>
      <c r="AA194">
        <v>969.91</v>
      </c>
      <c r="AB194">
        <v>0</v>
      </c>
      <c r="AC194">
        <v>0</v>
      </c>
      <c r="AD194">
        <v>1</v>
      </c>
      <c r="AE194">
        <v>0</v>
      </c>
      <c r="AF194" t="s">
        <v>3</v>
      </c>
      <c r="AG194">
        <v>0.1</v>
      </c>
      <c r="AH194">
        <v>2</v>
      </c>
      <c r="AI194">
        <v>61550982</v>
      </c>
      <c r="AJ194">
        <v>194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0</v>
      </c>
    </row>
    <row r="195" spans="1:44" x14ac:dyDescent="0.2">
      <c r="A195">
        <f>ROW(Source!A378)</f>
        <v>378</v>
      </c>
      <c r="B195">
        <v>61550994</v>
      </c>
      <c r="C195">
        <v>61550979</v>
      </c>
      <c r="D195">
        <v>60334986</v>
      </c>
      <c r="E195">
        <v>1</v>
      </c>
      <c r="F195">
        <v>1</v>
      </c>
      <c r="G195">
        <v>1</v>
      </c>
      <c r="H195">
        <v>2</v>
      </c>
      <c r="I195" t="s">
        <v>453</v>
      </c>
      <c r="J195" t="s">
        <v>454</v>
      </c>
      <c r="K195" t="s">
        <v>455</v>
      </c>
      <c r="L195">
        <v>1368</v>
      </c>
      <c r="N195">
        <v>1011</v>
      </c>
      <c r="O195" t="s">
        <v>417</v>
      </c>
      <c r="P195" t="s">
        <v>417</v>
      </c>
      <c r="Q195">
        <v>1</v>
      </c>
      <c r="X195">
        <v>0.1</v>
      </c>
      <c r="Y195">
        <v>0</v>
      </c>
      <c r="Z195">
        <v>643.29</v>
      </c>
      <c r="AA195">
        <v>722.05</v>
      </c>
      <c r="AB195">
        <v>0</v>
      </c>
      <c r="AC195">
        <v>0</v>
      </c>
      <c r="AD195">
        <v>1</v>
      </c>
      <c r="AE195">
        <v>0</v>
      </c>
      <c r="AF195" t="s">
        <v>3</v>
      </c>
      <c r="AG195">
        <v>0.1</v>
      </c>
      <c r="AH195">
        <v>2</v>
      </c>
      <c r="AI195">
        <v>61550983</v>
      </c>
      <c r="AJ195">
        <v>195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0</v>
      </c>
      <c r="AR195">
        <v>0</v>
      </c>
    </row>
    <row r="196" spans="1:44" x14ac:dyDescent="0.2">
      <c r="A196">
        <f>ROW(Source!A378)</f>
        <v>378</v>
      </c>
      <c r="B196">
        <v>61550995</v>
      </c>
      <c r="C196">
        <v>61550979</v>
      </c>
      <c r="D196">
        <v>60335182</v>
      </c>
      <c r="E196">
        <v>1</v>
      </c>
      <c r="F196">
        <v>1</v>
      </c>
      <c r="G196">
        <v>1</v>
      </c>
      <c r="H196">
        <v>2</v>
      </c>
      <c r="I196" t="s">
        <v>457</v>
      </c>
      <c r="J196" t="s">
        <v>458</v>
      </c>
      <c r="K196" t="s">
        <v>459</v>
      </c>
      <c r="L196">
        <v>1368</v>
      </c>
      <c r="N196">
        <v>1011</v>
      </c>
      <c r="O196" t="s">
        <v>417</v>
      </c>
      <c r="P196" t="s">
        <v>417</v>
      </c>
      <c r="Q196">
        <v>1</v>
      </c>
      <c r="X196">
        <v>2.16</v>
      </c>
      <c r="Y196">
        <v>0</v>
      </c>
      <c r="Z196">
        <v>32.26</v>
      </c>
      <c r="AA196">
        <v>0</v>
      </c>
      <c r="AB196">
        <v>0</v>
      </c>
      <c r="AC196">
        <v>0</v>
      </c>
      <c r="AD196">
        <v>1</v>
      </c>
      <c r="AE196">
        <v>0</v>
      </c>
      <c r="AF196" t="s">
        <v>3</v>
      </c>
      <c r="AG196">
        <v>2.16</v>
      </c>
      <c r="AH196">
        <v>2</v>
      </c>
      <c r="AI196">
        <v>61550984</v>
      </c>
      <c r="AJ196">
        <v>196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0</v>
      </c>
      <c r="AR196">
        <v>0</v>
      </c>
    </row>
    <row r="197" spans="1:44" x14ac:dyDescent="0.2">
      <c r="A197">
        <f>ROW(Source!A378)</f>
        <v>378</v>
      </c>
      <c r="B197">
        <v>61550996</v>
      </c>
      <c r="C197">
        <v>61550979</v>
      </c>
      <c r="D197">
        <v>60401754</v>
      </c>
      <c r="E197">
        <v>1</v>
      </c>
      <c r="F197">
        <v>1</v>
      </c>
      <c r="G197">
        <v>1</v>
      </c>
      <c r="H197">
        <v>3</v>
      </c>
      <c r="I197" t="s">
        <v>436</v>
      </c>
      <c r="J197" t="s">
        <v>437</v>
      </c>
      <c r="K197" t="s">
        <v>438</v>
      </c>
      <c r="L197">
        <v>1383</v>
      </c>
      <c r="N197">
        <v>1013</v>
      </c>
      <c r="O197" t="s">
        <v>439</v>
      </c>
      <c r="P197" t="s">
        <v>439</v>
      </c>
      <c r="Q197">
        <v>1</v>
      </c>
      <c r="X197">
        <v>0.44159999999999999</v>
      </c>
      <c r="Y197">
        <v>6.78</v>
      </c>
      <c r="Z197">
        <v>0</v>
      </c>
      <c r="AA197">
        <v>0</v>
      </c>
      <c r="AB197">
        <v>0</v>
      </c>
      <c r="AC197">
        <v>0</v>
      </c>
      <c r="AD197">
        <v>1</v>
      </c>
      <c r="AE197">
        <v>0</v>
      </c>
      <c r="AF197" t="s">
        <v>3</v>
      </c>
      <c r="AG197">
        <v>0.44159999999999999</v>
      </c>
      <c r="AH197">
        <v>2</v>
      </c>
      <c r="AI197">
        <v>61550985</v>
      </c>
      <c r="AJ197">
        <v>197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0</v>
      </c>
      <c r="AR197">
        <v>0</v>
      </c>
    </row>
    <row r="198" spans="1:44" x14ac:dyDescent="0.2">
      <c r="A198">
        <f>ROW(Source!A378)</f>
        <v>378</v>
      </c>
      <c r="B198">
        <v>61550997</v>
      </c>
      <c r="C198">
        <v>61550979</v>
      </c>
      <c r="D198">
        <v>60401913</v>
      </c>
      <c r="E198">
        <v>1</v>
      </c>
      <c r="F198">
        <v>1</v>
      </c>
      <c r="G198">
        <v>1</v>
      </c>
      <c r="H198">
        <v>3</v>
      </c>
      <c r="I198" t="s">
        <v>460</v>
      </c>
      <c r="J198" t="s">
        <v>461</v>
      </c>
      <c r="K198" t="s">
        <v>462</v>
      </c>
      <c r="L198">
        <v>1301</v>
      </c>
      <c r="N198">
        <v>1003</v>
      </c>
      <c r="O198" t="s">
        <v>163</v>
      </c>
      <c r="P198" t="s">
        <v>163</v>
      </c>
      <c r="Q198">
        <v>1</v>
      </c>
      <c r="X198">
        <v>13.33</v>
      </c>
      <c r="Y198">
        <v>5.87</v>
      </c>
      <c r="Z198">
        <v>0</v>
      </c>
      <c r="AA198">
        <v>0</v>
      </c>
      <c r="AB198">
        <v>0</v>
      </c>
      <c r="AC198">
        <v>0</v>
      </c>
      <c r="AD198">
        <v>1</v>
      </c>
      <c r="AE198">
        <v>0</v>
      </c>
      <c r="AF198" t="s">
        <v>3</v>
      </c>
      <c r="AG198">
        <v>13.33</v>
      </c>
      <c r="AH198">
        <v>2</v>
      </c>
      <c r="AI198">
        <v>61550986</v>
      </c>
      <c r="AJ198">
        <v>198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0</v>
      </c>
      <c r="AR198">
        <v>0</v>
      </c>
    </row>
    <row r="199" spans="1:44" x14ac:dyDescent="0.2">
      <c r="A199">
        <f>ROW(Source!A378)</f>
        <v>378</v>
      </c>
      <c r="B199">
        <v>61550998</v>
      </c>
      <c r="C199">
        <v>61550979</v>
      </c>
      <c r="D199">
        <v>60401927</v>
      </c>
      <c r="E199">
        <v>1</v>
      </c>
      <c r="F199">
        <v>1</v>
      </c>
      <c r="G199">
        <v>1</v>
      </c>
      <c r="H199">
        <v>3</v>
      </c>
      <c r="I199" t="s">
        <v>463</v>
      </c>
      <c r="J199" t="s">
        <v>464</v>
      </c>
      <c r="K199" t="s">
        <v>465</v>
      </c>
      <c r="L199">
        <v>1302</v>
      </c>
      <c r="N199">
        <v>1003</v>
      </c>
      <c r="O199" t="s">
        <v>466</v>
      </c>
      <c r="P199" t="s">
        <v>466</v>
      </c>
      <c r="Q199">
        <v>10</v>
      </c>
      <c r="X199">
        <v>0.55000000000000004</v>
      </c>
      <c r="Y199">
        <v>37.71</v>
      </c>
      <c r="Z199">
        <v>0</v>
      </c>
      <c r="AA199">
        <v>0</v>
      </c>
      <c r="AB199">
        <v>0</v>
      </c>
      <c r="AC199">
        <v>0</v>
      </c>
      <c r="AD199">
        <v>1</v>
      </c>
      <c r="AE199">
        <v>0</v>
      </c>
      <c r="AF199" t="s">
        <v>3</v>
      </c>
      <c r="AG199">
        <v>0.55000000000000004</v>
      </c>
      <c r="AH199">
        <v>2</v>
      </c>
      <c r="AI199">
        <v>61550987</v>
      </c>
      <c r="AJ199">
        <v>199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0</v>
      </c>
      <c r="AR199">
        <v>0</v>
      </c>
    </row>
    <row r="200" spans="1:44" x14ac:dyDescent="0.2">
      <c r="A200">
        <f>ROW(Source!A378)</f>
        <v>378</v>
      </c>
      <c r="B200">
        <v>61550999</v>
      </c>
      <c r="C200">
        <v>61550979</v>
      </c>
      <c r="D200">
        <v>60402495</v>
      </c>
      <c r="E200">
        <v>1</v>
      </c>
      <c r="F200">
        <v>1</v>
      </c>
      <c r="G200">
        <v>1</v>
      </c>
      <c r="H200">
        <v>3</v>
      </c>
      <c r="I200" t="s">
        <v>467</v>
      </c>
      <c r="J200" t="s">
        <v>468</v>
      </c>
      <c r="K200" t="s">
        <v>469</v>
      </c>
      <c r="L200">
        <v>1346</v>
      </c>
      <c r="N200">
        <v>1009</v>
      </c>
      <c r="O200" t="s">
        <v>470</v>
      </c>
      <c r="P200" t="s">
        <v>470</v>
      </c>
      <c r="Q200">
        <v>1</v>
      </c>
      <c r="X200">
        <v>1.9</v>
      </c>
      <c r="Y200">
        <v>155.63</v>
      </c>
      <c r="Z200">
        <v>0</v>
      </c>
      <c r="AA200">
        <v>0</v>
      </c>
      <c r="AB200">
        <v>0</v>
      </c>
      <c r="AC200">
        <v>0</v>
      </c>
      <c r="AD200">
        <v>1</v>
      </c>
      <c r="AE200">
        <v>0</v>
      </c>
      <c r="AF200" t="s">
        <v>3</v>
      </c>
      <c r="AG200">
        <v>1.9</v>
      </c>
      <c r="AH200">
        <v>2</v>
      </c>
      <c r="AI200">
        <v>61550988</v>
      </c>
      <c r="AJ200">
        <v>200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0</v>
      </c>
      <c r="AR200">
        <v>0</v>
      </c>
    </row>
    <row r="201" spans="1:44" x14ac:dyDescent="0.2">
      <c r="A201">
        <f>ROW(Source!A378)</f>
        <v>378</v>
      </c>
      <c r="B201">
        <v>61551000</v>
      </c>
      <c r="C201">
        <v>61550979</v>
      </c>
      <c r="D201">
        <v>60420448</v>
      </c>
      <c r="E201">
        <v>1</v>
      </c>
      <c r="F201">
        <v>1</v>
      </c>
      <c r="G201">
        <v>1</v>
      </c>
      <c r="H201">
        <v>3</v>
      </c>
      <c r="I201" t="s">
        <v>471</v>
      </c>
      <c r="J201" t="s">
        <v>472</v>
      </c>
      <c r="K201" t="s">
        <v>473</v>
      </c>
      <c r="L201">
        <v>1346</v>
      </c>
      <c r="N201">
        <v>1009</v>
      </c>
      <c r="O201" t="s">
        <v>470</v>
      </c>
      <c r="P201" t="s">
        <v>470</v>
      </c>
      <c r="Q201">
        <v>1</v>
      </c>
      <c r="X201">
        <v>0.4</v>
      </c>
      <c r="Y201">
        <v>79.88</v>
      </c>
      <c r="Z201">
        <v>0</v>
      </c>
      <c r="AA201">
        <v>0</v>
      </c>
      <c r="AB201">
        <v>0</v>
      </c>
      <c r="AC201">
        <v>0</v>
      </c>
      <c r="AD201">
        <v>1</v>
      </c>
      <c r="AE201">
        <v>0</v>
      </c>
      <c r="AF201" t="s">
        <v>3</v>
      </c>
      <c r="AG201">
        <v>0.4</v>
      </c>
      <c r="AH201">
        <v>2</v>
      </c>
      <c r="AI201">
        <v>61550989</v>
      </c>
      <c r="AJ201">
        <v>201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0</v>
      </c>
      <c r="AR201">
        <v>0</v>
      </c>
    </row>
    <row r="202" spans="1:44" x14ac:dyDescent="0.2">
      <c r="A202">
        <f>ROW(Source!A378)</f>
        <v>378</v>
      </c>
      <c r="B202">
        <v>61551001</v>
      </c>
      <c r="C202">
        <v>61550979</v>
      </c>
      <c r="D202">
        <v>60333436</v>
      </c>
      <c r="E202">
        <v>117</v>
      </c>
      <c r="F202">
        <v>1</v>
      </c>
      <c r="G202">
        <v>1</v>
      </c>
      <c r="H202">
        <v>3</v>
      </c>
      <c r="I202" t="s">
        <v>496</v>
      </c>
      <c r="J202" t="s">
        <v>3</v>
      </c>
      <c r="K202" t="s">
        <v>497</v>
      </c>
      <c r="L202">
        <v>3277935</v>
      </c>
      <c r="N202">
        <v>1013</v>
      </c>
      <c r="O202" t="s">
        <v>498</v>
      </c>
      <c r="P202" t="s">
        <v>498</v>
      </c>
      <c r="Q202">
        <v>1</v>
      </c>
      <c r="X202">
        <v>2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 t="s">
        <v>3</v>
      </c>
      <c r="AG202">
        <v>2</v>
      </c>
      <c r="AH202">
        <v>3</v>
      </c>
      <c r="AI202">
        <v>-1</v>
      </c>
      <c r="AJ202" t="s">
        <v>3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</row>
    <row r="203" spans="1:44" x14ac:dyDescent="0.2">
      <c r="A203">
        <f>ROW(Source!A380)</f>
        <v>380</v>
      </c>
      <c r="B203">
        <v>61551012</v>
      </c>
      <c r="C203">
        <v>61551003</v>
      </c>
      <c r="D203">
        <v>60327560</v>
      </c>
      <c r="E203">
        <v>117</v>
      </c>
      <c r="F203">
        <v>1</v>
      </c>
      <c r="G203">
        <v>1</v>
      </c>
      <c r="H203">
        <v>1</v>
      </c>
      <c r="I203" t="s">
        <v>474</v>
      </c>
      <c r="J203" t="s">
        <v>3</v>
      </c>
      <c r="K203" t="s">
        <v>475</v>
      </c>
      <c r="L203">
        <v>1369</v>
      </c>
      <c r="N203">
        <v>1013</v>
      </c>
      <c r="O203" t="s">
        <v>476</v>
      </c>
      <c r="P203" t="s">
        <v>476</v>
      </c>
      <c r="Q203">
        <v>1</v>
      </c>
      <c r="X203">
        <v>0.02</v>
      </c>
      <c r="Y203">
        <v>0</v>
      </c>
      <c r="Z203">
        <v>0</v>
      </c>
      <c r="AA203">
        <v>0</v>
      </c>
      <c r="AB203">
        <v>587.34</v>
      </c>
      <c r="AC203">
        <v>0</v>
      </c>
      <c r="AD203">
        <v>1</v>
      </c>
      <c r="AE203">
        <v>1</v>
      </c>
      <c r="AF203" t="s">
        <v>3</v>
      </c>
      <c r="AG203">
        <v>0.02</v>
      </c>
      <c r="AH203">
        <v>2</v>
      </c>
      <c r="AI203">
        <v>61551004</v>
      </c>
      <c r="AJ203">
        <v>203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</row>
    <row r="204" spans="1:44" x14ac:dyDescent="0.2">
      <c r="A204">
        <f>ROW(Source!A380)</f>
        <v>380</v>
      </c>
      <c r="B204">
        <v>61551013</v>
      </c>
      <c r="C204">
        <v>61551003</v>
      </c>
      <c r="D204">
        <v>60327562</v>
      </c>
      <c r="E204">
        <v>117</v>
      </c>
      <c r="F204">
        <v>1</v>
      </c>
      <c r="G204">
        <v>1</v>
      </c>
      <c r="H204">
        <v>1</v>
      </c>
      <c r="I204" t="s">
        <v>477</v>
      </c>
      <c r="J204" t="s">
        <v>3</v>
      </c>
      <c r="K204" t="s">
        <v>478</v>
      </c>
      <c r="L204">
        <v>1369</v>
      </c>
      <c r="N204">
        <v>1013</v>
      </c>
      <c r="O204" t="s">
        <v>476</v>
      </c>
      <c r="P204" t="s">
        <v>476</v>
      </c>
      <c r="Q204">
        <v>1</v>
      </c>
      <c r="X204">
        <v>10.75</v>
      </c>
      <c r="Y204">
        <v>0</v>
      </c>
      <c r="Z204">
        <v>0</v>
      </c>
      <c r="AA204">
        <v>0</v>
      </c>
      <c r="AB204">
        <v>641.22</v>
      </c>
      <c r="AC204">
        <v>0</v>
      </c>
      <c r="AD204">
        <v>1</v>
      </c>
      <c r="AE204">
        <v>1</v>
      </c>
      <c r="AF204" t="s">
        <v>3</v>
      </c>
      <c r="AG204">
        <v>10.75</v>
      </c>
      <c r="AH204">
        <v>2</v>
      </c>
      <c r="AI204">
        <v>61551005</v>
      </c>
      <c r="AJ204">
        <v>204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0</v>
      </c>
      <c r="AR204">
        <v>0</v>
      </c>
    </row>
    <row r="205" spans="1:44" x14ac:dyDescent="0.2">
      <c r="A205">
        <f>ROW(Source!A380)</f>
        <v>380</v>
      </c>
      <c r="B205">
        <v>61551014</v>
      </c>
      <c r="C205">
        <v>61551003</v>
      </c>
      <c r="D205">
        <v>60327566</v>
      </c>
      <c r="E205">
        <v>117</v>
      </c>
      <c r="F205">
        <v>1</v>
      </c>
      <c r="G205">
        <v>1</v>
      </c>
      <c r="H205">
        <v>1</v>
      </c>
      <c r="I205" t="s">
        <v>479</v>
      </c>
      <c r="J205" t="s">
        <v>3</v>
      </c>
      <c r="K205" t="s">
        <v>480</v>
      </c>
      <c r="L205">
        <v>1369</v>
      </c>
      <c r="N205">
        <v>1013</v>
      </c>
      <c r="O205" t="s">
        <v>476</v>
      </c>
      <c r="P205" t="s">
        <v>476</v>
      </c>
      <c r="Q205">
        <v>1</v>
      </c>
      <c r="X205">
        <v>4.83</v>
      </c>
      <c r="Y205">
        <v>0</v>
      </c>
      <c r="Z205">
        <v>0</v>
      </c>
      <c r="AA205">
        <v>0</v>
      </c>
      <c r="AB205">
        <v>722.05</v>
      </c>
      <c r="AC205">
        <v>0</v>
      </c>
      <c r="AD205">
        <v>1</v>
      </c>
      <c r="AE205">
        <v>1</v>
      </c>
      <c r="AF205" t="s">
        <v>3</v>
      </c>
      <c r="AG205">
        <v>4.83</v>
      </c>
      <c r="AH205">
        <v>2</v>
      </c>
      <c r="AI205">
        <v>61551006</v>
      </c>
      <c r="AJ205">
        <v>205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0</v>
      </c>
      <c r="AR205">
        <v>0</v>
      </c>
    </row>
    <row r="206" spans="1:44" x14ac:dyDescent="0.2">
      <c r="A206">
        <f>ROW(Source!A380)</f>
        <v>380</v>
      </c>
      <c r="B206">
        <v>61551015</v>
      </c>
      <c r="C206">
        <v>61551003</v>
      </c>
      <c r="D206">
        <v>60327602</v>
      </c>
      <c r="E206">
        <v>117</v>
      </c>
      <c r="F206">
        <v>1</v>
      </c>
      <c r="G206">
        <v>1</v>
      </c>
      <c r="H206">
        <v>1</v>
      </c>
      <c r="I206" t="s">
        <v>430</v>
      </c>
      <c r="J206" t="s">
        <v>3</v>
      </c>
      <c r="K206" t="s">
        <v>431</v>
      </c>
      <c r="L206">
        <v>1191</v>
      </c>
      <c r="N206">
        <v>1013</v>
      </c>
      <c r="O206" t="s">
        <v>413</v>
      </c>
      <c r="P206" t="s">
        <v>413</v>
      </c>
      <c r="Q206">
        <v>1</v>
      </c>
      <c r="X206">
        <v>0.01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1</v>
      </c>
      <c r="AE206">
        <v>2</v>
      </c>
      <c r="AF206" t="s">
        <v>3</v>
      </c>
      <c r="AG206">
        <v>0.01</v>
      </c>
      <c r="AH206">
        <v>2</v>
      </c>
      <c r="AI206">
        <v>61551007</v>
      </c>
      <c r="AJ206">
        <v>206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0</v>
      </c>
      <c r="AR206">
        <v>0</v>
      </c>
    </row>
    <row r="207" spans="1:44" x14ac:dyDescent="0.2">
      <c r="A207">
        <f>ROW(Source!A380)</f>
        <v>380</v>
      </c>
      <c r="B207">
        <v>61551016</v>
      </c>
      <c r="C207">
        <v>61551003</v>
      </c>
      <c r="D207">
        <v>60334986</v>
      </c>
      <c r="E207">
        <v>1</v>
      </c>
      <c r="F207">
        <v>1</v>
      </c>
      <c r="G207">
        <v>1</v>
      </c>
      <c r="H207">
        <v>2</v>
      </c>
      <c r="I207" t="s">
        <v>453</v>
      </c>
      <c r="J207" t="s">
        <v>454</v>
      </c>
      <c r="K207" t="s">
        <v>455</v>
      </c>
      <c r="L207">
        <v>1368</v>
      </c>
      <c r="N207">
        <v>1011</v>
      </c>
      <c r="O207" t="s">
        <v>417</v>
      </c>
      <c r="P207" t="s">
        <v>417</v>
      </c>
      <c r="Q207">
        <v>1</v>
      </c>
      <c r="X207">
        <v>0.01</v>
      </c>
      <c r="Y207">
        <v>0</v>
      </c>
      <c r="Z207">
        <v>643.29</v>
      </c>
      <c r="AA207">
        <v>722.05</v>
      </c>
      <c r="AB207">
        <v>0</v>
      </c>
      <c r="AC207">
        <v>0</v>
      </c>
      <c r="AD207">
        <v>1</v>
      </c>
      <c r="AE207">
        <v>0</v>
      </c>
      <c r="AF207" t="s">
        <v>3</v>
      </c>
      <c r="AG207">
        <v>0.01</v>
      </c>
      <c r="AH207">
        <v>2</v>
      </c>
      <c r="AI207">
        <v>61551008</v>
      </c>
      <c r="AJ207">
        <v>207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0</v>
      </c>
      <c r="AR207">
        <v>0</v>
      </c>
    </row>
    <row r="208" spans="1:44" x14ac:dyDescent="0.2">
      <c r="A208">
        <f>ROW(Source!A380)</f>
        <v>380</v>
      </c>
      <c r="B208">
        <v>61551017</v>
      </c>
      <c r="C208">
        <v>61551003</v>
      </c>
      <c r="D208">
        <v>60401754</v>
      </c>
      <c r="E208">
        <v>1</v>
      </c>
      <c r="F208">
        <v>1</v>
      </c>
      <c r="G208">
        <v>1</v>
      </c>
      <c r="H208">
        <v>3</v>
      </c>
      <c r="I208" t="s">
        <v>436</v>
      </c>
      <c r="J208" t="s">
        <v>437</v>
      </c>
      <c r="K208" t="s">
        <v>438</v>
      </c>
      <c r="L208">
        <v>1383</v>
      </c>
      <c r="N208">
        <v>1013</v>
      </c>
      <c r="O208" t="s">
        <v>439</v>
      </c>
      <c r="P208" t="s">
        <v>439</v>
      </c>
      <c r="Q208">
        <v>1</v>
      </c>
      <c r="X208">
        <v>4.42</v>
      </c>
      <c r="Y208">
        <v>6.78</v>
      </c>
      <c r="Z208">
        <v>0</v>
      </c>
      <c r="AA208">
        <v>0</v>
      </c>
      <c r="AB208">
        <v>0</v>
      </c>
      <c r="AC208">
        <v>0</v>
      </c>
      <c r="AD208">
        <v>1</v>
      </c>
      <c r="AE208">
        <v>0</v>
      </c>
      <c r="AF208" t="s">
        <v>3</v>
      </c>
      <c r="AG208">
        <v>4.42</v>
      </c>
      <c r="AH208">
        <v>2</v>
      </c>
      <c r="AI208">
        <v>61551009</v>
      </c>
      <c r="AJ208">
        <v>208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0</v>
      </c>
      <c r="AR208">
        <v>0</v>
      </c>
    </row>
    <row r="209" spans="1:44" x14ac:dyDescent="0.2">
      <c r="A209">
        <f>ROW(Source!A380)</f>
        <v>380</v>
      </c>
      <c r="B209">
        <v>61551018</v>
      </c>
      <c r="C209">
        <v>61551003</v>
      </c>
      <c r="D209">
        <v>60403357</v>
      </c>
      <c r="E209">
        <v>1</v>
      </c>
      <c r="F209">
        <v>1</v>
      </c>
      <c r="G209">
        <v>1</v>
      </c>
      <c r="H209">
        <v>3</v>
      </c>
      <c r="I209" t="s">
        <v>481</v>
      </c>
      <c r="J209" t="s">
        <v>482</v>
      </c>
      <c r="K209" t="s">
        <v>483</v>
      </c>
      <c r="L209">
        <v>1425</v>
      </c>
      <c r="N209">
        <v>1013</v>
      </c>
      <c r="O209" t="s">
        <v>119</v>
      </c>
      <c r="P209" t="s">
        <v>119</v>
      </c>
      <c r="Q209">
        <v>1</v>
      </c>
      <c r="X209">
        <v>2.09</v>
      </c>
      <c r="Y209">
        <v>52.34</v>
      </c>
      <c r="Z209">
        <v>0</v>
      </c>
      <c r="AA209">
        <v>0</v>
      </c>
      <c r="AB209">
        <v>0</v>
      </c>
      <c r="AC209">
        <v>0</v>
      </c>
      <c r="AD209">
        <v>1</v>
      </c>
      <c r="AE209">
        <v>0</v>
      </c>
      <c r="AF209" t="s">
        <v>3</v>
      </c>
      <c r="AG209">
        <v>2.09</v>
      </c>
      <c r="AH209">
        <v>2</v>
      </c>
      <c r="AI209">
        <v>61551010</v>
      </c>
      <c r="AJ209">
        <v>209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0</v>
      </c>
      <c r="AR209">
        <v>0</v>
      </c>
    </row>
    <row r="210" spans="1:44" x14ac:dyDescent="0.2">
      <c r="A210">
        <f>ROW(Source!A380)</f>
        <v>380</v>
      </c>
      <c r="B210">
        <v>61551019</v>
      </c>
      <c r="C210">
        <v>61551003</v>
      </c>
      <c r="D210">
        <v>60333436</v>
      </c>
      <c r="E210">
        <v>117</v>
      </c>
      <c r="F210">
        <v>1</v>
      </c>
      <c r="G210">
        <v>1</v>
      </c>
      <c r="H210">
        <v>3</v>
      </c>
      <c r="I210" t="s">
        <v>496</v>
      </c>
      <c r="J210" t="s">
        <v>3</v>
      </c>
      <c r="K210" t="s">
        <v>497</v>
      </c>
      <c r="L210">
        <v>3277935</v>
      </c>
      <c r="N210">
        <v>1013</v>
      </c>
      <c r="O210" t="s">
        <v>498</v>
      </c>
      <c r="P210" t="s">
        <v>498</v>
      </c>
      <c r="Q210">
        <v>1</v>
      </c>
      <c r="X210">
        <v>2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 t="s">
        <v>3</v>
      </c>
      <c r="AG210">
        <v>2</v>
      </c>
      <c r="AH210">
        <v>3</v>
      </c>
      <c r="AI210">
        <v>-1</v>
      </c>
      <c r="AJ210" t="s">
        <v>3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0</v>
      </c>
      <c r="AR210">
        <v>0</v>
      </c>
    </row>
    <row r="211" spans="1:44" x14ac:dyDescent="0.2">
      <c r="A211">
        <f>ROW(Source!A417)</f>
        <v>417</v>
      </c>
      <c r="B211">
        <v>61551024</v>
      </c>
      <c r="C211">
        <v>61551021</v>
      </c>
      <c r="D211">
        <v>60327418</v>
      </c>
      <c r="E211">
        <v>117</v>
      </c>
      <c r="F211">
        <v>1</v>
      </c>
      <c r="G211">
        <v>1</v>
      </c>
      <c r="H211">
        <v>1</v>
      </c>
      <c r="I211" t="s">
        <v>426</v>
      </c>
      <c r="J211" t="s">
        <v>3</v>
      </c>
      <c r="K211" t="s">
        <v>427</v>
      </c>
      <c r="L211">
        <v>1191</v>
      </c>
      <c r="N211">
        <v>1013</v>
      </c>
      <c r="O211" t="s">
        <v>413</v>
      </c>
      <c r="P211" t="s">
        <v>413</v>
      </c>
      <c r="Q211">
        <v>1</v>
      </c>
      <c r="X211">
        <v>24.1</v>
      </c>
      <c r="Y211">
        <v>0</v>
      </c>
      <c r="Z211">
        <v>0</v>
      </c>
      <c r="AA211">
        <v>0</v>
      </c>
      <c r="AB211">
        <v>681.63</v>
      </c>
      <c r="AC211">
        <v>0</v>
      </c>
      <c r="AD211">
        <v>1</v>
      </c>
      <c r="AE211">
        <v>1</v>
      </c>
      <c r="AF211" t="s">
        <v>3</v>
      </c>
      <c r="AG211">
        <v>24.1</v>
      </c>
      <c r="AH211">
        <v>2</v>
      </c>
      <c r="AI211">
        <v>61551022</v>
      </c>
      <c r="AJ211">
        <v>211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0</v>
      </c>
      <c r="AQ211">
        <v>0</v>
      </c>
      <c r="AR211">
        <v>0</v>
      </c>
    </row>
    <row r="212" spans="1:44" x14ac:dyDescent="0.2">
      <c r="A212">
        <f>ROW(Source!A417)</f>
        <v>417</v>
      </c>
      <c r="B212">
        <v>61551025</v>
      </c>
      <c r="C212">
        <v>61551021</v>
      </c>
      <c r="D212">
        <v>60332400</v>
      </c>
      <c r="E212">
        <v>117</v>
      </c>
      <c r="F212">
        <v>1</v>
      </c>
      <c r="G212">
        <v>1</v>
      </c>
      <c r="H212">
        <v>3</v>
      </c>
      <c r="I212" t="s">
        <v>494</v>
      </c>
      <c r="J212" t="s">
        <v>3</v>
      </c>
      <c r="K212" t="s">
        <v>495</v>
      </c>
      <c r="L212">
        <v>1371</v>
      </c>
      <c r="N212">
        <v>1013</v>
      </c>
      <c r="O212" t="s">
        <v>128</v>
      </c>
      <c r="P212" t="s">
        <v>128</v>
      </c>
      <c r="Q212">
        <v>1</v>
      </c>
      <c r="X212">
        <v>100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 t="s">
        <v>3</v>
      </c>
      <c r="AG212">
        <v>100</v>
      </c>
      <c r="AH212">
        <v>3</v>
      </c>
      <c r="AI212">
        <v>-1</v>
      </c>
      <c r="AJ212" t="s">
        <v>3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0</v>
      </c>
      <c r="AR212">
        <v>0</v>
      </c>
    </row>
    <row r="213" spans="1:44" x14ac:dyDescent="0.2">
      <c r="A213">
        <f>ROW(Source!A419)</f>
        <v>419</v>
      </c>
      <c r="B213">
        <v>61551030</v>
      </c>
      <c r="C213">
        <v>61551027</v>
      </c>
      <c r="D213">
        <v>60327418</v>
      </c>
      <c r="E213">
        <v>117</v>
      </c>
      <c r="F213">
        <v>1</v>
      </c>
      <c r="G213">
        <v>1</v>
      </c>
      <c r="H213">
        <v>1</v>
      </c>
      <c r="I213" t="s">
        <v>426</v>
      </c>
      <c r="J213" t="s">
        <v>3</v>
      </c>
      <c r="K213" t="s">
        <v>427</v>
      </c>
      <c r="L213">
        <v>1191</v>
      </c>
      <c r="N213">
        <v>1013</v>
      </c>
      <c r="O213" t="s">
        <v>413</v>
      </c>
      <c r="P213" t="s">
        <v>413</v>
      </c>
      <c r="Q213">
        <v>1</v>
      </c>
      <c r="X213">
        <v>24.1</v>
      </c>
      <c r="Y213">
        <v>0</v>
      </c>
      <c r="Z213">
        <v>0</v>
      </c>
      <c r="AA213">
        <v>0</v>
      </c>
      <c r="AB213">
        <v>681.63</v>
      </c>
      <c r="AC213">
        <v>0</v>
      </c>
      <c r="AD213">
        <v>1</v>
      </c>
      <c r="AE213">
        <v>1</v>
      </c>
      <c r="AF213" t="s">
        <v>3</v>
      </c>
      <c r="AG213">
        <v>24.1</v>
      </c>
      <c r="AH213">
        <v>2</v>
      </c>
      <c r="AI213">
        <v>61551028</v>
      </c>
      <c r="AJ213">
        <v>213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0</v>
      </c>
      <c r="AR213">
        <v>0</v>
      </c>
    </row>
    <row r="214" spans="1:44" x14ac:dyDescent="0.2">
      <c r="A214">
        <f>ROW(Source!A419)</f>
        <v>419</v>
      </c>
      <c r="B214">
        <v>61551031</v>
      </c>
      <c r="C214">
        <v>61551027</v>
      </c>
      <c r="D214">
        <v>60332400</v>
      </c>
      <c r="E214">
        <v>117</v>
      </c>
      <c r="F214">
        <v>1</v>
      </c>
      <c r="G214">
        <v>1</v>
      </c>
      <c r="H214">
        <v>3</v>
      </c>
      <c r="I214" t="s">
        <v>494</v>
      </c>
      <c r="J214" t="s">
        <v>3</v>
      </c>
      <c r="K214" t="s">
        <v>495</v>
      </c>
      <c r="L214">
        <v>1371</v>
      </c>
      <c r="N214">
        <v>1013</v>
      </c>
      <c r="O214" t="s">
        <v>128</v>
      </c>
      <c r="P214" t="s">
        <v>128</v>
      </c>
      <c r="Q214">
        <v>1</v>
      </c>
      <c r="X214">
        <v>100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 t="s">
        <v>3</v>
      </c>
      <c r="AG214">
        <v>100</v>
      </c>
      <c r="AH214">
        <v>3</v>
      </c>
      <c r="AI214">
        <v>-1</v>
      </c>
      <c r="AJ214" t="s">
        <v>3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0</v>
      </c>
      <c r="AR214">
        <v>0</v>
      </c>
    </row>
    <row r="215" spans="1:44" x14ac:dyDescent="0.2">
      <c r="A215">
        <f>ROW(Source!A421)</f>
        <v>421</v>
      </c>
      <c r="B215">
        <v>61551045</v>
      </c>
      <c r="C215">
        <v>61551033</v>
      </c>
      <c r="D215">
        <v>60327426</v>
      </c>
      <c r="E215">
        <v>117</v>
      </c>
      <c r="F215">
        <v>1</v>
      </c>
      <c r="G215">
        <v>1</v>
      </c>
      <c r="H215">
        <v>1</v>
      </c>
      <c r="I215" t="s">
        <v>447</v>
      </c>
      <c r="J215" t="s">
        <v>3</v>
      </c>
      <c r="K215" t="s">
        <v>448</v>
      </c>
      <c r="L215">
        <v>1191</v>
      </c>
      <c r="N215">
        <v>1013</v>
      </c>
      <c r="O215" t="s">
        <v>413</v>
      </c>
      <c r="P215" t="s">
        <v>413</v>
      </c>
      <c r="Q215">
        <v>1</v>
      </c>
      <c r="X215">
        <v>12.24</v>
      </c>
      <c r="Y215">
        <v>0</v>
      </c>
      <c r="Z215">
        <v>0</v>
      </c>
      <c r="AA215">
        <v>0</v>
      </c>
      <c r="AB215">
        <v>705.88</v>
      </c>
      <c r="AC215">
        <v>0</v>
      </c>
      <c r="AD215">
        <v>1</v>
      </c>
      <c r="AE215">
        <v>1</v>
      </c>
      <c r="AF215" t="s">
        <v>3</v>
      </c>
      <c r="AG215">
        <v>12.24</v>
      </c>
      <c r="AH215">
        <v>2</v>
      </c>
      <c r="AI215">
        <v>61551034</v>
      </c>
      <c r="AJ215">
        <v>215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</row>
    <row r="216" spans="1:44" x14ac:dyDescent="0.2">
      <c r="A216">
        <f>ROW(Source!A421)</f>
        <v>421</v>
      </c>
      <c r="B216">
        <v>61551046</v>
      </c>
      <c r="C216">
        <v>61551033</v>
      </c>
      <c r="D216">
        <v>60327602</v>
      </c>
      <c r="E216">
        <v>117</v>
      </c>
      <c r="F216">
        <v>1</v>
      </c>
      <c r="G216">
        <v>1</v>
      </c>
      <c r="H216">
        <v>1</v>
      </c>
      <c r="I216" t="s">
        <v>430</v>
      </c>
      <c r="J216" t="s">
        <v>3</v>
      </c>
      <c r="K216" t="s">
        <v>431</v>
      </c>
      <c r="L216">
        <v>1191</v>
      </c>
      <c r="N216">
        <v>1013</v>
      </c>
      <c r="O216" t="s">
        <v>413</v>
      </c>
      <c r="P216" t="s">
        <v>413</v>
      </c>
      <c r="Q216">
        <v>1</v>
      </c>
      <c r="X216">
        <v>0.2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1</v>
      </c>
      <c r="AE216">
        <v>2</v>
      </c>
      <c r="AF216" t="s">
        <v>3</v>
      </c>
      <c r="AG216">
        <v>0.2</v>
      </c>
      <c r="AH216">
        <v>2</v>
      </c>
      <c r="AI216">
        <v>61551035</v>
      </c>
      <c r="AJ216">
        <v>216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0</v>
      </c>
      <c r="AR216">
        <v>0</v>
      </c>
    </row>
    <row r="217" spans="1:44" x14ac:dyDescent="0.2">
      <c r="A217">
        <f>ROW(Source!A421)</f>
        <v>421</v>
      </c>
      <c r="B217">
        <v>61551047</v>
      </c>
      <c r="C217">
        <v>61551033</v>
      </c>
      <c r="D217">
        <v>60334091</v>
      </c>
      <c r="E217">
        <v>1</v>
      </c>
      <c r="F217">
        <v>1</v>
      </c>
      <c r="G217">
        <v>1</v>
      </c>
      <c r="H217">
        <v>2</v>
      </c>
      <c r="I217" t="s">
        <v>449</v>
      </c>
      <c r="J217" t="s">
        <v>450</v>
      </c>
      <c r="K217" t="s">
        <v>451</v>
      </c>
      <c r="L217">
        <v>1368</v>
      </c>
      <c r="N217">
        <v>1011</v>
      </c>
      <c r="O217" t="s">
        <v>417</v>
      </c>
      <c r="P217" t="s">
        <v>417</v>
      </c>
      <c r="Q217">
        <v>1</v>
      </c>
      <c r="X217">
        <v>0.1</v>
      </c>
      <c r="Y217">
        <v>0</v>
      </c>
      <c r="Z217">
        <v>1629.55</v>
      </c>
      <c r="AA217">
        <v>969.91</v>
      </c>
      <c r="AB217">
        <v>0</v>
      </c>
      <c r="AC217">
        <v>0</v>
      </c>
      <c r="AD217">
        <v>1</v>
      </c>
      <c r="AE217">
        <v>0</v>
      </c>
      <c r="AF217" t="s">
        <v>3</v>
      </c>
      <c r="AG217">
        <v>0.1</v>
      </c>
      <c r="AH217">
        <v>2</v>
      </c>
      <c r="AI217">
        <v>61551036</v>
      </c>
      <c r="AJ217">
        <v>217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0</v>
      </c>
      <c r="AR217">
        <v>0</v>
      </c>
    </row>
    <row r="218" spans="1:44" x14ac:dyDescent="0.2">
      <c r="A218">
        <f>ROW(Source!A421)</f>
        <v>421</v>
      </c>
      <c r="B218">
        <v>61551048</v>
      </c>
      <c r="C218">
        <v>61551033</v>
      </c>
      <c r="D218">
        <v>60334986</v>
      </c>
      <c r="E218">
        <v>1</v>
      </c>
      <c r="F218">
        <v>1</v>
      </c>
      <c r="G218">
        <v>1</v>
      </c>
      <c r="H218">
        <v>2</v>
      </c>
      <c r="I218" t="s">
        <v>453</v>
      </c>
      <c r="J218" t="s">
        <v>454</v>
      </c>
      <c r="K218" t="s">
        <v>455</v>
      </c>
      <c r="L218">
        <v>1368</v>
      </c>
      <c r="N218">
        <v>1011</v>
      </c>
      <c r="O218" t="s">
        <v>417</v>
      </c>
      <c r="P218" t="s">
        <v>417</v>
      </c>
      <c r="Q218">
        <v>1</v>
      </c>
      <c r="X218">
        <v>0.1</v>
      </c>
      <c r="Y218">
        <v>0</v>
      </c>
      <c r="Z218">
        <v>643.29</v>
      </c>
      <c r="AA218">
        <v>722.05</v>
      </c>
      <c r="AB218">
        <v>0</v>
      </c>
      <c r="AC218">
        <v>0</v>
      </c>
      <c r="AD218">
        <v>1</v>
      </c>
      <c r="AE218">
        <v>0</v>
      </c>
      <c r="AF218" t="s">
        <v>3</v>
      </c>
      <c r="AG218">
        <v>0.1</v>
      </c>
      <c r="AH218">
        <v>2</v>
      </c>
      <c r="AI218">
        <v>61551037</v>
      </c>
      <c r="AJ218">
        <v>218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0</v>
      </c>
      <c r="AR218">
        <v>0</v>
      </c>
    </row>
    <row r="219" spans="1:44" x14ac:dyDescent="0.2">
      <c r="A219">
        <f>ROW(Source!A421)</f>
        <v>421</v>
      </c>
      <c r="B219">
        <v>61551049</v>
      </c>
      <c r="C219">
        <v>61551033</v>
      </c>
      <c r="D219">
        <v>60335182</v>
      </c>
      <c r="E219">
        <v>1</v>
      </c>
      <c r="F219">
        <v>1</v>
      </c>
      <c r="G219">
        <v>1</v>
      </c>
      <c r="H219">
        <v>2</v>
      </c>
      <c r="I219" t="s">
        <v>457</v>
      </c>
      <c r="J219" t="s">
        <v>458</v>
      </c>
      <c r="K219" t="s">
        <v>459</v>
      </c>
      <c r="L219">
        <v>1368</v>
      </c>
      <c r="N219">
        <v>1011</v>
      </c>
      <c r="O219" t="s">
        <v>417</v>
      </c>
      <c r="P219" t="s">
        <v>417</v>
      </c>
      <c r="Q219">
        <v>1</v>
      </c>
      <c r="X219">
        <v>2.16</v>
      </c>
      <c r="Y219">
        <v>0</v>
      </c>
      <c r="Z219">
        <v>32.26</v>
      </c>
      <c r="AA219">
        <v>0</v>
      </c>
      <c r="AB219">
        <v>0</v>
      </c>
      <c r="AC219">
        <v>0</v>
      </c>
      <c r="AD219">
        <v>1</v>
      </c>
      <c r="AE219">
        <v>0</v>
      </c>
      <c r="AF219" t="s">
        <v>3</v>
      </c>
      <c r="AG219">
        <v>2.16</v>
      </c>
      <c r="AH219">
        <v>2</v>
      </c>
      <c r="AI219">
        <v>61551038</v>
      </c>
      <c r="AJ219">
        <v>219</v>
      </c>
      <c r="AK219">
        <v>0</v>
      </c>
      <c r="AL219">
        <v>0</v>
      </c>
      <c r="AM219">
        <v>0</v>
      </c>
      <c r="AN219">
        <v>0</v>
      </c>
      <c r="AO219">
        <v>0</v>
      </c>
      <c r="AP219">
        <v>0</v>
      </c>
      <c r="AQ219">
        <v>0</v>
      </c>
      <c r="AR219">
        <v>0</v>
      </c>
    </row>
    <row r="220" spans="1:44" x14ac:dyDescent="0.2">
      <c r="A220">
        <f>ROW(Source!A421)</f>
        <v>421</v>
      </c>
      <c r="B220">
        <v>61551050</v>
      </c>
      <c r="C220">
        <v>61551033</v>
      </c>
      <c r="D220">
        <v>60401754</v>
      </c>
      <c r="E220">
        <v>1</v>
      </c>
      <c r="F220">
        <v>1</v>
      </c>
      <c r="G220">
        <v>1</v>
      </c>
      <c r="H220">
        <v>3</v>
      </c>
      <c r="I220" t="s">
        <v>436</v>
      </c>
      <c r="J220" t="s">
        <v>437</v>
      </c>
      <c r="K220" t="s">
        <v>438</v>
      </c>
      <c r="L220">
        <v>1383</v>
      </c>
      <c r="N220">
        <v>1013</v>
      </c>
      <c r="O220" t="s">
        <v>439</v>
      </c>
      <c r="P220" t="s">
        <v>439</v>
      </c>
      <c r="Q220">
        <v>1</v>
      </c>
      <c r="X220">
        <v>0.44159999999999999</v>
      </c>
      <c r="Y220">
        <v>6.78</v>
      </c>
      <c r="Z220">
        <v>0</v>
      </c>
      <c r="AA220">
        <v>0</v>
      </c>
      <c r="AB220">
        <v>0</v>
      </c>
      <c r="AC220">
        <v>0</v>
      </c>
      <c r="AD220">
        <v>1</v>
      </c>
      <c r="AE220">
        <v>0</v>
      </c>
      <c r="AF220" t="s">
        <v>3</v>
      </c>
      <c r="AG220">
        <v>0.44159999999999999</v>
      </c>
      <c r="AH220">
        <v>2</v>
      </c>
      <c r="AI220">
        <v>61551039</v>
      </c>
      <c r="AJ220">
        <v>220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0</v>
      </c>
      <c r="AR220">
        <v>0</v>
      </c>
    </row>
    <row r="221" spans="1:44" x14ac:dyDescent="0.2">
      <c r="A221">
        <f>ROW(Source!A421)</f>
        <v>421</v>
      </c>
      <c r="B221">
        <v>61551051</v>
      </c>
      <c r="C221">
        <v>61551033</v>
      </c>
      <c r="D221">
        <v>60401913</v>
      </c>
      <c r="E221">
        <v>1</v>
      </c>
      <c r="F221">
        <v>1</v>
      </c>
      <c r="G221">
        <v>1</v>
      </c>
      <c r="H221">
        <v>3</v>
      </c>
      <c r="I221" t="s">
        <v>460</v>
      </c>
      <c r="J221" t="s">
        <v>461</v>
      </c>
      <c r="K221" t="s">
        <v>462</v>
      </c>
      <c r="L221">
        <v>1301</v>
      </c>
      <c r="N221">
        <v>1003</v>
      </c>
      <c r="O221" t="s">
        <v>163</v>
      </c>
      <c r="P221" t="s">
        <v>163</v>
      </c>
      <c r="Q221">
        <v>1</v>
      </c>
      <c r="X221">
        <v>13.33</v>
      </c>
      <c r="Y221">
        <v>5.87</v>
      </c>
      <c r="Z221">
        <v>0</v>
      </c>
      <c r="AA221">
        <v>0</v>
      </c>
      <c r="AB221">
        <v>0</v>
      </c>
      <c r="AC221">
        <v>0</v>
      </c>
      <c r="AD221">
        <v>1</v>
      </c>
      <c r="AE221">
        <v>0</v>
      </c>
      <c r="AF221" t="s">
        <v>3</v>
      </c>
      <c r="AG221">
        <v>13.33</v>
      </c>
      <c r="AH221">
        <v>2</v>
      </c>
      <c r="AI221">
        <v>61551040</v>
      </c>
      <c r="AJ221">
        <v>221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0</v>
      </c>
      <c r="AR221">
        <v>0</v>
      </c>
    </row>
    <row r="222" spans="1:44" x14ac:dyDescent="0.2">
      <c r="A222">
        <f>ROW(Source!A421)</f>
        <v>421</v>
      </c>
      <c r="B222">
        <v>61551052</v>
      </c>
      <c r="C222">
        <v>61551033</v>
      </c>
      <c r="D222">
        <v>60401927</v>
      </c>
      <c r="E222">
        <v>1</v>
      </c>
      <c r="F222">
        <v>1</v>
      </c>
      <c r="G222">
        <v>1</v>
      </c>
      <c r="H222">
        <v>3</v>
      </c>
      <c r="I222" t="s">
        <v>463</v>
      </c>
      <c r="J222" t="s">
        <v>464</v>
      </c>
      <c r="K222" t="s">
        <v>465</v>
      </c>
      <c r="L222">
        <v>1302</v>
      </c>
      <c r="N222">
        <v>1003</v>
      </c>
      <c r="O222" t="s">
        <v>466</v>
      </c>
      <c r="P222" t="s">
        <v>466</v>
      </c>
      <c r="Q222">
        <v>10</v>
      </c>
      <c r="X222">
        <v>0.55000000000000004</v>
      </c>
      <c r="Y222">
        <v>37.71</v>
      </c>
      <c r="Z222">
        <v>0</v>
      </c>
      <c r="AA222">
        <v>0</v>
      </c>
      <c r="AB222">
        <v>0</v>
      </c>
      <c r="AC222">
        <v>0</v>
      </c>
      <c r="AD222">
        <v>1</v>
      </c>
      <c r="AE222">
        <v>0</v>
      </c>
      <c r="AF222" t="s">
        <v>3</v>
      </c>
      <c r="AG222">
        <v>0.55000000000000004</v>
      </c>
      <c r="AH222">
        <v>2</v>
      </c>
      <c r="AI222">
        <v>61551041</v>
      </c>
      <c r="AJ222">
        <v>222</v>
      </c>
      <c r="AK222">
        <v>0</v>
      </c>
      <c r="AL222">
        <v>0</v>
      </c>
      <c r="AM222">
        <v>0</v>
      </c>
      <c r="AN222">
        <v>0</v>
      </c>
      <c r="AO222">
        <v>0</v>
      </c>
      <c r="AP222">
        <v>0</v>
      </c>
      <c r="AQ222">
        <v>0</v>
      </c>
      <c r="AR222">
        <v>0</v>
      </c>
    </row>
    <row r="223" spans="1:44" x14ac:dyDescent="0.2">
      <c r="A223">
        <f>ROW(Source!A421)</f>
        <v>421</v>
      </c>
      <c r="B223">
        <v>61551053</v>
      </c>
      <c r="C223">
        <v>61551033</v>
      </c>
      <c r="D223">
        <v>60402495</v>
      </c>
      <c r="E223">
        <v>1</v>
      </c>
      <c r="F223">
        <v>1</v>
      </c>
      <c r="G223">
        <v>1</v>
      </c>
      <c r="H223">
        <v>3</v>
      </c>
      <c r="I223" t="s">
        <v>467</v>
      </c>
      <c r="J223" t="s">
        <v>468</v>
      </c>
      <c r="K223" t="s">
        <v>469</v>
      </c>
      <c r="L223">
        <v>1346</v>
      </c>
      <c r="N223">
        <v>1009</v>
      </c>
      <c r="O223" t="s">
        <v>470</v>
      </c>
      <c r="P223" t="s">
        <v>470</v>
      </c>
      <c r="Q223">
        <v>1</v>
      </c>
      <c r="X223">
        <v>1.9</v>
      </c>
      <c r="Y223">
        <v>155.63</v>
      </c>
      <c r="Z223">
        <v>0</v>
      </c>
      <c r="AA223">
        <v>0</v>
      </c>
      <c r="AB223">
        <v>0</v>
      </c>
      <c r="AC223">
        <v>0</v>
      </c>
      <c r="AD223">
        <v>1</v>
      </c>
      <c r="AE223">
        <v>0</v>
      </c>
      <c r="AF223" t="s">
        <v>3</v>
      </c>
      <c r="AG223">
        <v>1.9</v>
      </c>
      <c r="AH223">
        <v>2</v>
      </c>
      <c r="AI223">
        <v>61551042</v>
      </c>
      <c r="AJ223">
        <v>223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0</v>
      </c>
      <c r="AQ223">
        <v>0</v>
      </c>
      <c r="AR223">
        <v>0</v>
      </c>
    </row>
    <row r="224" spans="1:44" x14ac:dyDescent="0.2">
      <c r="A224">
        <f>ROW(Source!A421)</f>
        <v>421</v>
      </c>
      <c r="B224">
        <v>61551054</v>
      </c>
      <c r="C224">
        <v>61551033</v>
      </c>
      <c r="D224">
        <v>60420448</v>
      </c>
      <c r="E224">
        <v>1</v>
      </c>
      <c r="F224">
        <v>1</v>
      </c>
      <c r="G224">
        <v>1</v>
      </c>
      <c r="H224">
        <v>3</v>
      </c>
      <c r="I224" t="s">
        <v>471</v>
      </c>
      <c r="J224" t="s">
        <v>472</v>
      </c>
      <c r="K224" t="s">
        <v>473</v>
      </c>
      <c r="L224">
        <v>1346</v>
      </c>
      <c r="N224">
        <v>1009</v>
      </c>
      <c r="O224" t="s">
        <v>470</v>
      </c>
      <c r="P224" t="s">
        <v>470</v>
      </c>
      <c r="Q224">
        <v>1</v>
      </c>
      <c r="X224">
        <v>0.4</v>
      </c>
      <c r="Y224">
        <v>79.88</v>
      </c>
      <c r="Z224">
        <v>0</v>
      </c>
      <c r="AA224">
        <v>0</v>
      </c>
      <c r="AB224">
        <v>0</v>
      </c>
      <c r="AC224">
        <v>0</v>
      </c>
      <c r="AD224">
        <v>1</v>
      </c>
      <c r="AE224">
        <v>0</v>
      </c>
      <c r="AF224" t="s">
        <v>3</v>
      </c>
      <c r="AG224">
        <v>0.4</v>
      </c>
      <c r="AH224">
        <v>2</v>
      </c>
      <c r="AI224">
        <v>61551043</v>
      </c>
      <c r="AJ224">
        <v>224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0</v>
      </c>
      <c r="AQ224">
        <v>0</v>
      </c>
      <c r="AR224">
        <v>0</v>
      </c>
    </row>
    <row r="225" spans="1:44" x14ac:dyDescent="0.2">
      <c r="A225">
        <f>ROW(Source!A421)</f>
        <v>421</v>
      </c>
      <c r="B225">
        <v>61551055</v>
      </c>
      <c r="C225">
        <v>61551033</v>
      </c>
      <c r="D225">
        <v>60333436</v>
      </c>
      <c r="E225">
        <v>117</v>
      </c>
      <c r="F225">
        <v>1</v>
      </c>
      <c r="G225">
        <v>1</v>
      </c>
      <c r="H225">
        <v>3</v>
      </c>
      <c r="I225" t="s">
        <v>496</v>
      </c>
      <c r="J225" t="s">
        <v>3</v>
      </c>
      <c r="K225" t="s">
        <v>497</v>
      </c>
      <c r="L225">
        <v>3277935</v>
      </c>
      <c r="N225">
        <v>1013</v>
      </c>
      <c r="O225" t="s">
        <v>498</v>
      </c>
      <c r="P225" t="s">
        <v>498</v>
      </c>
      <c r="Q225">
        <v>1</v>
      </c>
      <c r="X225">
        <v>2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 t="s">
        <v>3</v>
      </c>
      <c r="AG225">
        <v>2</v>
      </c>
      <c r="AH225">
        <v>3</v>
      </c>
      <c r="AI225">
        <v>-1</v>
      </c>
      <c r="AJ225" t="s">
        <v>3</v>
      </c>
      <c r="AK225">
        <v>0</v>
      </c>
      <c r="AL225">
        <v>0</v>
      </c>
      <c r="AM225">
        <v>0</v>
      </c>
      <c r="AN225">
        <v>0</v>
      </c>
      <c r="AO225">
        <v>0</v>
      </c>
      <c r="AP225">
        <v>0</v>
      </c>
      <c r="AQ225">
        <v>0</v>
      </c>
      <c r="AR225">
        <v>0</v>
      </c>
    </row>
    <row r="226" spans="1:44" x14ac:dyDescent="0.2">
      <c r="A226">
        <f>ROW(Source!A423)</f>
        <v>423</v>
      </c>
      <c r="B226">
        <v>61551066</v>
      </c>
      <c r="C226">
        <v>61551057</v>
      </c>
      <c r="D226">
        <v>60327560</v>
      </c>
      <c r="E226">
        <v>117</v>
      </c>
      <c r="F226">
        <v>1</v>
      </c>
      <c r="G226">
        <v>1</v>
      </c>
      <c r="H226">
        <v>1</v>
      </c>
      <c r="I226" t="s">
        <v>474</v>
      </c>
      <c r="J226" t="s">
        <v>3</v>
      </c>
      <c r="K226" t="s">
        <v>475</v>
      </c>
      <c r="L226">
        <v>1369</v>
      </c>
      <c r="N226">
        <v>1013</v>
      </c>
      <c r="O226" t="s">
        <v>476</v>
      </c>
      <c r="P226" t="s">
        <v>476</v>
      </c>
      <c r="Q226">
        <v>1</v>
      </c>
      <c r="X226">
        <v>0.02</v>
      </c>
      <c r="Y226">
        <v>0</v>
      </c>
      <c r="Z226">
        <v>0</v>
      </c>
      <c r="AA226">
        <v>0</v>
      </c>
      <c r="AB226">
        <v>587.34</v>
      </c>
      <c r="AC226">
        <v>0</v>
      </c>
      <c r="AD226">
        <v>1</v>
      </c>
      <c r="AE226">
        <v>1</v>
      </c>
      <c r="AF226" t="s">
        <v>3</v>
      </c>
      <c r="AG226">
        <v>0.02</v>
      </c>
      <c r="AH226">
        <v>2</v>
      </c>
      <c r="AI226">
        <v>61551058</v>
      </c>
      <c r="AJ226">
        <v>226</v>
      </c>
      <c r="AK226">
        <v>0</v>
      </c>
      <c r="AL226">
        <v>0</v>
      </c>
      <c r="AM226">
        <v>0</v>
      </c>
      <c r="AN226">
        <v>0</v>
      </c>
      <c r="AO226">
        <v>0</v>
      </c>
      <c r="AP226">
        <v>0</v>
      </c>
      <c r="AQ226">
        <v>0</v>
      </c>
      <c r="AR226">
        <v>0</v>
      </c>
    </row>
    <row r="227" spans="1:44" x14ac:dyDescent="0.2">
      <c r="A227">
        <f>ROW(Source!A423)</f>
        <v>423</v>
      </c>
      <c r="B227">
        <v>61551067</v>
      </c>
      <c r="C227">
        <v>61551057</v>
      </c>
      <c r="D227">
        <v>60327562</v>
      </c>
      <c r="E227">
        <v>117</v>
      </c>
      <c r="F227">
        <v>1</v>
      </c>
      <c r="G227">
        <v>1</v>
      </c>
      <c r="H227">
        <v>1</v>
      </c>
      <c r="I227" t="s">
        <v>477</v>
      </c>
      <c r="J227" t="s">
        <v>3</v>
      </c>
      <c r="K227" t="s">
        <v>478</v>
      </c>
      <c r="L227">
        <v>1369</v>
      </c>
      <c r="N227">
        <v>1013</v>
      </c>
      <c r="O227" t="s">
        <v>476</v>
      </c>
      <c r="P227" t="s">
        <v>476</v>
      </c>
      <c r="Q227">
        <v>1</v>
      </c>
      <c r="X227">
        <v>10.75</v>
      </c>
      <c r="Y227">
        <v>0</v>
      </c>
      <c r="Z227">
        <v>0</v>
      </c>
      <c r="AA227">
        <v>0</v>
      </c>
      <c r="AB227">
        <v>641.22</v>
      </c>
      <c r="AC227">
        <v>0</v>
      </c>
      <c r="AD227">
        <v>1</v>
      </c>
      <c r="AE227">
        <v>1</v>
      </c>
      <c r="AF227" t="s">
        <v>3</v>
      </c>
      <c r="AG227">
        <v>10.75</v>
      </c>
      <c r="AH227">
        <v>2</v>
      </c>
      <c r="AI227">
        <v>61551059</v>
      </c>
      <c r="AJ227">
        <v>227</v>
      </c>
      <c r="AK227">
        <v>0</v>
      </c>
      <c r="AL227">
        <v>0</v>
      </c>
      <c r="AM227">
        <v>0</v>
      </c>
      <c r="AN227">
        <v>0</v>
      </c>
      <c r="AO227">
        <v>0</v>
      </c>
      <c r="AP227">
        <v>0</v>
      </c>
      <c r="AQ227">
        <v>0</v>
      </c>
      <c r="AR227">
        <v>0</v>
      </c>
    </row>
    <row r="228" spans="1:44" x14ac:dyDescent="0.2">
      <c r="A228">
        <f>ROW(Source!A423)</f>
        <v>423</v>
      </c>
      <c r="B228">
        <v>61551068</v>
      </c>
      <c r="C228">
        <v>61551057</v>
      </c>
      <c r="D228">
        <v>60327566</v>
      </c>
      <c r="E228">
        <v>117</v>
      </c>
      <c r="F228">
        <v>1</v>
      </c>
      <c r="G228">
        <v>1</v>
      </c>
      <c r="H228">
        <v>1</v>
      </c>
      <c r="I228" t="s">
        <v>479</v>
      </c>
      <c r="J228" t="s">
        <v>3</v>
      </c>
      <c r="K228" t="s">
        <v>480</v>
      </c>
      <c r="L228">
        <v>1369</v>
      </c>
      <c r="N228">
        <v>1013</v>
      </c>
      <c r="O228" t="s">
        <v>476</v>
      </c>
      <c r="P228" t="s">
        <v>476</v>
      </c>
      <c r="Q228">
        <v>1</v>
      </c>
      <c r="X228">
        <v>4.83</v>
      </c>
      <c r="Y228">
        <v>0</v>
      </c>
      <c r="Z228">
        <v>0</v>
      </c>
      <c r="AA228">
        <v>0</v>
      </c>
      <c r="AB228">
        <v>722.05</v>
      </c>
      <c r="AC228">
        <v>0</v>
      </c>
      <c r="AD228">
        <v>1</v>
      </c>
      <c r="AE228">
        <v>1</v>
      </c>
      <c r="AF228" t="s">
        <v>3</v>
      </c>
      <c r="AG228">
        <v>4.83</v>
      </c>
      <c r="AH228">
        <v>2</v>
      </c>
      <c r="AI228">
        <v>61551060</v>
      </c>
      <c r="AJ228">
        <v>228</v>
      </c>
      <c r="AK228">
        <v>0</v>
      </c>
      <c r="AL228">
        <v>0</v>
      </c>
      <c r="AM228">
        <v>0</v>
      </c>
      <c r="AN228">
        <v>0</v>
      </c>
      <c r="AO228">
        <v>0</v>
      </c>
      <c r="AP228">
        <v>0</v>
      </c>
      <c r="AQ228">
        <v>0</v>
      </c>
      <c r="AR228">
        <v>0</v>
      </c>
    </row>
    <row r="229" spans="1:44" x14ac:dyDescent="0.2">
      <c r="A229">
        <f>ROW(Source!A423)</f>
        <v>423</v>
      </c>
      <c r="B229">
        <v>61551069</v>
      </c>
      <c r="C229">
        <v>61551057</v>
      </c>
      <c r="D229">
        <v>60327602</v>
      </c>
      <c r="E229">
        <v>117</v>
      </c>
      <c r="F229">
        <v>1</v>
      </c>
      <c r="G229">
        <v>1</v>
      </c>
      <c r="H229">
        <v>1</v>
      </c>
      <c r="I229" t="s">
        <v>430</v>
      </c>
      <c r="J229" t="s">
        <v>3</v>
      </c>
      <c r="K229" t="s">
        <v>431</v>
      </c>
      <c r="L229">
        <v>1191</v>
      </c>
      <c r="N229">
        <v>1013</v>
      </c>
      <c r="O229" t="s">
        <v>413</v>
      </c>
      <c r="P229" t="s">
        <v>413</v>
      </c>
      <c r="Q229">
        <v>1</v>
      </c>
      <c r="X229">
        <v>0.01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1</v>
      </c>
      <c r="AE229">
        <v>2</v>
      </c>
      <c r="AF229" t="s">
        <v>3</v>
      </c>
      <c r="AG229">
        <v>0.01</v>
      </c>
      <c r="AH229">
        <v>2</v>
      </c>
      <c r="AI229">
        <v>61551061</v>
      </c>
      <c r="AJ229">
        <v>229</v>
      </c>
      <c r="AK229">
        <v>0</v>
      </c>
      <c r="AL229">
        <v>0</v>
      </c>
      <c r="AM229">
        <v>0</v>
      </c>
      <c r="AN229">
        <v>0</v>
      </c>
      <c r="AO229">
        <v>0</v>
      </c>
      <c r="AP229">
        <v>0</v>
      </c>
      <c r="AQ229">
        <v>0</v>
      </c>
      <c r="AR229">
        <v>0</v>
      </c>
    </row>
    <row r="230" spans="1:44" x14ac:dyDescent="0.2">
      <c r="A230">
        <f>ROW(Source!A423)</f>
        <v>423</v>
      </c>
      <c r="B230">
        <v>61551070</v>
      </c>
      <c r="C230">
        <v>61551057</v>
      </c>
      <c r="D230">
        <v>60334986</v>
      </c>
      <c r="E230">
        <v>1</v>
      </c>
      <c r="F230">
        <v>1</v>
      </c>
      <c r="G230">
        <v>1</v>
      </c>
      <c r="H230">
        <v>2</v>
      </c>
      <c r="I230" t="s">
        <v>453</v>
      </c>
      <c r="J230" t="s">
        <v>454</v>
      </c>
      <c r="K230" t="s">
        <v>455</v>
      </c>
      <c r="L230">
        <v>1368</v>
      </c>
      <c r="N230">
        <v>1011</v>
      </c>
      <c r="O230" t="s">
        <v>417</v>
      </c>
      <c r="P230" t="s">
        <v>417</v>
      </c>
      <c r="Q230">
        <v>1</v>
      </c>
      <c r="X230">
        <v>0.01</v>
      </c>
      <c r="Y230">
        <v>0</v>
      </c>
      <c r="Z230">
        <v>643.29</v>
      </c>
      <c r="AA230">
        <v>722.05</v>
      </c>
      <c r="AB230">
        <v>0</v>
      </c>
      <c r="AC230">
        <v>0</v>
      </c>
      <c r="AD230">
        <v>1</v>
      </c>
      <c r="AE230">
        <v>0</v>
      </c>
      <c r="AF230" t="s">
        <v>3</v>
      </c>
      <c r="AG230">
        <v>0.01</v>
      </c>
      <c r="AH230">
        <v>2</v>
      </c>
      <c r="AI230">
        <v>61551062</v>
      </c>
      <c r="AJ230">
        <v>230</v>
      </c>
      <c r="AK230">
        <v>0</v>
      </c>
      <c r="AL230">
        <v>0</v>
      </c>
      <c r="AM230">
        <v>0</v>
      </c>
      <c r="AN230">
        <v>0</v>
      </c>
      <c r="AO230">
        <v>0</v>
      </c>
      <c r="AP230">
        <v>0</v>
      </c>
      <c r="AQ230">
        <v>0</v>
      </c>
      <c r="AR230">
        <v>0</v>
      </c>
    </row>
    <row r="231" spans="1:44" x14ac:dyDescent="0.2">
      <c r="A231">
        <f>ROW(Source!A423)</f>
        <v>423</v>
      </c>
      <c r="B231">
        <v>61551071</v>
      </c>
      <c r="C231">
        <v>61551057</v>
      </c>
      <c r="D231">
        <v>60401754</v>
      </c>
      <c r="E231">
        <v>1</v>
      </c>
      <c r="F231">
        <v>1</v>
      </c>
      <c r="G231">
        <v>1</v>
      </c>
      <c r="H231">
        <v>3</v>
      </c>
      <c r="I231" t="s">
        <v>436</v>
      </c>
      <c r="J231" t="s">
        <v>437</v>
      </c>
      <c r="K231" t="s">
        <v>438</v>
      </c>
      <c r="L231">
        <v>1383</v>
      </c>
      <c r="N231">
        <v>1013</v>
      </c>
      <c r="O231" t="s">
        <v>439</v>
      </c>
      <c r="P231" t="s">
        <v>439</v>
      </c>
      <c r="Q231">
        <v>1</v>
      </c>
      <c r="X231">
        <v>4.42</v>
      </c>
      <c r="Y231">
        <v>6.78</v>
      </c>
      <c r="Z231">
        <v>0</v>
      </c>
      <c r="AA231">
        <v>0</v>
      </c>
      <c r="AB231">
        <v>0</v>
      </c>
      <c r="AC231">
        <v>0</v>
      </c>
      <c r="AD231">
        <v>1</v>
      </c>
      <c r="AE231">
        <v>0</v>
      </c>
      <c r="AF231" t="s">
        <v>3</v>
      </c>
      <c r="AG231">
        <v>4.42</v>
      </c>
      <c r="AH231">
        <v>2</v>
      </c>
      <c r="AI231">
        <v>61551063</v>
      </c>
      <c r="AJ231">
        <v>231</v>
      </c>
      <c r="AK231">
        <v>0</v>
      </c>
      <c r="AL231">
        <v>0</v>
      </c>
      <c r="AM231">
        <v>0</v>
      </c>
      <c r="AN231">
        <v>0</v>
      </c>
      <c r="AO231">
        <v>0</v>
      </c>
      <c r="AP231">
        <v>0</v>
      </c>
      <c r="AQ231">
        <v>0</v>
      </c>
      <c r="AR231">
        <v>0</v>
      </c>
    </row>
    <row r="232" spans="1:44" x14ac:dyDescent="0.2">
      <c r="A232">
        <f>ROW(Source!A423)</f>
        <v>423</v>
      </c>
      <c r="B232">
        <v>61551072</v>
      </c>
      <c r="C232">
        <v>61551057</v>
      </c>
      <c r="D232">
        <v>60403357</v>
      </c>
      <c r="E232">
        <v>1</v>
      </c>
      <c r="F232">
        <v>1</v>
      </c>
      <c r="G232">
        <v>1</v>
      </c>
      <c r="H232">
        <v>3</v>
      </c>
      <c r="I232" t="s">
        <v>481</v>
      </c>
      <c r="J232" t="s">
        <v>482</v>
      </c>
      <c r="K232" t="s">
        <v>483</v>
      </c>
      <c r="L232">
        <v>1425</v>
      </c>
      <c r="N232">
        <v>1013</v>
      </c>
      <c r="O232" t="s">
        <v>119</v>
      </c>
      <c r="P232" t="s">
        <v>119</v>
      </c>
      <c r="Q232">
        <v>1</v>
      </c>
      <c r="X232">
        <v>2.09</v>
      </c>
      <c r="Y232">
        <v>52.34</v>
      </c>
      <c r="Z232">
        <v>0</v>
      </c>
      <c r="AA232">
        <v>0</v>
      </c>
      <c r="AB232">
        <v>0</v>
      </c>
      <c r="AC232">
        <v>0</v>
      </c>
      <c r="AD232">
        <v>1</v>
      </c>
      <c r="AE232">
        <v>0</v>
      </c>
      <c r="AF232" t="s">
        <v>3</v>
      </c>
      <c r="AG232">
        <v>2.09</v>
      </c>
      <c r="AH232">
        <v>2</v>
      </c>
      <c r="AI232">
        <v>61551064</v>
      </c>
      <c r="AJ232">
        <v>232</v>
      </c>
      <c r="AK232">
        <v>0</v>
      </c>
      <c r="AL232">
        <v>0</v>
      </c>
      <c r="AM232">
        <v>0</v>
      </c>
      <c r="AN232">
        <v>0</v>
      </c>
      <c r="AO232">
        <v>0</v>
      </c>
      <c r="AP232">
        <v>0</v>
      </c>
      <c r="AQ232">
        <v>0</v>
      </c>
      <c r="AR232">
        <v>0</v>
      </c>
    </row>
    <row r="233" spans="1:44" x14ac:dyDescent="0.2">
      <c r="A233">
        <f>ROW(Source!A423)</f>
        <v>423</v>
      </c>
      <c r="B233">
        <v>61551073</v>
      </c>
      <c r="C233">
        <v>61551057</v>
      </c>
      <c r="D233">
        <v>60333436</v>
      </c>
      <c r="E233">
        <v>117</v>
      </c>
      <c r="F233">
        <v>1</v>
      </c>
      <c r="G233">
        <v>1</v>
      </c>
      <c r="H233">
        <v>3</v>
      </c>
      <c r="I233" t="s">
        <v>496</v>
      </c>
      <c r="J233" t="s">
        <v>3</v>
      </c>
      <c r="K233" t="s">
        <v>497</v>
      </c>
      <c r="L233">
        <v>3277935</v>
      </c>
      <c r="N233">
        <v>1013</v>
      </c>
      <c r="O233" t="s">
        <v>498</v>
      </c>
      <c r="P233" t="s">
        <v>498</v>
      </c>
      <c r="Q233">
        <v>1</v>
      </c>
      <c r="X233">
        <v>2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 t="s">
        <v>3</v>
      </c>
      <c r="AG233">
        <v>2</v>
      </c>
      <c r="AH233">
        <v>3</v>
      </c>
      <c r="AI233">
        <v>-1</v>
      </c>
      <c r="AJ233" t="s">
        <v>3</v>
      </c>
      <c r="AK233">
        <v>0</v>
      </c>
      <c r="AL233">
        <v>0</v>
      </c>
      <c r="AM233">
        <v>0</v>
      </c>
      <c r="AN233">
        <v>0</v>
      </c>
      <c r="AO233">
        <v>0</v>
      </c>
      <c r="AP233">
        <v>0</v>
      </c>
      <c r="AQ233">
        <v>0</v>
      </c>
      <c r="AR233">
        <v>0</v>
      </c>
    </row>
    <row r="234" spans="1:44" x14ac:dyDescent="0.2">
      <c r="A234">
        <f>ROW(Source!A460)</f>
        <v>460</v>
      </c>
      <c r="B234">
        <v>61551078</v>
      </c>
      <c r="C234">
        <v>61551075</v>
      </c>
      <c r="D234">
        <v>60327418</v>
      </c>
      <c r="E234">
        <v>117</v>
      </c>
      <c r="F234">
        <v>1</v>
      </c>
      <c r="G234">
        <v>1</v>
      </c>
      <c r="H234">
        <v>1</v>
      </c>
      <c r="I234" t="s">
        <v>426</v>
      </c>
      <c r="J234" t="s">
        <v>3</v>
      </c>
      <c r="K234" t="s">
        <v>427</v>
      </c>
      <c r="L234">
        <v>1191</v>
      </c>
      <c r="N234">
        <v>1013</v>
      </c>
      <c r="O234" t="s">
        <v>413</v>
      </c>
      <c r="P234" t="s">
        <v>413</v>
      </c>
      <c r="Q234">
        <v>1</v>
      </c>
      <c r="X234">
        <v>24.1</v>
      </c>
      <c r="Y234">
        <v>0</v>
      </c>
      <c r="Z234">
        <v>0</v>
      </c>
      <c r="AA234">
        <v>0</v>
      </c>
      <c r="AB234">
        <v>681.63</v>
      </c>
      <c r="AC234">
        <v>0</v>
      </c>
      <c r="AD234">
        <v>1</v>
      </c>
      <c r="AE234">
        <v>1</v>
      </c>
      <c r="AF234" t="s">
        <v>3</v>
      </c>
      <c r="AG234">
        <v>24.1</v>
      </c>
      <c r="AH234">
        <v>2</v>
      </c>
      <c r="AI234">
        <v>61551076</v>
      </c>
      <c r="AJ234">
        <v>234</v>
      </c>
      <c r="AK234">
        <v>0</v>
      </c>
      <c r="AL234">
        <v>0</v>
      </c>
      <c r="AM234">
        <v>0</v>
      </c>
      <c r="AN234">
        <v>0</v>
      </c>
      <c r="AO234">
        <v>0</v>
      </c>
      <c r="AP234">
        <v>0</v>
      </c>
      <c r="AQ234">
        <v>0</v>
      </c>
      <c r="AR234">
        <v>0</v>
      </c>
    </row>
    <row r="235" spans="1:44" x14ac:dyDescent="0.2">
      <c r="A235">
        <f>ROW(Source!A460)</f>
        <v>460</v>
      </c>
      <c r="B235">
        <v>61551079</v>
      </c>
      <c r="C235">
        <v>61551075</v>
      </c>
      <c r="D235">
        <v>60332400</v>
      </c>
      <c r="E235">
        <v>117</v>
      </c>
      <c r="F235">
        <v>1</v>
      </c>
      <c r="G235">
        <v>1</v>
      </c>
      <c r="H235">
        <v>3</v>
      </c>
      <c r="I235" t="s">
        <v>494</v>
      </c>
      <c r="J235" t="s">
        <v>3</v>
      </c>
      <c r="K235" t="s">
        <v>495</v>
      </c>
      <c r="L235">
        <v>1371</v>
      </c>
      <c r="N235">
        <v>1013</v>
      </c>
      <c r="O235" t="s">
        <v>128</v>
      </c>
      <c r="P235" t="s">
        <v>128</v>
      </c>
      <c r="Q235">
        <v>1</v>
      </c>
      <c r="X235">
        <v>100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 t="s">
        <v>3</v>
      </c>
      <c r="AG235">
        <v>100</v>
      </c>
      <c r="AH235">
        <v>3</v>
      </c>
      <c r="AI235">
        <v>-1</v>
      </c>
      <c r="AJ235" t="s">
        <v>3</v>
      </c>
      <c r="AK235">
        <v>0</v>
      </c>
      <c r="AL235">
        <v>0</v>
      </c>
      <c r="AM235">
        <v>0</v>
      </c>
      <c r="AN235">
        <v>0</v>
      </c>
      <c r="AO235">
        <v>0</v>
      </c>
      <c r="AP235">
        <v>0</v>
      </c>
      <c r="AQ235">
        <v>0</v>
      </c>
      <c r="AR235">
        <v>0</v>
      </c>
    </row>
    <row r="236" spans="1:44" x14ac:dyDescent="0.2">
      <c r="A236">
        <f>ROW(Source!A462)</f>
        <v>462</v>
      </c>
      <c r="B236">
        <v>61551084</v>
      </c>
      <c r="C236">
        <v>61551081</v>
      </c>
      <c r="D236">
        <v>60327418</v>
      </c>
      <c r="E236">
        <v>117</v>
      </c>
      <c r="F236">
        <v>1</v>
      </c>
      <c r="G236">
        <v>1</v>
      </c>
      <c r="H236">
        <v>1</v>
      </c>
      <c r="I236" t="s">
        <v>426</v>
      </c>
      <c r="J236" t="s">
        <v>3</v>
      </c>
      <c r="K236" t="s">
        <v>427</v>
      </c>
      <c r="L236">
        <v>1191</v>
      </c>
      <c r="N236">
        <v>1013</v>
      </c>
      <c r="O236" t="s">
        <v>413</v>
      </c>
      <c r="P236" t="s">
        <v>413</v>
      </c>
      <c r="Q236">
        <v>1</v>
      </c>
      <c r="X236">
        <v>24.1</v>
      </c>
      <c r="Y236">
        <v>0</v>
      </c>
      <c r="Z236">
        <v>0</v>
      </c>
      <c r="AA236">
        <v>0</v>
      </c>
      <c r="AB236">
        <v>681.63</v>
      </c>
      <c r="AC236">
        <v>0</v>
      </c>
      <c r="AD236">
        <v>1</v>
      </c>
      <c r="AE236">
        <v>1</v>
      </c>
      <c r="AF236" t="s">
        <v>3</v>
      </c>
      <c r="AG236">
        <v>24.1</v>
      </c>
      <c r="AH236">
        <v>2</v>
      </c>
      <c r="AI236">
        <v>61551082</v>
      </c>
      <c r="AJ236">
        <v>236</v>
      </c>
      <c r="AK236">
        <v>0</v>
      </c>
      <c r="AL236">
        <v>0</v>
      </c>
      <c r="AM236">
        <v>0</v>
      </c>
      <c r="AN236">
        <v>0</v>
      </c>
      <c r="AO236">
        <v>0</v>
      </c>
      <c r="AP236">
        <v>0</v>
      </c>
      <c r="AQ236">
        <v>0</v>
      </c>
      <c r="AR236">
        <v>0</v>
      </c>
    </row>
    <row r="237" spans="1:44" x14ac:dyDescent="0.2">
      <c r="A237">
        <f>ROW(Source!A462)</f>
        <v>462</v>
      </c>
      <c r="B237">
        <v>61551085</v>
      </c>
      <c r="C237">
        <v>61551081</v>
      </c>
      <c r="D237">
        <v>60332400</v>
      </c>
      <c r="E237">
        <v>117</v>
      </c>
      <c r="F237">
        <v>1</v>
      </c>
      <c r="G237">
        <v>1</v>
      </c>
      <c r="H237">
        <v>3</v>
      </c>
      <c r="I237" t="s">
        <v>494</v>
      </c>
      <c r="J237" t="s">
        <v>3</v>
      </c>
      <c r="K237" t="s">
        <v>495</v>
      </c>
      <c r="L237">
        <v>1371</v>
      </c>
      <c r="N237">
        <v>1013</v>
      </c>
      <c r="O237" t="s">
        <v>128</v>
      </c>
      <c r="P237" t="s">
        <v>128</v>
      </c>
      <c r="Q237">
        <v>1</v>
      </c>
      <c r="X237">
        <v>100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 t="s">
        <v>3</v>
      </c>
      <c r="AG237">
        <v>100</v>
      </c>
      <c r="AH237">
        <v>3</v>
      </c>
      <c r="AI237">
        <v>-1</v>
      </c>
      <c r="AJ237" t="s">
        <v>3</v>
      </c>
      <c r="AK237">
        <v>0</v>
      </c>
      <c r="AL237">
        <v>0</v>
      </c>
      <c r="AM237">
        <v>0</v>
      </c>
      <c r="AN237">
        <v>0</v>
      </c>
      <c r="AO237">
        <v>0</v>
      </c>
      <c r="AP237">
        <v>0</v>
      </c>
      <c r="AQ237">
        <v>0</v>
      </c>
      <c r="AR237">
        <v>0</v>
      </c>
    </row>
    <row r="238" spans="1:44" x14ac:dyDescent="0.2">
      <c r="A238">
        <f>ROW(Source!A464)</f>
        <v>464</v>
      </c>
      <c r="B238">
        <v>61551095</v>
      </c>
      <c r="C238">
        <v>61551087</v>
      </c>
      <c r="D238">
        <v>60327430</v>
      </c>
      <c r="E238">
        <v>117</v>
      </c>
      <c r="F238">
        <v>1</v>
      </c>
      <c r="G238">
        <v>1</v>
      </c>
      <c r="H238">
        <v>1</v>
      </c>
      <c r="I238" t="s">
        <v>428</v>
      </c>
      <c r="J238" t="s">
        <v>3</v>
      </c>
      <c r="K238" t="s">
        <v>429</v>
      </c>
      <c r="L238">
        <v>1191</v>
      </c>
      <c r="N238">
        <v>1013</v>
      </c>
      <c r="O238" t="s">
        <v>413</v>
      </c>
      <c r="P238" t="s">
        <v>413</v>
      </c>
      <c r="Q238">
        <v>1</v>
      </c>
      <c r="X238">
        <v>20.329999999999998</v>
      </c>
      <c r="Y238">
        <v>0</v>
      </c>
      <c r="Z238">
        <v>0</v>
      </c>
      <c r="AA238">
        <v>0</v>
      </c>
      <c r="AB238">
        <v>713.96</v>
      </c>
      <c r="AC238">
        <v>0</v>
      </c>
      <c r="AD238">
        <v>1</v>
      </c>
      <c r="AE238">
        <v>1</v>
      </c>
      <c r="AF238" t="s">
        <v>3</v>
      </c>
      <c r="AG238">
        <v>20.329999999999998</v>
      </c>
      <c r="AH238">
        <v>2</v>
      </c>
      <c r="AI238">
        <v>61551088</v>
      </c>
      <c r="AJ238">
        <v>238</v>
      </c>
      <c r="AK238">
        <v>0</v>
      </c>
      <c r="AL238">
        <v>0</v>
      </c>
      <c r="AM238">
        <v>0</v>
      </c>
      <c r="AN238">
        <v>0</v>
      </c>
      <c r="AO238">
        <v>0</v>
      </c>
      <c r="AP238">
        <v>0</v>
      </c>
      <c r="AQ238">
        <v>0</v>
      </c>
      <c r="AR238">
        <v>0</v>
      </c>
    </row>
    <row r="239" spans="1:44" x14ac:dyDescent="0.2">
      <c r="A239">
        <f>ROW(Source!A464)</f>
        <v>464</v>
      </c>
      <c r="B239">
        <v>61551096</v>
      </c>
      <c r="C239">
        <v>61551087</v>
      </c>
      <c r="D239">
        <v>60327602</v>
      </c>
      <c r="E239">
        <v>117</v>
      </c>
      <c r="F239">
        <v>1</v>
      </c>
      <c r="G239">
        <v>1</v>
      </c>
      <c r="H239">
        <v>1</v>
      </c>
      <c r="I239" t="s">
        <v>430</v>
      </c>
      <c r="J239" t="s">
        <v>3</v>
      </c>
      <c r="K239" t="s">
        <v>431</v>
      </c>
      <c r="L239">
        <v>1191</v>
      </c>
      <c r="N239">
        <v>1013</v>
      </c>
      <c r="O239" t="s">
        <v>413</v>
      </c>
      <c r="P239" t="s">
        <v>413</v>
      </c>
      <c r="Q239">
        <v>1</v>
      </c>
      <c r="X239">
        <v>0.01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1</v>
      </c>
      <c r="AE239">
        <v>2</v>
      </c>
      <c r="AF239" t="s">
        <v>3</v>
      </c>
      <c r="AG239">
        <v>0.01</v>
      </c>
      <c r="AH239">
        <v>2</v>
      </c>
      <c r="AI239">
        <v>61551089</v>
      </c>
      <c r="AJ239">
        <v>239</v>
      </c>
      <c r="AK239">
        <v>0</v>
      </c>
      <c r="AL239">
        <v>0</v>
      </c>
      <c r="AM239">
        <v>0</v>
      </c>
      <c r="AN239">
        <v>0</v>
      </c>
      <c r="AO239">
        <v>0</v>
      </c>
      <c r="AP239">
        <v>0</v>
      </c>
      <c r="AQ239">
        <v>0</v>
      </c>
      <c r="AR239">
        <v>0</v>
      </c>
    </row>
    <row r="240" spans="1:44" x14ac:dyDescent="0.2">
      <c r="A240">
        <f>ROW(Source!A464)</f>
        <v>464</v>
      </c>
      <c r="B240">
        <v>61551097</v>
      </c>
      <c r="C240">
        <v>61551087</v>
      </c>
      <c r="D240">
        <v>60334278</v>
      </c>
      <c r="E240">
        <v>1</v>
      </c>
      <c r="F240">
        <v>1</v>
      </c>
      <c r="G240">
        <v>1</v>
      </c>
      <c r="H240">
        <v>2</v>
      </c>
      <c r="I240" t="s">
        <v>432</v>
      </c>
      <c r="J240" t="s">
        <v>433</v>
      </c>
      <c r="K240" t="s">
        <v>434</v>
      </c>
      <c r="L240">
        <v>1368</v>
      </c>
      <c r="N240">
        <v>1011</v>
      </c>
      <c r="O240" t="s">
        <v>417</v>
      </c>
      <c r="P240" t="s">
        <v>417</v>
      </c>
      <c r="Q240">
        <v>1</v>
      </c>
      <c r="X240">
        <v>0.01</v>
      </c>
      <c r="Y240">
        <v>0</v>
      </c>
      <c r="Z240">
        <v>37.32</v>
      </c>
      <c r="AA240">
        <v>641.22</v>
      </c>
      <c r="AB240">
        <v>0</v>
      </c>
      <c r="AC240">
        <v>0</v>
      </c>
      <c r="AD240">
        <v>1</v>
      </c>
      <c r="AE240">
        <v>0</v>
      </c>
      <c r="AF240" t="s">
        <v>3</v>
      </c>
      <c r="AG240">
        <v>0.01</v>
      </c>
      <c r="AH240">
        <v>2</v>
      </c>
      <c r="AI240">
        <v>61551090</v>
      </c>
      <c r="AJ240">
        <v>240</v>
      </c>
      <c r="AK240">
        <v>0</v>
      </c>
      <c r="AL240">
        <v>0</v>
      </c>
      <c r="AM240">
        <v>0</v>
      </c>
      <c r="AN240">
        <v>0</v>
      </c>
      <c r="AO240">
        <v>0</v>
      </c>
      <c r="AP240">
        <v>0</v>
      </c>
      <c r="AQ240">
        <v>0</v>
      </c>
      <c r="AR240">
        <v>0</v>
      </c>
    </row>
    <row r="241" spans="1:44" x14ac:dyDescent="0.2">
      <c r="A241">
        <f>ROW(Source!A464)</f>
        <v>464</v>
      </c>
      <c r="B241">
        <v>61551098</v>
      </c>
      <c r="C241">
        <v>61551087</v>
      </c>
      <c r="D241">
        <v>60401754</v>
      </c>
      <c r="E241">
        <v>1</v>
      </c>
      <c r="F241">
        <v>1</v>
      </c>
      <c r="G241">
        <v>1</v>
      </c>
      <c r="H241">
        <v>3</v>
      </c>
      <c r="I241" t="s">
        <v>436</v>
      </c>
      <c r="J241" t="s">
        <v>437</v>
      </c>
      <c r="K241" t="s">
        <v>438</v>
      </c>
      <c r="L241">
        <v>1383</v>
      </c>
      <c r="N241">
        <v>1013</v>
      </c>
      <c r="O241" t="s">
        <v>439</v>
      </c>
      <c r="P241" t="s">
        <v>439</v>
      </c>
      <c r="Q241">
        <v>1</v>
      </c>
      <c r="X241">
        <v>8.2403999999999993</v>
      </c>
      <c r="Y241">
        <v>6.78</v>
      </c>
      <c r="Z241">
        <v>0</v>
      </c>
      <c r="AA241">
        <v>0</v>
      </c>
      <c r="AB241">
        <v>0</v>
      </c>
      <c r="AC241">
        <v>0</v>
      </c>
      <c r="AD241">
        <v>1</v>
      </c>
      <c r="AE241">
        <v>0</v>
      </c>
      <c r="AF241" t="s">
        <v>3</v>
      </c>
      <c r="AG241">
        <v>8.2403999999999993</v>
      </c>
      <c r="AH241">
        <v>2</v>
      </c>
      <c r="AI241">
        <v>61551091</v>
      </c>
      <c r="AJ241">
        <v>241</v>
      </c>
      <c r="AK241">
        <v>0</v>
      </c>
      <c r="AL241">
        <v>0</v>
      </c>
      <c r="AM241">
        <v>0</v>
      </c>
      <c r="AN241">
        <v>0</v>
      </c>
      <c r="AO241">
        <v>0</v>
      </c>
      <c r="AP241">
        <v>0</v>
      </c>
      <c r="AQ241">
        <v>0</v>
      </c>
      <c r="AR241">
        <v>0</v>
      </c>
    </row>
    <row r="242" spans="1:44" x14ac:dyDescent="0.2">
      <c r="A242">
        <f>ROW(Source!A464)</f>
        <v>464</v>
      </c>
      <c r="B242">
        <v>61551099</v>
      </c>
      <c r="C242">
        <v>61551087</v>
      </c>
      <c r="D242">
        <v>60403324</v>
      </c>
      <c r="E242">
        <v>1</v>
      </c>
      <c r="F242">
        <v>1</v>
      </c>
      <c r="G242">
        <v>1</v>
      </c>
      <c r="H242">
        <v>3</v>
      </c>
      <c r="I242" t="s">
        <v>440</v>
      </c>
      <c r="J242" t="s">
        <v>441</v>
      </c>
      <c r="K242" t="s">
        <v>442</v>
      </c>
      <c r="L242">
        <v>1407</v>
      </c>
      <c r="N242">
        <v>1013</v>
      </c>
      <c r="O242" t="s">
        <v>443</v>
      </c>
      <c r="P242" t="s">
        <v>443</v>
      </c>
      <c r="Q242">
        <v>1</v>
      </c>
      <c r="X242">
        <v>0.4</v>
      </c>
      <c r="Y242">
        <v>261.08999999999997</v>
      </c>
      <c r="Z242">
        <v>0</v>
      </c>
      <c r="AA242">
        <v>0</v>
      </c>
      <c r="AB242">
        <v>0</v>
      </c>
      <c r="AC242">
        <v>0</v>
      </c>
      <c r="AD242">
        <v>1</v>
      </c>
      <c r="AE242">
        <v>0</v>
      </c>
      <c r="AF242" t="s">
        <v>3</v>
      </c>
      <c r="AG242">
        <v>0.4</v>
      </c>
      <c r="AH242">
        <v>2</v>
      </c>
      <c r="AI242">
        <v>61551092</v>
      </c>
      <c r="AJ242">
        <v>242</v>
      </c>
      <c r="AK242">
        <v>0</v>
      </c>
      <c r="AL242">
        <v>0</v>
      </c>
      <c r="AM242">
        <v>0</v>
      </c>
      <c r="AN242">
        <v>0</v>
      </c>
      <c r="AO242">
        <v>0</v>
      </c>
      <c r="AP242">
        <v>0</v>
      </c>
      <c r="AQ242">
        <v>0</v>
      </c>
      <c r="AR242">
        <v>0</v>
      </c>
    </row>
    <row r="243" spans="1:44" x14ac:dyDescent="0.2">
      <c r="A243">
        <f>ROW(Source!A464)</f>
        <v>464</v>
      </c>
      <c r="B243">
        <v>61551100</v>
      </c>
      <c r="C243">
        <v>61551087</v>
      </c>
      <c r="D243">
        <v>60403601</v>
      </c>
      <c r="E243">
        <v>1</v>
      </c>
      <c r="F243">
        <v>1</v>
      </c>
      <c r="G243">
        <v>1</v>
      </c>
      <c r="H243">
        <v>3</v>
      </c>
      <c r="I243" t="s">
        <v>444</v>
      </c>
      <c r="J243" t="s">
        <v>445</v>
      </c>
      <c r="K243" t="s">
        <v>446</v>
      </c>
      <c r="L243">
        <v>1348</v>
      </c>
      <c r="N243">
        <v>1009</v>
      </c>
      <c r="O243" t="s">
        <v>28</v>
      </c>
      <c r="P243" t="s">
        <v>28</v>
      </c>
      <c r="Q243">
        <v>1000</v>
      </c>
      <c r="X243">
        <v>1.4E-3</v>
      </c>
      <c r="Y243">
        <v>99190.96</v>
      </c>
      <c r="Z243">
        <v>0</v>
      </c>
      <c r="AA243">
        <v>0</v>
      </c>
      <c r="AB243">
        <v>0</v>
      </c>
      <c r="AC243">
        <v>0</v>
      </c>
      <c r="AD243">
        <v>1</v>
      </c>
      <c r="AE243">
        <v>0</v>
      </c>
      <c r="AF243" t="s">
        <v>3</v>
      </c>
      <c r="AG243">
        <v>1.4E-3</v>
      </c>
      <c r="AH243">
        <v>2</v>
      </c>
      <c r="AI243">
        <v>61551093</v>
      </c>
      <c r="AJ243">
        <v>243</v>
      </c>
      <c r="AK243">
        <v>0</v>
      </c>
      <c r="AL243">
        <v>0</v>
      </c>
      <c r="AM243">
        <v>0</v>
      </c>
      <c r="AN243">
        <v>0</v>
      </c>
      <c r="AO243">
        <v>0</v>
      </c>
      <c r="AP243">
        <v>0</v>
      </c>
      <c r="AQ243">
        <v>0</v>
      </c>
      <c r="AR243">
        <v>0</v>
      </c>
    </row>
    <row r="244" spans="1:44" x14ac:dyDescent="0.2">
      <c r="A244">
        <f>ROW(Source!A464)</f>
        <v>464</v>
      </c>
      <c r="B244">
        <v>61551101</v>
      </c>
      <c r="C244">
        <v>61551087</v>
      </c>
      <c r="D244">
        <v>60333436</v>
      </c>
      <c r="E244">
        <v>117</v>
      </c>
      <c r="F244">
        <v>1</v>
      </c>
      <c r="G244">
        <v>1</v>
      </c>
      <c r="H244">
        <v>3</v>
      </c>
      <c r="I244" t="s">
        <v>496</v>
      </c>
      <c r="J244" t="s">
        <v>3</v>
      </c>
      <c r="K244" t="s">
        <v>497</v>
      </c>
      <c r="L244">
        <v>3277935</v>
      </c>
      <c r="N244">
        <v>1013</v>
      </c>
      <c r="O244" t="s">
        <v>498</v>
      </c>
      <c r="P244" t="s">
        <v>498</v>
      </c>
      <c r="Q244">
        <v>1</v>
      </c>
      <c r="X244">
        <v>2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 t="s">
        <v>3</v>
      </c>
      <c r="AG244">
        <v>2</v>
      </c>
      <c r="AH244">
        <v>3</v>
      </c>
      <c r="AI244">
        <v>-1</v>
      </c>
      <c r="AJ244" t="s">
        <v>3</v>
      </c>
      <c r="AK244">
        <v>0</v>
      </c>
      <c r="AL244">
        <v>0</v>
      </c>
      <c r="AM244">
        <v>0</v>
      </c>
      <c r="AN244">
        <v>0</v>
      </c>
      <c r="AO244">
        <v>0</v>
      </c>
      <c r="AP244">
        <v>0</v>
      </c>
      <c r="AQ244">
        <v>0</v>
      </c>
      <c r="AR244">
        <v>0</v>
      </c>
    </row>
    <row r="245" spans="1:44" x14ac:dyDescent="0.2">
      <c r="A245">
        <f>ROW(Source!A466)</f>
        <v>466</v>
      </c>
      <c r="B245">
        <v>61551115</v>
      </c>
      <c r="C245">
        <v>61551103</v>
      </c>
      <c r="D245">
        <v>60327426</v>
      </c>
      <c r="E245">
        <v>117</v>
      </c>
      <c r="F245">
        <v>1</v>
      </c>
      <c r="G245">
        <v>1</v>
      </c>
      <c r="H245">
        <v>1</v>
      </c>
      <c r="I245" t="s">
        <v>447</v>
      </c>
      <c r="J245" t="s">
        <v>3</v>
      </c>
      <c r="K245" t="s">
        <v>448</v>
      </c>
      <c r="L245">
        <v>1191</v>
      </c>
      <c r="N245">
        <v>1013</v>
      </c>
      <c r="O245" t="s">
        <v>413</v>
      </c>
      <c r="P245" t="s">
        <v>413</v>
      </c>
      <c r="Q245">
        <v>1</v>
      </c>
      <c r="X245">
        <v>12.24</v>
      </c>
      <c r="Y245">
        <v>0</v>
      </c>
      <c r="Z245">
        <v>0</v>
      </c>
      <c r="AA245">
        <v>0</v>
      </c>
      <c r="AB245">
        <v>705.88</v>
      </c>
      <c r="AC245">
        <v>0</v>
      </c>
      <c r="AD245">
        <v>1</v>
      </c>
      <c r="AE245">
        <v>1</v>
      </c>
      <c r="AF245" t="s">
        <v>3</v>
      </c>
      <c r="AG245">
        <v>12.24</v>
      </c>
      <c r="AH245">
        <v>2</v>
      </c>
      <c r="AI245">
        <v>61551104</v>
      </c>
      <c r="AJ245">
        <v>245</v>
      </c>
      <c r="AK245">
        <v>0</v>
      </c>
      <c r="AL245">
        <v>0</v>
      </c>
      <c r="AM245">
        <v>0</v>
      </c>
      <c r="AN245">
        <v>0</v>
      </c>
      <c r="AO245">
        <v>0</v>
      </c>
      <c r="AP245">
        <v>0</v>
      </c>
      <c r="AQ245">
        <v>0</v>
      </c>
      <c r="AR245">
        <v>0</v>
      </c>
    </row>
    <row r="246" spans="1:44" x14ac:dyDescent="0.2">
      <c r="A246">
        <f>ROW(Source!A466)</f>
        <v>466</v>
      </c>
      <c r="B246">
        <v>61551116</v>
      </c>
      <c r="C246">
        <v>61551103</v>
      </c>
      <c r="D246">
        <v>60327602</v>
      </c>
      <c r="E246">
        <v>117</v>
      </c>
      <c r="F246">
        <v>1</v>
      </c>
      <c r="G246">
        <v>1</v>
      </c>
      <c r="H246">
        <v>1</v>
      </c>
      <c r="I246" t="s">
        <v>430</v>
      </c>
      <c r="J246" t="s">
        <v>3</v>
      </c>
      <c r="K246" t="s">
        <v>431</v>
      </c>
      <c r="L246">
        <v>1191</v>
      </c>
      <c r="N246">
        <v>1013</v>
      </c>
      <c r="O246" t="s">
        <v>413</v>
      </c>
      <c r="P246" t="s">
        <v>413</v>
      </c>
      <c r="Q246">
        <v>1</v>
      </c>
      <c r="X246">
        <v>0.2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1</v>
      </c>
      <c r="AE246">
        <v>2</v>
      </c>
      <c r="AF246" t="s">
        <v>3</v>
      </c>
      <c r="AG246">
        <v>0.2</v>
      </c>
      <c r="AH246">
        <v>2</v>
      </c>
      <c r="AI246">
        <v>61551105</v>
      </c>
      <c r="AJ246">
        <v>246</v>
      </c>
      <c r="AK246">
        <v>0</v>
      </c>
      <c r="AL246">
        <v>0</v>
      </c>
      <c r="AM246">
        <v>0</v>
      </c>
      <c r="AN246">
        <v>0</v>
      </c>
      <c r="AO246">
        <v>0</v>
      </c>
      <c r="AP246">
        <v>0</v>
      </c>
      <c r="AQ246">
        <v>0</v>
      </c>
      <c r="AR246">
        <v>0</v>
      </c>
    </row>
    <row r="247" spans="1:44" x14ac:dyDescent="0.2">
      <c r="A247">
        <f>ROW(Source!A466)</f>
        <v>466</v>
      </c>
      <c r="B247">
        <v>61551117</v>
      </c>
      <c r="C247">
        <v>61551103</v>
      </c>
      <c r="D247">
        <v>60334091</v>
      </c>
      <c r="E247">
        <v>1</v>
      </c>
      <c r="F247">
        <v>1</v>
      </c>
      <c r="G247">
        <v>1</v>
      </c>
      <c r="H247">
        <v>2</v>
      </c>
      <c r="I247" t="s">
        <v>449</v>
      </c>
      <c r="J247" t="s">
        <v>450</v>
      </c>
      <c r="K247" t="s">
        <v>451</v>
      </c>
      <c r="L247">
        <v>1368</v>
      </c>
      <c r="N247">
        <v>1011</v>
      </c>
      <c r="O247" t="s">
        <v>417</v>
      </c>
      <c r="P247" t="s">
        <v>417</v>
      </c>
      <c r="Q247">
        <v>1</v>
      </c>
      <c r="X247">
        <v>0.1</v>
      </c>
      <c r="Y247">
        <v>0</v>
      </c>
      <c r="Z247">
        <v>1629.55</v>
      </c>
      <c r="AA247">
        <v>969.91</v>
      </c>
      <c r="AB247">
        <v>0</v>
      </c>
      <c r="AC247">
        <v>0</v>
      </c>
      <c r="AD247">
        <v>1</v>
      </c>
      <c r="AE247">
        <v>0</v>
      </c>
      <c r="AF247" t="s">
        <v>3</v>
      </c>
      <c r="AG247">
        <v>0.1</v>
      </c>
      <c r="AH247">
        <v>2</v>
      </c>
      <c r="AI247">
        <v>61551106</v>
      </c>
      <c r="AJ247">
        <v>247</v>
      </c>
      <c r="AK247">
        <v>0</v>
      </c>
      <c r="AL247">
        <v>0</v>
      </c>
      <c r="AM247">
        <v>0</v>
      </c>
      <c r="AN247">
        <v>0</v>
      </c>
      <c r="AO247">
        <v>0</v>
      </c>
      <c r="AP247">
        <v>0</v>
      </c>
      <c r="AQ247">
        <v>0</v>
      </c>
      <c r="AR247">
        <v>0</v>
      </c>
    </row>
    <row r="248" spans="1:44" x14ac:dyDescent="0.2">
      <c r="A248">
        <f>ROW(Source!A466)</f>
        <v>466</v>
      </c>
      <c r="B248">
        <v>61551118</v>
      </c>
      <c r="C248">
        <v>61551103</v>
      </c>
      <c r="D248">
        <v>60334986</v>
      </c>
      <c r="E248">
        <v>1</v>
      </c>
      <c r="F248">
        <v>1</v>
      </c>
      <c r="G248">
        <v>1</v>
      </c>
      <c r="H248">
        <v>2</v>
      </c>
      <c r="I248" t="s">
        <v>453</v>
      </c>
      <c r="J248" t="s">
        <v>454</v>
      </c>
      <c r="K248" t="s">
        <v>455</v>
      </c>
      <c r="L248">
        <v>1368</v>
      </c>
      <c r="N248">
        <v>1011</v>
      </c>
      <c r="O248" t="s">
        <v>417</v>
      </c>
      <c r="P248" t="s">
        <v>417</v>
      </c>
      <c r="Q248">
        <v>1</v>
      </c>
      <c r="X248">
        <v>0.1</v>
      </c>
      <c r="Y248">
        <v>0</v>
      </c>
      <c r="Z248">
        <v>643.29</v>
      </c>
      <c r="AA248">
        <v>722.05</v>
      </c>
      <c r="AB248">
        <v>0</v>
      </c>
      <c r="AC248">
        <v>0</v>
      </c>
      <c r="AD248">
        <v>1</v>
      </c>
      <c r="AE248">
        <v>0</v>
      </c>
      <c r="AF248" t="s">
        <v>3</v>
      </c>
      <c r="AG248">
        <v>0.1</v>
      </c>
      <c r="AH248">
        <v>2</v>
      </c>
      <c r="AI248">
        <v>61551107</v>
      </c>
      <c r="AJ248">
        <v>248</v>
      </c>
      <c r="AK248">
        <v>0</v>
      </c>
      <c r="AL248">
        <v>0</v>
      </c>
      <c r="AM248">
        <v>0</v>
      </c>
      <c r="AN248">
        <v>0</v>
      </c>
      <c r="AO248">
        <v>0</v>
      </c>
      <c r="AP248">
        <v>0</v>
      </c>
      <c r="AQ248">
        <v>0</v>
      </c>
      <c r="AR248">
        <v>0</v>
      </c>
    </row>
    <row r="249" spans="1:44" x14ac:dyDescent="0.2">
      <c r="A249">
        <f>ROW(Source!A466)</f>
        <v>466</v>
      </c>
      <c r="B249">
        <v>61551119</v>
      </c>
      <c r="C249">
        <v>61551103</v>
      </c>
      <c r="D249">
        <v>60335182</v>
      </c>
      <c r="E249">
        <v>1</v>
      </c>
      <c r="F249">
        <v>1</v>
      </c>
      <c r="G249">
        <v>1</v>
      </c>
      <c r="H249">
        <v>2</v>
      </c>
      <c r="I249" t="s">
        <v>457</v>
      </c>
      <c r="J249" t="s">
        <v>458</v>
      </c>
      <c r="K249" t="s">
        <v>459</v>
      </c>
      <c r="L249">
        <v>1368</v>
      </c>
      <c r="N249">
        <v>1011</v>
      </c>
      <c r="O249" t="s">
        <v>417</v>
      </c>
      <c r="P249" t="s">
        <v>417</v>
      </c>
      <c r="Q249">
        <v>1</v>
      </c>
      <c r="X249">
        <v>2.16</v>
      </c>
      <c r="Y249">
        <v>0</v>
      </c>
      <c r="Z249">
        <v>32.26</v>
      </c>
      <c r="AA249">
        <v>0</v>
      </c>
      <c r="AB249">
        <v>0</v>
      </c>
      <c r="AC249">
        <v>0</v>
      </c>
      <c r="AD249">
        <v>1</v>
      </c>
      <c r="AE249">
        <v>0</v>
      </c>
      <c r="AF249" t="s">
        <v>3</v>
      </c>
      <c r="AG249">
        <v>2.16</v>
      </c>
      <c r="AH249">
        <v>2</v>
      </c>
      <c r="AI249">
        <v>61551108</v>
      </c>
      <c r="AJ249">
        <v>249</v>
      </c>
      <c r="AK249">
        <v>0</v>
      </c>
      <c r="AL249">
        <v>0</v>
      </c>
      <c r="AM249">
        <v>0</v>
      </c>
      <c r="AN249">
        <v>0</v>
      </c>
      <c r="AO249">
        <v>0</v>
      </c>
      <c r="AP249">
        <v>0</v>
      </c>
      <c r="AQ249">
        <v>0</v>
      </c>
      <c r="AR249">
        <v>0</v>
      </c>
    </row>
    <row r="250" spans="1:44" x14ac:dyDescent="0.2">
      <c r="A250">
        <f>ROW(Source!A466)</f>
        <v>466</v>
      </c>
      <c r="B250">
        <v>61551120</v>
      </c>
      <c r="C250">
        <v>61551103</v>
      </c>
      <c r="D250">
        <v>60401754</v>
      </c>
      <c r="E250">
        <v>1</v>
      </c>
      <c r="F250">
        <v>1</v>
      </c>
      <c r="G250">
        <v>1</v>
      </c>
      <c r="H250">
        <v>3</v>
      </c>
      <c r="I250" t="s">
        <v>436</v>
      </c>
      <c r="J250" t="s">
        <v>437</v>
      </c>
      <c r="K250" t="s">
        <v>438</v>
      </c>
      <c r="L250">
        <v>1383</v>
      </c>
      <c r="N250">
        <v>1013</v>
      </c>
      <c r="O250" t="s">
        <v>439</v>
      </c>
      <c r="P250" t="s">
        <v>439</v>
      </c>
      <c r="Q250">
        <v>1</v>
      </c>
      <c r="X250">
        <v>0.44159999999999999</v>
      </c>
      <c r="Y250">
        <v>6.78</v>
      </c>
      <c r="Z250">
        <v>0</v>
      </c>
      <c r="AA250">
        <v>0</v>
      </c>
      <c r="AB250">
        <v>0</v>
      </c>
      <c r="AC250">
        <v>0</v>
      </c>
      <c r="AD250">
        <v>1</v>
      </c>
      <c r="AE250">
        <v>0</v>
      </c>
      <c r="AF250" t="s">
        <v>3</v>
      </c>
      <c r="AG250">
        <v>0.44159999999999999</v>
      </c>
      <c r="AH250">
        <v>2</v>
      </c>
      <c r="AI250">
        <v>61551109</v>
      </c>
      <c r="AJ250">
        <v>250</v>
      </c>
      <c r="AK250">
        <v>0</v>
      </c>
      <c r="AL250">
        <v>0</v>
      </c>
      <c r="AM250">
        <v>0</v>
      </c>
      <c r="AN250">
        <v>0</v>
      </c>
      <c r="AO250">
        <v>0</v>
      </c>
      <c r="AP250">
        <v>0</v>
      </c>
      <c r="AQ250">
        <v>0</v>
      </c>
      <c r="AR250">
        <v>0</v>
      </c>
    </row>
    <row r="251" spans="1:44" x14ac:dyDescent="0.2">
      <c r="A251">
        <f>ROW(Source!A466)</f>
        <v>466</v>
      </c>
      <c r="B251">
        <v>61551121</v>
      </c>
      <c r="C251">
        <v>61551103</v>
      </c>
      <c r="D251">
        <v>60401913</v>
      </c>
      <c r="E251">
        <v>1</v>
      </c>
      <c r="F251">
        <v>1</v>
      </c>
      <c r="G251">
        <v>1</v>
      </c>
      <c r="H251">
        <v>3</v>
      </c>
      <c r="I251" t="s">
        <v>460</v>
      </c>
      <c r="J251" t="s">
        <v>461</v>
      </c>
      <c r="K251" t="s">
        <v>462</v>
      </c>
      <c r="L251">
        <v>1301</v>
      </c>
      <c r="N251">
        <v>1003</v>
      </c>
      <c r="O251" t="s">
        <v>163</v>
      </c>
      <c r="P251" t="s">
        <v>163</v>
      </c>
      <c r="Q251">
        <v>1</v>
      </c>
      <c r="X251">
        <v>13.33</v>
      </c>
      <c r="Y251">
        <v>5.87</v>
      </c>
      <c r="Z251">
        <v>0</v>
      </c>
      <c r="AA251">
        <v>0</v>
      </c>
      <c r="AB251">
        <v>0</v>
      </c>
      <c r="AC251">
        <v>0</v>
      </c>
      <c r="AD251">
        <v>1</v>
      </c>
      <c r="AE251">
        <v>0</v>
      </c>
      <c r="AF251" t="s">
        <v>3</v>
      </c>
      <c r="AG251">
        <v>13.33</v>
      </c>
      <c r="AH251">
        <v>2</v>
      </c>
      <c r="AI251">
        <v>61551110</v>
      </c>
      <c r="AJ251">
        <v>251</v>
      </c>
      <c r="AK251">
        <v>0</v>
      </c>
      <c r="AL251">
        <v>0</v>
      </c>
      <c r="AM251">
        <v>0</v>
      </c>
      <c r="AN251">
        <v>0</v>
      </c>
      <c r="AO251">
        <v>0</v>
      </c>
      <c r="AP251">
        <v>0</v>
      </c>
      <c r="AQ251">
        <v>0</v>
      </c>
      <c r="AR251">
        <v>0</v>
      </c>
    </row>
    <row r="252" spans="1:44" x14ac:dyDescent="0.2">
      <c r="A252">
        <f>ROW(Source!A466)</f>
        <v>466</v>
      </c>
      <c r="B252">
        <v>61551122</v>
      </c>
      <c r="C252">
        <v>61551103</v>
      </c>
      <c r="D252">
        <v>60401927</v>
      </c>
      <c r="E252">
        <v>1</v>
      </c>
      <c r="F252">
        <v>1</v>
      </c>
      <c r="G252">
        <v>1</v>
      </c>
      <c r="H252">
        <v>3</v>
      </c>
      <c r="I252" t="s">
        <v>463</v>
      </c>
      <c r="J252" t="s">
        <v>464</v>
      </c>
      <c r="K252" t="s">
        <v>465</v>
      </c>
      <c r="L252">
        <v>1302</v>
      </c>
      <c r="N252">
        <v>1003</v>
      </c>
      <c r="O252" t="s">
        <v>466</v>
      </c>
      <c r="P252" t="s">
        <v>466</v>
      </c>
      <c r="Q252">
        <v>10</v>
      </c>
      <c r="X252">
        <v>0.55000000000000004</v>
      </c>
      <c r="Y252">
        <v>37.71</v>
      </c>
      <c r="Z252">
        <v>0</v>
      </c>
      <c r="AA252">
        <v>0</v>
      </c>
      <c r="AB252">
        <v>0</v>
      </c>
      <c r="AC252">
        <v>0</v>
      </c>
      <c r="AD252">
        <v>1</v>
      </c>
      <c r="AE252">
        <v>0</v>
      </c>
      <c r="AF252" t="s">
        <v>3</v>
      </c>
      <c r="AG252">
        <v>0.55000000000000004</v>
      </c>
      <c r="AH252">
        <v>2</v>
      </c>
      <c r="AI252">
        <v>61551111</v>
      </c>
      <c r="AJ252">
        <v>252</v>
      </c>
      <c r="AK252">
        <v>0</v>
      </c>
      <c r="AL252">
        <v>0</v>
      </c>
      <c r="AM252">
        <v>0</v>
      </c>
      <c r="AN252">
        <v>0</v>
      </c>
      <c r="AO252">
        <v>0</v>
      </c>
      <c r="AP252">
        <v>0</v>
      </c>
      <c r="AQ252">
        <v>0</v>
      </c>
      <c r="AR252">
        <v>0</v>
      </c>
    </row>
    <row r="253" spans="1:44" x14ac:dyDescent="0.2">
      <c r="A253">
        <f>ROW(Source!A466)</f>
        <v>466</v>
      </c>
      <c r="B253">
        <v>61551123</v>
      </c>
      <c r="C253">
        <v>61551103</v>
      </c>
      <c r="D253">
        <v>60402495</v>
      </c>
      <c r="E253">
        <v>1</v>
      </c>
      <c r="F253">
        <v>1</v>
      </c>
      <c r="G253">
        <v>1</v>
      </c>
      <c r="H253">
        <v>3</v>
      </c>
      <c r="I253" t="s">
        <v>467</v>
      </c>
      <c r="J253" t="s">
        <v>468</v>
      </c>
      <c r="K253" t="s">
        <v>469</v>
      </c>
      <c r="L253">
        <v>1346</v>
      </c>
      <c r="N253">
        <v>1009</v>
      </c>
      <c r="O253" t="s">
        <v>470</v>
      </c>
      <c r="P253" t="s">
        <v>470</v>
      </c>
      <c r="Q253">
        <v>1</v>
      </c>
      <c r="X253">
        <v>1.9</v>
      </c>
      <c r="Y253">
        <v>155.63</v>
      </c>
      <c r="Z253">
        <v>0</v>
      </c>
      <c r="AA253">
        <v>0</v>
      </c>
      <c r="AB253">
        <v>0</v>
      </c>
      <c r="AC253">
        <v>0</v>
      </c>
      <c r="AD253">
        <v>1</v>
      </c>
      <c r="AE253">
        <v>0</v>
      </c>
      <c r="AF253" t="s">
        <v>3</v>
      </c>
      <c r="AG253">
        <v>1.9</v>
      </c>
      <c r="AH253">
        <v>2</v>
      </c>
      <c r="AI253">
        <v>61551112</v>
      </c>
      <c r="AJ253">
        <v>253</v>
      </c>
      <c r="AK253">
        <v>0</v>
      </c>
      <c r="AL253">
        <v>0</v>
      </c>
      <c r="AM253">
        <v>0</v>
      </c>
      <c r="AN253">
        <v>0</v>
      </c>
      <c r="AO253">
        <v>0</v>
      </c>
      <c r="AP253">
        <v>0</v>
      </c>
      <c r="AQ253">
        <v>0</v>
      </c>
      <c r="AR253">
        <v>0</v>
      </c>
    </row>
    <row r="254" spans="1:44" x14ac:dyDescent="0.2">
      <c r="A254">
        <f>ROW(Source!A466)</f>
        <v>466</v>
      </c>
      <c r="B254">
        <v>61551124</v>
      </c>
      <c r="C254">
        <v>61551103</v>
      </c>
      <c r="D254">
        <v>60420448</v>
      </c>
      <c r="E254">
        <v>1</v>
      </c>
      <c r="F254">
        <v>1</v>
      </c>
      <c r="G254">
        <v>1</v>
      </c>
      <c r="H254">
        <v>3</v>
      </c>
      <c r="I254" t="s">
        <v>471</v>
      </c>
      <c r="J254" t="s">
        <v>472</v>
      </c>
      <c r="K254" t="s">
        <v>473</v>
      </c>
      <c r="L254">
        <v>1346</v>
      </c>
      <c r="N254">
        <v>1009</v>
      </c>
      <c r="O254" t="s">
        <v>470</v>
      </c>
      <c r="P254" t="s">
        <v>470</v>
      </c>
      <c r="Q254">
        <v>1</v>
      </c>
      <c r="X254">
        <v>0.4</v>
      </c>
      <c r="Y254">
        <v>79.88</v>
      </c>
      <c r="Z254">
        <v>0</v>
      </c>
      <c r="AA254">
        <v>0</v>
      </c>
      <c r="AB254">
        <v>0</v>
      </c>
      <c r="AC254">
        <v>0</v>
      </c>
      <c r="AD254">
        <v>1</v>
      </c>
      <c r="AE254">
        <v>0</v>
      </c>
      <c r="AF254" t="s">
        <v>3</v>
      </c>
      <c r="AG254">
        <v>0.4</v>
      </c>
      <c r="AH254">
        <v>2</v>
      </c>
      <c r="AI254">
        <v>61551113</v>
      </c>
      <c r="AJ254">
        <v>254</v>
      </c>
      <c r="AK254">
        <v>0</v>
      </c>
      <c r="AL254">
        <v>0</v>
      </c>
      <c r="AM254">
        <v>0</v>
      </c>
      <c r="AN254">
        <v>0</v>
      </c>
      <c r="AO254">
        <v>0</v>
      </c>
      <c r="AP254">
        <v>0</v>
      </c>
      <c r="AQ254">
        <v>0</v>
      </c>
      <c r="AR254">
        <v>0</v>
      </c>
    </row>
    <row r="255" spans="1:44" x14ac:dyDescent="0.2">
      <c r="A255">
        <f>ROW(Source!A466)</f>
        <v>466</v>
      </c>
      <c r="B255">
        <v>61551125</v>
      </c>
      <c r="C255">
        <v>61551103</v>
      </c>
      <c r="D255">
        <v>60333436</v>
      </c>
      <c r="E255">
        <v>117</v>
      </c>
      <c r="F255">
        <v>1</v>
      </c>
      <c r="G255">
        <v>1</v>
      </c>
      <c r="H255">
        <v>3</v>
      </c>
      <c r="I255" t="s">
        <v>496</v>
      </c>
      <c r="J255" t="s">
        <v>3</v>
      </c>
      <c r="K255" t="s">
        <v>497</v>
      </c>
      <c r="L255">
        <v>3277935</v>
      </c>
      <c r="N255">
        <v>1013</v>
      </c>
      <c r="O255" t="s">
        <v>498</v>
      </c>
      <c r="P255" t="s">
        <v>498</v>
      </c>
      <c r="Q255">
        <v>1</v>
      </c>
      <c r="X255">
        <v>2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 t="s">
        <v>3</v>
      </c>
      <c r="AG255">
        <v>2</v>
      </c>
      <c r="AH255">
        <v>3</v>
      </c>
      <c r="AI255">
        <v>-1</v>
      </c>
      <c r="AJ255" t="s">
        <v>3</v>
      </c>
      <c r="AK255">
        <v>0</v>
      </c>
      <c r="AL255">
        <v>0</v>
      </c>
      <c r="AM255">
        <v>0</v>
      </c>
      <c r="AN255">
        <v>0</v>
      </c>
      <c r="AO255">
        <v>0</v>
      </c>
      <c r="AP255">
        <v>0</v>
      </c>
      <c r="AQ255">
        <v>0</v>
      </c>
      <c r="AR255">
        <v>0</v>
      </c>
    </row>
    <row r="256" spans="1:44" x14ac:dyDescent="0.2">
      <c r="A256">
        <f>ROW(Source!A503)</f>
        <v>503</v>
      </c>
      <c r="B256">
        <v>61551130</v>
      </c>
      <c r="C256">
        <v>61551127</v>
      </c>
      <c r="D256">
        <v>60327418</v>
      </c>
      <c r="E256">
        <v>117</v>
      </c>
      <c r="F256">
        <v>1</v>
      </c>
      <c r="G256">
        <v>1</v>
      </c>
      <c r="H256">
        <v>1</v>
      </c>
      <c r="I256" t="s">
        <v>426</v>
      </c>
      <c r="J256" t="s">
        <v>3</v>
      </c>
      <c r="K256" t="s">
        <v>427</v>
      </c>
      <c r="L256">
        <v>1191</v>
      </c>
      <c r="N256">
        <v>1013</v>
      </c>
      <c r="O256" t="s">
        <v>413</v>
      </c>
      <c r="P256" t="s">
        <v>413</v>
      </c>
      <c r="Q256">
        <v>1</v>
      </c>
      <c r="X256">
        <v>24.1</v>
      </c>
      <c r="Y256">
        <v>0</v>
      </c>
      <c r="Z256">
        <v>0</v>
      </c>
      <c r="AA256">
        <v>0</v>
      </c>
      <c r="AB256">
        <v>681.63</v>
      </c>
      <c r="AC256">
        <v>0</v>
      </c>
      <c r="AD256">
        <v>1</v>
      </c>
      <c r="AE256">
        <v>1</v>
      </c>
      <c r="AF256" t="s">
        <v>3</v>
      </c>
      <c r="AG256">
        <v>24.1</v>
      </c>
      <c r="AH256">
        <v>2</v>
      </c>
      <c r="AI256">
        <v>61551128</v>
      </c>
      <c r="AJ256">
        <v>256</v>
      </c>
      <c r="AK256">
        <v>0</v>
      </c>
      <c r="AL256">
        <v>0</v>
      </c>
      <c r="AM256">
        <v>0</v>
      </c>
      <c r="AN256">
        <v>0</v>
      </c>
      <c r="AO256">
        <v>0</v>
      </c>
      <c r="AP256">
        <v>0</v>
      </c>
      <c r="AQ256">
        <v>0</v>
      </c>
      <c r="AR256">
        <v>0</v>
      </c>
    </row>
    <row r="257" spans="1:44" x14ac:dyDescent="0.2">
      <c r="A257">
        <f>ROW(Source!A503)</f>
        <v>503</v>
      </c>
      <c r="B257">
        <v>61551131</v>
      </c>
      <c r="C257">
        <v>61551127</v>
      </c>
      <c r="D257">
        <v>60332400</v>
      </c>
      <c r="E257">
        <v>117</v>
      </c>
      <c r="F257">
        <v>1</v>
      </c>
      <c r="G257">
        <v>1</v>
      </c>
      <c r="H257">
        <v>3</v>
      </c>
      <c r="I257" t="s">
        <v>494</v>
      </c>
      <c r="J257" t="s">
        <v>3</v>
      </c>
      <c r="K257" t="s">
        <v>495</v>
      </c>
      <c r="L257">
        <v>1371</v>
      </c>
      <c r="N257">
        <v>1013</v>
      </c>
      <c r="O257" t="s">
        <v>128</v>
      </c>
      <c r="P257" t="s">
        <v>128</v>
      </c>
      <c r="Q257">
        <v>1</v>
      </c>
      <c r="X257">
        <v>100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 t="s">
        <v>3</v>
      </c>
      <c r="AG257">
        <v>100</v>
      </c>
      <c r="AH257">
        <v>3</v>
      </c>
      <c r="AI257">
        <v>-1</v>
      </c>
      <c r="AJ257" t="s">
        <v>3</v>
      </c>
      <c r="AK257">
        <v>0</v>
      </c>
      <c r="AL257">
        <v>0</v>
      </c>
      <c r="AM257">
        <v>0</v>
      </c>
      <c r="AN257">
        <v>0</v>
      </c>
      <c r="AO257">
        <v>0</v>
      </c>
      <c r="AP257">
        <v>0</v>
      </c>
      <c r="AQ257">
        <v>0</v>
      </c>
      <c r="AR257">
        <v>0</v>
      </c>
    </row>
    <row r="258" spans="1:44" x14ac:dyDescent="0.2">
      <c r="A258">
        <f>ROW(Source!A505)</f>
        <v>505</v>
      </c>
      <c r="B258">
        <v>61551136</v>
      </c>
      <c r="C258">
        <v>61551133</v>
      </c>
      <c r="D258">
        <v>60327418</v>
      </c>
      <c r="E258">
        <v>117</v>
      </c>
      <c r="F258">
        <v>1</v>
      </c>
      <c r="G258">
        <v>1</v>
      </c>
      <c r="H258">
        <v>1</v>
      </c>
      <c r="I258" t="s">
        <v>426</v>
      </c>
      <c r="J258" t="s">
        <v>3</v>
      </c>
      <c r="K258" t="s">
        <v>427</v>
      </c>
      <c r="L258">
        <v>1191</v>
      </c>
      <c r="N258">
        <v>1013</v>
      </c>
      <c r="O258" t="s">
        <v>413</v>
      </c>
      <c r="P258" t="s">
        <v>413</v>
      </c>
      <c r="Q258">
        <v>1</v>
      </c>
      <c r="X258">
        <v>24.1</v>
      </c>
      <c r="Y258">
        <v>0</v>
      </c>
      <c r="Z258">
        <v>0</v>
      </c>
      <c r="AA258">
        <v>0</v>
      </c>
      <c r="AB258">
        <v>681.63</v>
      </c>
      <c r="AC258">
        <v>0</v>
      </c>
      <c r="AD258">
        <v>1</v>
      </c>
      <c r="AE258">
        <v>1</v>
      </c>
      <c r="AF258" t="s">
        <v>3</v>
      </c>
      <c r="AG258">
        <v>24.1</v>
      </c>
      <c r="AH258">
        <v>2</v>
      </c>
      <c r="AI258">
        <v>61551134</v>
      </c>
      <c r="AJ258">
        <v>258</v>
      </c>
      <c r="AK258">
        <v>0</v>
      </c>
      <c r="AL258">
        <v>0</v>
      </c>
      <c r="AM258">
        <v>0</v>
      </c>
      <c r="AN258">
        <v>0</v>
      </c>
      <c r="AO258">
        <v>0</v>
      </c>
      <c r="AP258">
        <v>0</v>
      </c>
      <c r="AQ258">
        <v>0</v>
      </c>
      <c r="AR258">
        <v>0</v>
      </c>
    </row>
    <row r="259" spans="1:44" x14ac:dyDescent="0.2">
      <c r="A259">
        <f>ROW(Source!A505)</f>
        <v>505</v>
      </c>
      <c r="B259">
        <v>61551137</v>
      </c>
      <c r="C259">
        <v>61551133</v>
      </c>
      <c r="D259">
        <v>60332400</v>
      </c>
      <c r="E259">
        <v>117</v>
      </c>
      <c r="F259">
        <v>1</v>
      </c>
      <c r="G259">
        <v>1</v>
      </c>
      <c r="H259">
        <v>3</v>
      </c>
      <c r="I259" t="s">
        <v>494</v>
      </c>
      <c r="J259" t="s">
        <v>3</v>
      </c>
      <c r="K259" t="s">
        <v>495</v>
      </c>
      <c r="L259">
        <v>1371</v>
      </c>
      <c r="N259">
        <v>1013</v>
      </c>
      <c r="O259" t="s">
        <v>128</v>
      </c>
      <c r="P259" t="s">
        <v>128</v>
      </c>
      <c r="Q259">
        <v>1</v>
      </c>
      <c r="X259">
        <v>100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 t="s">
        <v>3</v>
      </c>
      <c r="AG259">
        <v>100</v>
      </c>
      <c r="AH259">
        <v>3</v>
      </c>
      <c r="AI259">
        <v>-1</v>
      </c>
      <c r="AJ259" t="s">
        <v>3</v>
      </c>
      <c r="AK259">
        <v>0</v>
      </c>
      <c r="AL259">
        <v>0</v>
      </c>
      <c r="AM259">
        <v>0</v>
      </c>
      <c r="AN259">
        <v>0</v>
      </c>
      <c r="AO259">
        <v>0</v>
      </c>
      <c r="AP259">
        <v>0</v>
      </c>
      <c r="AQ259">
        <v>0</v>
      </c>
      <c r="AR259">
        <v>0</v>
      </c>
    </row>
    <row r="260" spans="1:44" x14ac:dyDescent="0.2">
      <c r="A260">
        <f>ROW(Source!A507)</f>
        <v>507</v>
      </c>
      <c r="B260">
        <v>61551151</v>
      </c>
      <c r="C260">
        <v>61551139</v>
      </c>
      <c r="D260">
        <v>60327426</v>
      </c>
      <c r="E260">
        <v>117</v>
      </c>
      <c r="F260">
        <v>1</v>
      </c>
      <c r="G260">
        <v>1</v>
      </c>
      <c r="H260">
        <v>1</v>
      </c>
      <c r="I260" t="s">
        <v>447</v>
      </c>
      <c r="J260" t="s">
        <v>3</v>
      </c>
      <c r="K260" t="s">
        <v>448</v>
      </c>
      <c r="L260">
        <v>1191</v>
      </c>
      <c r="N260">
        <v>1013</v>
      </c>
      <c r="O260" t="s">
        <v>413</v>
      </c>
      <c r="P260" t="s">
        <v>413</v>
      </c>
      <c r="Q260">
        <v>1</v>
      </c>
      <c r="X260">
        <v>12.24</v>
      </c>
      <c r="Y260">
        <v>0</v>
      </c>
      <c r="Z260">
        <v>0</v>
      </c>
      <c r="AA260">
        <v>0</v>
      </c>
      <c r="AB260">
        <v>705.88</v>
      </c>
      <c r="AC260">
        <v>0</v>
      </c>
      <c r="AD260">
        <v>1</v>
      </c>
      <c r="AE260">
        <v>1</v>
      </c>
      <c r="AF260" t="s">
        <v>3</v>
      </c>
      <c r="AG260">
        <v>12.24</v>
      </c>
      <c r="AH260">
        <v>2</v>
      </c>
      <c r="AI260">
        <v>61551140</v>
      </c>
      <c r="AJ260">
        <v>260</v>
      </c>
      <c r="AK260">
        <v>0</v>
      </c>
      <c r="AL260">
        <v>0</v>
      </c>
      <c r="AM260">
        <v>0</v>
      </c>
      <c r="AN260">
        <v>0</v>
      </c>
      <c r="AO260">
        <v>0</v>
      </c>
      <c r="AP260">
        <v>0</v>
      </c>
      <c r="AQ260">
        <v>0</v>
      </c>
      <c r="AR260">
        <v>0</v>
      </c>
    </row>
    <row r="261" spans="1:44" x14ac:dyDescent="0.2">
      <c r="A261">
        <f>ROW(Source!A507)</f>
        <v>507</v>
      </c>
      <c r="B261">
        <v>61551152</v>
      </c>
      <c r="C261">
        <v>61551139</v>
      </c>
      <c r="D261">
        <v>60327602</v>
      </c>
      <c r="E261">
        <v>117</v>
      </c>
      <c r="F261">
        <v>1</v>
      </c>
      <c r="G261">
        <v>1</v>
      </c>
      <c r="H261">
        <v>1</v>
      </c>
      <c r="I261" t="s">
        <v>430</v>
      </c>
      <c r="J261" t="s">
        <v>3</v>
      </c>
      <c r="K261" t="s">
        <v>431</v>
      </c>
      <c r="L261">
        <v>1191</v>
      </c>
      <c r="N261">
        <v>1013</v>
      </c>
      <c r="O261" t="s">
        <v>413</v>
      </c>
      <c r="P261" t="s">
        <v>413</v>
      </c>
      <c r="Q261">
        <v>1</v>
      </c>
      <c r="X261">
        <v>0.2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1</v>
      </c>
      <c r="AE261">
        <v>2</v>
      </c>
      <c r="AF261" t="s">
        <v>3</v>
      </c>
      <c r="AG261">
        <v>0.2</v>
      </c>
      <c r="AH261">
        <v>2</v>
      </c>
      <c r="AI261">
        <v>61551141</v>
      </c>
      <c r="AJ261">
        <v>261</v>
      </c>
      <c r="AK261">
        <v>0</v>
      </c>
      <c r="AL261">
        <v>0</v>
      </c>
      <c r="AM261">
        <v>0</v>
      </c>
      <c r="AN261">
        <v>0</v>
      </c>
      <c r="AO261">
        <v>0</v>
      </c>
      <c r="AP261">
        <v>0</v>
      </c>
      <c r="AQ261">
        <v>0</v>
      </c>
      <c r="AR261">
        <v>0</v>
      </c>
    </row>
    <row r="262" spans="1:44" x14ac:dyDescent="0.2">
      <c r="A262">
        <f>ROW(Source!A507)</f>
        <v>507</v>
      </c>
      <c r="B262">
        <v>61551153</v>
      </c>
      <c r="C262">
        <v>61551139</v>
      </c>
      <c r="D262">
        <v>60334091</v>
      </c>
      <c r="E262">
        <v>1</v>
      </c>
      <c r="F262">
        <v>1</v>
      </c>
      <c r="G262">
        <v>1</v>
      </c>
      <c r="H262">
        <v>2</v>
      </c>
      <c r="I262" t="s">
        <v>449</v>
      </c>
      <c r="J262" t="s">
        <v>450</v>
      </c>
      <c r="K262" t="s">
        <v>451</v>
      </c>
      <c r="L262">
        <v>1368</v>
      </c>
      <c r="N262">
        <v>1011</v>
      </c>
      <c r="O262" t="s">
        <v>417</v>
      </c>
      <c r="P262" t="s">
        <v>417</v>
      </c>
      <c r="Q262">
        <v>1</v>
      </c>
      <c r="X262">
        <v>0.1</v>
      </c>
      <c r="Y262">
        <v>0</v>
      </c>
      <c r="Z262">
        <v>1629.55</v>
      </c>
      <c r="AA262">
        <v>969.91</v>
      </c>
      <c r="AB262">
        <v>0</v>
      </c>
      <c r="AC262">
        <v>0</v>
      </c>
      <c r="AD262">
        <v>1</v>
      </c>
      <c r="AE262">
        <v>0</v>
      </c>
      <c r="AF262" t="s">
        <v>3</v>
      </c>
      <c r="AG262">
        <v>0.1</v>
      </c>
      <c r="AH262">
        <v>2</v>
      </c>
      <c r="AI262">
        <v>61551142</v>
      </c>
      <c r="AJ262">
        <v>262</v>
      </c>
      <c r="AK262">
        <v>0</v>
      </c>
      <c r="AL262">
        <v>0</v>
      </c>
      <c r="AM262">
        <v>0</v>
      </c>
      <c r="AN262">
        <v>0</v>
      </c>
      <c r="AO262">
        <v>0</v>
      </c>
      <c r="AP262">
        <v>0</v>
      </c>
      <c r="AQ262">
        <v>0</v>
      </c>
      <c r="AR262">
        <v>0</v>
      </c>
    </row>
    <row r="263" spans="1:44" x14ac:dyDescent="0.2">
      <c r="A263">
        <f>ROW(Source!A507)</f>
        <v>507</v>
      </c>
      <c r="B263">
        <v>61551154</v>
      </c>
      <c r="C263">
        <v>61551139</v>
      </c>
      <c r="D263">
        <v>60334986</v>
      </c>
      <c r="E263">
        <v>1</v>
      </c>
      <c r="F263">
        <v>1</v>
      </c>
      <c r="G263">
        <v>1</v>
      </c>
      <c r="H263">
        <v>2</v>
      </c>
      <c r="I263" t="s">
        <v>453</v>
      </c>
      <c r="J263" t="s">
        <v>454</v>
      </c>
      <c r="K263" t="s">
        <v>455</v>
      </c>
      <c r="L263">
        <v>1368</v>
      </c>
      <c r="N263">
        <v>1011</v>
      </c>
      <c r="O263" t="s">
        <v>417</v>
      </c>
      <c r="P263" t="s">
        <v>417</v>
      </c>
      <c r="Q263">
        <v>1</v>
      </c>
      <c r="X263">
        <v>0.1</v>
      </c>
      <c r="Y263">
        <v>0</v>
      </c>
      <c r="Z263">
        <v>643.29</v>
      </c>
      <c r="AA263">
        <v>722.05</v>
      </c>
      <c r="AB263">
        <v>0</v>
      </c>
      <c r="AC263">
        <v>0</v>
      </c>
      <c r="AD263">
        <v>1</v>
      </c>
      <c r="AE263">
        <v>0</v>
      </c>
      <c r="AF263" t="s">
        <v>3</v>
      </c>
      <c r="AG263">
        <v>0.1</v>
      </c>
      <c r="AH263">
        <v>2</v>
      </c>
      <c r="AI263">
        <v>61551143</v>
      </c>
      <c r="AJ263">
        <v>263</v>
      </c>
      <c r="AK263">
        <v>0</v>
      </c>
      <c r="AL263">
        <v>0</v>
      </c>
      <c r="AM263">
        <v>0</v>
      </c>
      <c r="AN263">
        <v>0</v>
      </c>
      <c r="AO263">
        <v>0</v>
      </c>
      <c r="AP263">
        <v>0</v>
      </c>
      <c r="AQ263">
        <v>0</v>
      </c>
      <c r="AR263">
        <v>0</v>
      </c>
    </row>
    <row r="264" spans="1:44" x14ac:dyDescent="0.2">
      <c r="A264">
        <f>ROW(Source!A507)</f>
        <v>507</v>
      </c>
      <c r="B264">
        <v>61551155</v>
      </c>
      <c r="C264">
        <v>61551139</v>
      </c>
      <c r="D264">
        <v>60335182</v>
      </c>
      <c r="E264">
        <v>1</v>
      </c>
      <c r="F264">
        <v>1</v>
      </c>
      <c r="G264">
        <v>1</v>
      </c>
      <c r="H264">
        <v>2</v>
      </c>
      <c r="I264" t="s">
        <v>457</v>
      </c>
      <c r="J264" t="s">
        <v>458</v>
      </c>
      <c r="K264" t="s">
        <v>459</v>
      </c>
      <c r="L264">
        <v>1368</v>
      </c>
      <c r="N264">
        <v>1011</v>
      </c>
      <c r="O264" t="s">
        <v>417</v>
      </c>
      <c r="P264" t="s">
        <v>417</v>
      </c>
      <c r="Q264">
        <v>1</v>
      </c>
      <c r="X264">
        <v>2.16</v>
      </c>
      <c r="Y264">
        <v>0</v>
      </c>
      <c r="Z264">
        <v>32.26</v>
      </c>
      <c r="AA264">
        <v>0</v>
      </c>
      <c r="AB264">
        <v>0</v>
      </c>
      <c r="AC264">
        <v>0</v>
      </c>
      <c r="AD264">
        <v>1</v>
      </c>
      <c r="AE264">
        <v>0</v>
      </c>
      <c r="AF264" t="s">
        <v>3</v>
      </c>
      <c r="AG264">
        <v>2.16</v>
      </c>
      <c r="AH264">
        <v>2</v>
      </c>
      <c r="AI264">
        <v>61551144</v>
      </c>
      <c r="AJ264">
        <v>264</v>
      </c>
      <c r="AK264">
        <v>0</v>
      </c>
      <c r="AL264">
        <v>0</v>
      </c>
      <c r="AM264">
        <v>0</v>
      </c>
      <c r="AN264">
        <v>0</v>
      </c>
      <c r="AO264">
        <v>0</v>
      </c>
      <c r="AP264">
        <v>0</v>
      </c>
      <c r="AQ264">
        <v>0</v>
      </c>
      <c r="AR264">
        <v>0</v>
      </c>
    </row>
    <row r="265" spans="1:44" x14ac:dyDescent="0.2">
      <c r="A265">
        <f>ROW(Source!A507)</f>
        <v>507</v>
      </c>
      <c r="B265">
        <v>61551156</v>
      </c>
      <c r="C265">
        <v>61551139</v>
      </c>
      <c r="D265">
        <v>60401754</v>
      </c>
      <c r="E265">
        <v>1</v>
      </c>
      <c r="F265">
        <v>1</v>
      </c>
      <c r="G265">
        <v>1</v>
      </c>
      <c r="H265">
        <v>3</v>
      </c>
      <c r="I265" t="s">
        <v>436</v>
      </c>
      <c r="J265" t="s">
        <v>437</v>
      </c>
      <c r="K265" t="s">
        <v>438</v>
      </c>
      <c r="L265">
        <v>1383</v>
      </c>
      <c r="N265">
        <v>1013</v>
      </c>
      <c r="O265" t="s">
        <v>439</v>
      </c>
      <c r="P265" t="s">
        <v>439</v>
      </c>
      <c r="Q265">
        <v>1</v>
      </c>
      <c r="X265">
        <v>0.44159999999999999</v>
      </c>
      <c r="Y265">
        <v>6.78</v>
      </c>
      <c r="Z265">
        <v>0</v>
      </c>
      <c r="AA265">
        <v>0</v>
      </c>
      <c r="AB265">
        <v>0</v>
      </c>
      <c r="AC265">
        <v>0</v>
      </c>
      <c r="AD265">
        <v>1</v>
      </c>
      <c r="AE265">
        <v>0</v>
      </c>
      <c r="AF265" t="s">
        <v>3</v>
      </c>
      <c r="AG265">
        <v>0.44159999999999999</v>
      </c>
      <c r="AH265">
        <v>2</v>
      </c>
      <c r="AI265">
        <v>61551145</v>
      </c>
      <c r="AJ265">
        <v>265</v>
      </c>
      <c r="AK265">
        <v>0</v>
      </c>
      <c r="AL265">
        <v>0</v>
      </c>
      <c r="AM265">
        <v>0</v>
      </c>
      <c r="AN265">
        <v>0</v>
      </c>
      <c r="AO265">
        <v>0</v>
      </c>
      <c r="AP265">
        <v>0</v>
      </c>
      <c r="AQ265">
        <v>0</v>
      </c>
      <c r="AR265">
        <v>0</v>
      </c>
    </row>
    <row r="266" spans="1:44" x14ac:dyDescent="0.2">
      <c r="A266">
        <f>ROW(Source!A507)</f>
        <v>507</v>
      </c>
      <c r="B266">
        <v>61551157</v>
      </c>
      <c r="C266">
        <v>61551139</v>
      </c>
      <c r="D266">
        <v>60401913</v>
      </c>
      <c r="E266">
        <v>1</v>
      </c>
      <c r="F266">
        <v>1</v>
      </c>
      <c r="G266">
        <v>1</v>
      </c>
      <c r="H266">
        <v>3</v>
      </c>
      <c r="I266" t="s">
        <v>460</v>
      </c>
      <c r="J266" t="s">
        <v>461</v>
      </c>
      <c r="K266" t="s">
        <v>462</v>
      </c>
      <c r="L266">
        <v>1301</v>
      </c>
      <c r="N266">
        <v>1003</v>
      </c>
      <c r="O266" t="s">
        <v>163</v>
      </c>
      <c r="P266" t="s">
        <v>163</v>
      </c>
      <c r="Q266">
        <v>1</v>
      </c>
      <c r="X266">
        <v>13.33</v>
      </c>
      <c r="Y266">
        <v>5.87</v>
      </c>
      <c r="Z266">
        <v>0</v>
      </c>
      <c r="AA266">
        <v>0</v>
      </c>
      <c r="AB266">
        <v>0</v>
      </c>
      <c r="AC266">
        <v>0</v>
      </c>
      <c r="AD266">
        <v>1</v>
      </c>
      <c r="AE266">
        <v>0</v>
      </c>
      <c r="AF266" t="s">
        <v>3</v>
      </c>
      <c r="AG266">
        <v>13.33</v>
      </c>
      <c r="AH266">
        <v>2</v>
      </c>
      <c r="AI266">
        <v>61551146</v>
      </c>
      <c r="AJ266">
        <v>266</v>
      </c>
      <c r="AK266">
        <v>0</v>
      </c>
      <c r="AL266">
        <v>0</v>
      </c>
      <c r="AM266">
        <v>0</v>
      </c>
      <c r="AN266">
        <v>0</v>
      </c>
      <c r="AO266">
        <v>0</v>
      </c>
      <c r="AP266">
        <v>0</v>
      </c>
      <c r="AQ266">
        <v>0</v>
      </c>
      <c r="AR266">
        <v>0</v>
      </c>
    </row>
    <row r="267" spans="1:44" x14ac:dyDescent="0.2">
      <c r="A267">
        <f>ROW(Source!A507)</f>
        <v>507</v>
      </c>
      <c r="B267">
        <v>61551158</v>
      </c>
      <c r="C267">
        <v>61551139</v>
      </c>
      <c r="D267">
        <v>60401927</v>
      </c>
      <c r="E267">
        <v>1</v>
      </c>
      <c r="F267">
        <v>1</v>
      </c>
      <c r="G267">
        <v>1</v>
      </c>
      <c r="H267">
        <v>3</v>
      </c>
      <c r="I267" t="s">
        <v>463</v>
      </c>
      <c r="J267" t="s">
        <v>464</v>
      </c>
      <c r="K267" t="s">
        <v>465</v>
      </c>
      <c r="L267">
        <v>1302</v>
      </c>
      <c r="N267">
        <v>1003</v>
      </c>
      <c r="O267" t="s">
        <v>466</v>
      </c>
      <c r="P267" t="s">
        <v>466</v>
      </c>
      <c r="Q267">
        <v>10</v>
      </c>
      <c r="X267">
        <v>0.55000000000000004</v>
      </c>
      <c r="Y267">
        <v>37.71</v>
      </c>
      <c r="Z267">
        <v>0</v>
      </c>
      <c r="AA267">
        <v>0</v>
      </c>
      <c r="AB267">
        <v>0</v>
      </c>
      <c r="AC267">
        <v>0</v>
      </c>
      <c r="AD267">
        <v>1</v>
      </c>
      <c r="AE267">
        <v>0</v>
      </c>
      <c r="AF267" t="s">
        <v>3</v>
      </c>
      <c r="AG267">
        <v>0.55000000000000004</v>
      </c>
      <c r="AH267">
        <v>2</v>
      </c>
      <c r="AI267">
        <v>61551147</v>
      </c>
      <c r="AJ267">
        <v>267</v>
      </c>
      <c r="AK267">
        <v>0</v>
      </c>
      <c r="AL267">
        <v>0</v>
      </c>
      <c r="AM267">
        <v>0</v>
      </c>
      <c r="AN267">
        <v>0</v>
      </c>
      <c r="AO267">
        <v>0</v>
      </c>
      <c r="AP267">
        <v>0</v>
      </c>
      <c r="AQ267">
        <v>0</v>
      </c>
      <c r="AR267">
        <v>0</v>
      </c>
    </row>
    <row r="268" spans="1:44" x14ac:dyDescent="0.2">
      <c r="A268">
        <f>ROW(Source!A507)</f>
        <v>507</v>
      </c>
      <c r="B268">
        <v>61551159</v>
      </c>
      <c r="C268">
        <v>61551139</v>
      </c>
      <c r="D268">
        <v>60402495</v>
      </c>
      <c r="E268">
        <v>1</v>
      </c>
      <c r="F268">
        <v>1</v>
      </c>
      <c r="G268">
        <v>1</v>
      </c>
      <c r="H268">
        <v>3</v>
      </c>
      <c r="I268" t="s">
        <v>467</v>
      </c>
      <c r="J268" t="s">
        <v>468</v>
      </c>
      <c r="K268" t="s">
        <v>469</v>
      </c>
      <c r="L268">
        <v>1346</v>
      </c>
      <c r="N268">
        <v>1009</v>
      </c>
      <c r="O268" t="s">
        <v>470</v>
      </c>
      <c r="P268" t="s">
        <v>470</v>
      </c>
      <c r="Q268">
        <v>1</v>
      </c>
      <c r="X268">
        <v>1.9</v>
      </c>
      <c r="Y268">
        <v>155.63</v>
      </c>
      <c r="Z268">
        <v>0</v>
      </c>
      <c r="AA268">
        <v>0</v>
      </c>
      <c r="AB268">
        <v>0</v>
      </c>
      <c r="AC268">
        <v>0</v>
      </c>
      <c r="AD268">
        <v>1</v>
      </c>
      <c r="AE268">
        <v>0</v>
      </c>
      <c r="AF268" t="s">
        <v>3</v>
      </c>
      <c r="AG268">
        <v>1.9</v>
      </c>
      <c r="AH268">
        <v>2</v>
      </c>
      <c r="AI268">
        <v>61551148</v>
      </c>
      <c r="AJ268">
        <v>268</v>
      </c>
      <c r="AK268">
        <v>0</v>
      </c>
      <c r="AL268">
        <v>0</v>
      </c>
      <c r="AM268">
        <v>0</v>
      </c>
      <c r="AN268">
        <v>0</v>
      </c>
      <c r="AO268">
        <v>0</v>
      </c>
      <c r="AP268">
        <v>0</v>
      </c>
      <c r="AQ268">
        <v>0</v>
      </c>
      <c r="AR268">
        <v>0</v>
      </c>
    </row>
    <row r="269" spans="1:44" x14ac:dyDescent="0.2">
      <c r="A269">
        <f>ROW(Source!A507)</f>
        <v>507</v>
      </c>
      <c r="B269">
        <v>61551160</v>
      </c>
      <c r="C269">
        <v>61551139</v>
      </c>
      <c r="D269">
        <v>60420448</v>
      </c>
      <c r="E269">
        <v>1</v>
      </c>
      <c r="F269">
        <v>1</v>
      </c>
      <c r="G269">
        <v>1</v>
      </c>
      <c r="H269">
        <v>3</v>
      </c>
      <c r="I269" t="s">
        <v>471</v>
      </c>
      <c r="J269" t="s">
        <v>472</v>
      </c>
      <c r="K269" t="s">
        <v>473</v>
      </c>
      <c r="L269">
        <v>1346</v>
      </c>
      <c r="N269">
        <v>1009</v>
      </c>
      <c r="O269" t="s">
        <v>470</v>
      </c>
      <c r="P269" t="s">
        <v>470</v>
      </c>
      <c r="Q269">
        <v>1</v>
      </c>
      <c r="X269">
        <v>0.4</v>
      </c>
      <c r="Y269">
        <v>79.88</v>
      </c>
      <c r="Z269">
        <v>0</v>
      </c>
      <c r="AA269">
        <v>0</v>
      </c>
      <c r="AB269">
        <v>0</v>
      </c>
      <c r="AC269">
        <v>0</v>
      </c>
      <c r="AD269">
        <v>1</v>
      </c>
      <c r="AE269">
        <v>0</v>
      </c>
      <c r="AF269" t="s">
        <v>3</v>
      </c>
      <c r="AG269">
        <v>0.4</v>
      </c>
      <c r="AH269">
        <v>2</v>
      </c>
      <c r="AI269">
        <v>61551149</v>
      </c>
      <c r="AJ269">
        <v>269</v>
      </c>
      <c r="AK269">
        <v>0</v>
      </c>
      <c r="AL269">
        <v>0</v>
      </c>
      <c r="AM269">
        <v>0</v>
      </c>
      <c r="AN269">
        <v>0</v>
      </c>
      <c r="AO269">
        <v>0</v>
      </c>
      <c r="AP269">
        <v>0</v>
      </c>
      <c r="AQ269">
        <v>0</v>
      </c>
      <c r="AR269">
        <v>0</v>
      </c>
    </row>
    <row r="270" spans="1:44" x14ac:dyDescent="0.2">
      <c r="A270">
        <f>ROW(Source!A507)</f>
        <v>507</v>
      </c>
      <c r="B270">
        <v>61551161</v>
      </c>
      <c r="C270">
        <v>61551139</v>
      </c>
      <c r="D270">
        <v>60333436</v>
      </c>
      <c r="E270">
        <v>117</v>
      </c>
      <c r="F270">
        <v>1</v>
      </c>
      <c r="G270">
        <v>1</v>
      </c>
      <c r="H270">
        <v>3</v>
      </c>
      <c r="I270" t="s">
        <v>496</v>
      </c>
      <c r="J270" t="s">
        <v>3</v>
      </c>
      <c r="K270" t="s">
        <v>497</v>
      </c>
      <c r="L270">
        <v>3277935</v>
      </c>
      <c r="N270">
        <v>1013</v>
      </c>
      <c r="O270" t="s">
        <v>498</v>
      </c>
      <c r="P270" t="s">
        <v>498</v>
      </c>
      <c r="Q270">
        <v>1</v>
      </c>
      <c r="X270">
        <v>2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 t="s">
        <v>3</v>
      </c>
      <c r="AG270">
        <v>2</v>
      </c>
      <c r="AH270">
        <v>3</v>
      </c>
      <c r="AI270">
        <v>-1</v>
      </c>
      <c r="AJ270" t="s">
        <v>3</v>
      </c>
      <c r="AK270">
        <v>0</v>
      </c>
      <c r="AL270">
        <v>0</v>
      </c>
      <c r="AM270">
        <v>0</v>
      </c>
      <c r="AN270">
        <v>0</v>
      </c>
      <c r="AO270">
        <v>0</v>
      </c>
      <c r="AP270">
        <v>0</v>
      </c>
      <c r="AQ270">
        <v>0</v>
      </c>
      <c r="AR270">
        <v>0</v>
      </c>
    </row>
    <row r="271" spans="1:44" x14ac:dyDescent="0.2">
      <c r="A271">
        <f>ROW(Source!A509)</f>
        <v>509</v>
      </c>
      <c r="B271">
        <v>61551172</v>
      </c>
      <c r="C271">
        <v>61551163</v>
      </c>
      <c r="D271">
        <v>60327560</v>
      </c>
      <c r="E271">
        <v>117</v>
      </c>
      <c r="F271">
        <v>1</v>
      </c>
      <c r="G271">
        <v>1</v>
      </c>
      <c r="H271">
        <v>1</v>
      </c>
      <c r="I271" t="s">
        <v>474</v>
      </c>
      <c r="J271" t="s">
        <v>3</v>
      </c>
      <c r="K271" t="s">
        <v>475</v>
      </c>
      <c r="L271">
        <v>1369</v>
      </c>
      <c r="N271">
        <v>1013</v>
      </c>
      <c r="O271" t="s">
        <v>476</v>
      </c>
      <c r="P271" t="s">
        <v>476</v>
      </c>
      <c r="Q271">
        <v>1</v>
      </c>
      <c r="X271">
        <v>0.02</v>
      </c>
      <c r="Y271">
        <v>0</v>
      </c>
      <c r="Z271">
        <v>0</v>
      </c>
      <c r="AA271">
        <v>0</v>
      </c>
      <c r="AB271">
        <v>587.34</v>
      </c>
      <c r="AC271">
        <v>0</v>
      </c>
      <c r="AD271">
        <v>1</v>
      </c>
      <c r="AE271">
        <v>1</v>
      </c>
      <c r="AF271" t="s">
        <v>3</v>
      </c>
      <c r="AG271">
        <v>0.02</v>
      </c>
      <c r="AH271">
        <v>2</v>
      </c>
      <c r="AI271">
        <v>61551164</v>
      </c>
      <c r="AJ271">
        <v>271</v>
      </c>
      <c r="AK271">
        <v>0</v>
      </c>
      <c r="AL271">
        <v>0</v>
      </c>
      <c r="AM271">
        <v>0</v>
      </c>
      <c r="AN271">
        <v>0</v>
      </c>
      <c r="AO271">
        <v>0</v>
      </c>
      <c r="AP271">
        <v>0</v>
      </c>
      <c r="AQ271">
        <v>0</v>
      </c>
      <c r="AR271">
        <v>0</v>
      </c>
    </row>
    <row r="272" spans="1:44" x14ac:dyDescent="0.2">
      <c r="A272">
        <f>ROW(Source!A509)</f>
        <v>509</v>
      </c>
      <c r="B272">
        <v>61551173</v>
      </c>
      <c r="C272">
        <v>61551163</v>
      </c>
      <c r="D272">
        <v>60327562</v>
      </c>
      <c r="E272">
        <v>117</v>
      </c>
      <c r="F272">
        <v>1</v>
      </c>
      <c r="G272">
        <v>1</v>
      </c>
      <c r="H272">
        <v>1</v>
      </c>
      <c r="I272" t="s">
        <v>477</v>
      </c>
      <c r="J272" t="s">
        <v>3</v>
      </c>
      <c r="K272" t="s">
        <v>478</v>
      </c>
      <c r="L272">
        <v>1369</v>
      </c>
      <c r="N272">
        <v>1013</v>
      </c>
      <c r="O272" t="s">
        <v>476</v>
      </c>
      <c r="P272" t="s">
        <v>476</v>
      </c>
      <c r="Q272">
        <v>1</v>
      </c>
      <c r="X272">
        <v>10.75</v>
      </c>
      <c r="Y272">
        <v>0</v>
      </c>
      <c r="Z272">
        <v>0</v>
      </c>
      <c r="AA272">
        <v>0</v>
      </c>
      <c r="AB272">
        <v>641.22</v>
      </c>
      <c r="AC272">
        <v>0</v>
      </c>
      <c r="AD272">
        <v>1</v>
      </c>
      <c r="AE272">
        <v>1</v>
      </c>
      <c r="AF272" t="s">
        <v>3</v>
      </c>
      <c r="AG272">
        <v>10.75</v>
      </c>
      <c r="AH272">
        <v>2</v>
      </c>
      <c r="AI272">
        <v>61551165</v>
      </c>
      <c r="AJ272">
        <v>272</v>
      </c>
      <c r="AK272">
        <v>0</v>
      </c>
      <c r="AL272">
        <v>0</v>
      </c>
      <c r="AM272">
        <v>0</v>
      </c>
      <c r="AN272">
        <v>0</v>
      </c>
      <c r="AO272">
        <v>0</v>
      </c>
      <c r="AP272">
        <v>0</v>
      </c>
      <c r="AQ272">
        <v>0</v>
      </c>
      <c r="AR272">
        <v>0</v>
      </c>
    </row>
    <row r="273" spans="1:44" x14ac:dyDescent="0.2">
      <c r="A273">
        <f>ROW(Source!A509)</f>
        <v>509</v>
      </c>
      <c r="B273">
        <v>61551174</v>
      </c>
      <c r="C273">
        <v>61551163</v>
      </c>
      <c r="D273">
        <v>60327566</v>
      </c>
      <c r="E273">
        <v>117</v>
      </c>
      <c r="F273">
        <v>1</v>
      </c>
      <c r="G273">
        <v>1</v>
      </c>
      <c r="H273">
        <v>1</v>
      </c>
      <c r="I273" t="s">
        <v>479</v>
      </c>
      <c r="J273" t="s">
        <v>3</v>
      </c>
      <c r="K273" t="s">
        <v>480</v>
      </c>
      <c r="L273">
        <v>1369</v>
      </c>
      <c r="N273">
        <v>1013</v>
      </c>
      <c r="O273" t="s">
        <v>476</v>
      </c>
      <c r="P273" t="s">
        <v>476</v>
      </c>
      <c r="Q273">
        <v>1</v>
      </c>
      <c r="X273">
        <v>4.83</v>
      </c>
      <c r="Y273">
        <v>0</v>
      </c>
      <c r="Z273">
        <v>0</v>
      </c>
      <c r="AA273">
        <v>0</v>
      </c>
      <c r="AB273">
        <v>722.05</v>
      </c>
      <c r="AC273">
        <v>0</v>
      </c>
      <c r="AD273">
        <v>1</v>
      </c>
      <c r="AE273">
        <v>1</v>
      </c>
      <c r="AF273" t="s">
        <v>3</v>
      </c>
      <c r="AG273">
        <v>4.83</v>
      </c>
      <c r="AH273">
        <v>2</v>
      </c>
      <c r="AI273">
        <v>61551166</v>
      </c>
      <c r="AJ273">
        <v>273</v>
      </c>
      <c r="AK273">
        <v>0</v>
      </c>
      <c r="AL273">
        <v>0</v>
      </c>
      <c r="AM273">
        <v>0</v>
      </c>
      <c r="AN273">
        <v>0</v>
      </c>
      <c r="AO273">
        <v>0</v>
      </c>
      <c r="AP273">
        <v>0</v>
      </c>
      <c r="AQ273">
        <v>0</v>
      </c>
      <c r="AR273">
        <v>0</v>
      </c>
    </row>
    <row r="274" spans="1:44" x14ac:dyDescent="0.2">
      <c r="A274">
        <f>ROW(Source!A509)</f>
        <v>509</v>
      </c>
      <c r="B274">
        <v>61551175</v>
      </c>
      <c r="C274">
        <v>61551163</v>
      </c>
      <c r="D274">
        <v>60327602</v>
      </c>
      <c r="E274">
        <v>117</v>
      </c>
      <c r="F274">
        <v>1</v>
      </c>
      <c r="G274">
        <v>1</v>
      </c>
      <c r="H274">
        <v>1</v>
      </c>
      <c r="I274" t="s">
        <v>430</v>
      </c>
      <c r="J274" t="s">
        <v>3</v>
      </c>
      <c r="K274" t="s">
        <v>431</v>
      </c>
      <c r="L274">
        <v>1191</v>
      </c>
      <c r="N274">
        <v>1013</v>
      </c>
      <c r="O274" t="s">
        <v>413</v>
      </c>
      <c r="P274" t="s">
        <v>413</v>
      </c>
      <c r="Q274">
        <v>1</v>
      </c>
      <c r="X274">
        <v>0.01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1</v>
      </c>
      <c r="AE274">
        <v>2</v>
      </c>
      <c r="AF274" t="s">
        <v>3</v>
      </c>
      <c r="AG274">
        <v>0.01</v>
      </c>
      <c r="AH274">
        <v>2</v>
      </c>
      <c r="AI274">
        <v>61551167</v>
      </c>
      <c r="AJ274">
        <v>274</v>
      </c>
      <c r="AK274">
        <v>0</v>
      </c>
      <c r="AL274">
        <v>0</v>
      </c>
      <c r="AM274">
        <v>0</v>
      </c>
      <c r="AN274">
        <v>0</v>
      </c>
      <c r="AO274">
        <v>0</v>
      </c>
      <c r="AP274">
        <v>0</v>
      </c>
      <c r="AQ274">
        <v>0</v>
      </c>
      <c r="AR274">
        <v>0</v>
      </c>
    </row>
    <row r="275" spans="1:44" x14ac:dyDescent="0.2">
      <c r="A275">
        <f>ROW(Source!A509)</f>
        <v>509</v>
      </c>
      <c r="B275">
        <v>61551176</v>
      </c>
      <c r="C275">
        <v>61551163</v>
      </c>
      <c r="D275">
        <v>60334986</v>
      </c>
      <c r="E275">
        <v>1</v>
      </c>
      <c r="F275">
        <v>1</v>
      </c>
      <c r="G275">
        <v>1</v>
      </c>
      <c r="H275">
        <v>2</v>
      </c>
      <c r="I275" t="s">
        <v>453</v>
      </c>
      <c r="J275" t="s">
        <v>454</v>
      </c>
      <c r="K275" t="s">
        <v>455</v>
      </c>
      <c r="L275">
        <v>1368</v>
      </c>
      <c r="N275">
        <v>1011</v>
      </c>
      <c r="O275" t="s">
        <v>417</v>
      </c>
      <c r="P275" t="s">
        <v>417</v>
      </c>
      <c r="Q275">
        <v>1</v>
      </c>
      <c r="X275">
        <v>0.01</v>
      </c>
      <c r="Y275">
        <v>0</v>
      </c>
      <c r="Z275">
        <v>643.29</v>
      </c>
      <c r="AA275">
        <v>722.05</v>
      </c>
      <c r="AB275">
        <v>0</v>
      </c>
      <c r="AC275">
        <v>0</v>
      </c>
      <c r="AD275">
        <v>1</v>
      </c>
      <c r="AE275">
        <v>0</v>
      </c>
      <c r="AF275" t="s">
        <v>3</v>
      </c>
      <c r="AG275">
        <v>0.01</v>
      </c>
      <c r="AH275">
        <v>2</v>
      </c>
      <c r="AI275">
        <v>61551168</v>
      </c>
      <c r="AJ275">
        <v>275</v>
      </c>
      <c r="AK275">
        <v>0</v>
      </c>
      <c r="AL275">
        <v>0</v>
      </c>
      <c r="AM275">
        <v>0</v>
      </c>
      <c r="AN275">
        <v>0</v>
      </c>
      <c r="AO275">
        <v>0</v>
      </c>
      <c r="AP275">
        <v>0</v>
      </c>
      <c r="AQ275">
        <v>0</v>
      </c>
      <c r="AR275">
        <v>0</v>
      </c>
    </row>
    <row r="276" spans="1:44" x14ac:dyDescent="0.2">
      <c r="A276">
        <f>ROW(Source!A509)</f>
        <v>509</v>
      </c>
      <c r="B276">
        <v>61551177</v>
      </c>
      <c r="C276">
        <v>61551163</v>
      </c>
      <c r="D276">
        <v>60401754</v>
      </c>
      <c r="E276">
        <v>1</v>
      </c>
      <c r="F276">
        <v>1</v>
      </c>
      <c r="G276">
        <v>1</v>
      </c>
      <c r="H276">
        <v>3</v>
      </c>
      <c r="I276" t="s">
        <v>436</v>
      </c>
      <c r="J276" t="s">
        <v>437</v>
      </c>
      <c r="K276" t="s">
        <v>438</v>
      </c>
      <c r="L276">
        <v>1383</v>
      </c>
      <c r="N276">
        <v>1013</v>
      </c>
      <c r="O276" t="s">
        <v>439</v>
      </c>
      <c r="P276" t="s">
        <v>439</v>
      </c>
      <c r="Q276">
        <v>1</v>
      </c>
      <c r="X276">
        <v>4.42</v>
      </c>
      <c r="Y276">
        <v>6.78</v>
      </c>
      <c r="Z276">
        <v>0</v>
      </c>
      <c r="AA276">
        <v>0</v>
      </c>
      <c r="AB276">
        <v>0</v>
      </c>
      <c r="AC276">
        <v>0</v>
      </c>
      <c r="AD276">
        <v>1</v>
      </c>
      <c r="AE276">
        <v>0</v>
      </c>
      <c r="AF276" t="s">
        <v>3</v>
      </c>
      <c r="AG276">
        <v>4.42</v>
      </c>
      <c r="AH276">
        <v>2</v>
      </c>
      <c r="AI276">
        <v>61551169</v>
      </c>
      <c r="AJ276">
        <v>276</v>
      </c>
      <c r="AK276">
        <v>0</v>
      </c>
      <c r="AL276">
        <v>0</v>
      </c>
      <c r="AM276">
        <v>0</v>
      </c>
      <c r="AN276">
        <v>0</v>
      </c>
      <c r="AO276">
        <v>0</v>
      </c>
      <c r="AP276">
        <v>0</v>
      </c>
      <c r="AQ276">
        <v>0</v>
      </c>
      <c r="AR276">
        <v>0</v>
      </c>
    </row>
    <row r="277" spans="1:44" x14ac:dyDescent="0.2">
      <c r="A277">
        <f>ROW(Source!A509)</f>
        <v>509</v>
      </c>
      <c r="B277">
        <v>61551178</v>
      </c>
      <c r="C277">
        <v>61551163</v>
      </c>
      <c r="D277">
        <v>60403357</v>
      </c>
      <c r="E277">
        <v>1</v>
      </c>
      <c r="F277">
        <v>1</v>
      </c>
      <c r="G277">
        <v>1</v>
      </c>
      <c r="H277">
        <v>3</v>
      </c>
      <c r="I277" t="s">
        <v>481</v>
      </c>
      <c r="J277" t="s">
        <v>482</v>
      </c>
      <c r="K277" t="s">
        <v>483</v>
      </c>
      <c r="L277">
        <v>1425</v>
      </c>
      <c r="N277">
        <v>1013</v>
      </c>
      <c r="O277" t="s">
        <v>119</v>
      </c>
      <c r="P277" t="s">
        <v>119</v>
      </c>
      <c r="Q277">
        <v>1</v>
      </c>
      <c r="X277">
        <v>2.09</v>
      </c>
      <c r="Y277">
        <v>52.34</v>
      </c>
      <c r="Z277">
        <v>0</v>
      </c>
      <c r="AA277">
        <v>0</v>
      </c>
      <c r="AB277">
        <v>0</v>
      </c>
      <c r="AC277">
        <v>0</v>
      </c>
      <c r="AD277">
        <v>1</v>
      </c>
      <c r="AE277">
        <v>0</v>
      </c>
      <c r="AF277" t="s">
        <v>3</v>
      </c>
      <c r="AG277">
        <v>2.09</v>
      </c>
      <c r="AH277">
        <v>2</v>
      </c>
      <c r="AI277">
        <v>61551170</v>
      </c>
      <c r="AJ277">
        <v>277</v>
      </c>
      <c r="AK277">
        <v>0</v>
      </c>
      <c r="AL277">
        <v>0</v>
      </c>
      <c r="AM277">
        <v>0</v>
      </c>
      <c r="AN277">
        <v>0</v>
      </c>
      <c r="AO277">
        <v>0</v>
      </c>
      <c r="AP277">
        <v>0</v>
      </c>
      <c r="AQ277">
        <v>0</v>
      </c>
      <c r="AR277">
        <v>0</v>
      </c>
    </row>
    <row r="278" spans="1:44" x14ac:dyDescent="0.2">
      <c r="A278">
        <f>ROW(Source!A509)</f>
        <v>509</v>
      </c>
      <c r="B278">
        <v>61551179</v>
      </c>
      <c r="C278">
        <v>61551163</v>
      </c>
      <c r="D278">
        <v>60333436</v>
      </c>
      <c r="E278">
        <v>117</v>
      </c>
      <c r="F278">
        <v>1</v>
      </c>
      <c r="G278">
        <v>1</v>
      </c>
      <c r="H278">
        <v>3</v>
      </c>
      <c r="I278" t="s">
        <v>496</v>
      </c>
      <c r="J278" t="s">
        <v>3</v>
      </c>
      <c r="K278" t="s">
        <v>497</v>
      </c>
      <c r="L278">
        <v>3277935</v>
      </c>
      <c r="N278">
        <v>1013</v>
      </c>
      <c r="O278" t="s">
        <v>498</v>
      </c>
      <c r="P278" t="s">
        <v>498</v>
      </c>
      <c r="Q278">
        <v>1</v>
      </c>
      <c r="X278">
        <v>2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 t="s">
        <v>3</v>
      </c>
      <c r="AG278">
        <v>2</v>
      </c>
      <c r="AH278">
        <v>3</v>
      </c>
      <c r="AI278">
        <v>-1</v>
      </c>
      <c r="AJ278" t="s">
        <v>3</v>
      </c>
      <c r="AK278">
        <v>0</v>
      </c>
      <c r="AL278">
        <v>0</v>
      </c>
      <c r="AM278">
        <v>0</v>
      </c>
      <c r="AN278">
        <v>0</v>
      </c>
      <c r="AO278">
        <v>0</v>
      </c>
      <c r="AP278">
        <v>0</v>
      </c>
      <c r="AQ278">
        <v>0</v>
      </c>
      <c r="AR278">
        <v>0</v>
      </c>
    </row>
    <row r="279" spans="1:44" x14ac:dyDescent="0.2">
      <c r="A279">
        <f>ROW(Source!A546)</f>
        <v>546</v>
      </c>
      <c r="B279">
        <v>61551184</v>
      </c>
      <c r="C279">
        <v>61551181</v>
      </c>
      <c r="D279">
        <v>60327418</v>
      </c>
      <c r="E279">
        <v>117</v>
      </c>
      <c r="F279">
        <v>1</v>
      </c>
      <c r="G279">
        <v>1</v>
      </c>
      <c r="H279">
        <v>1</v>
      </c>
      <c r="I279" t="s">
        <v>426</v>
      </c>
      <c r="J279" t="s">
        <v>3</v>
      </c>
      <c r="K279" t="s">
        <v>427</v>
      </c>
      <c r="L279">
        <v>1191</v>
      </c>
      <c r="N279">
        <v>1013</v>
      </c>
      <c r="O279" t="s">
        <v>413</v>
      </c>
      <c r="P279" t="s">
        <v>413</v>
      </c>
      <c r="Q279">
        <v>1</v>
      </c>
      <c r="X279">
        <v>24.1</v>
      </c>
      <c r="Y279">
        <v>0</v>
      </c>
      <c r="Z279">
        <v>0</v>
      </c>
      <c r="AA279">
        <v>0</v>
      </c>
      <c r="AB279">
        <v>681.63</v>
      </c>
      <c r="AC279">
        <v>0</v>
      </c>
      <c r="AD279">
        <v>1</v>
      </c>
      <c r="AE279">
        <v>1</v>
      </c>
      <c r="AF279" t="s">
        <v>3</v>
      </c>
      <c r="AG279">
        <v>24.1</v>
      </c>
      <c r="AH279">
        <v>2</v>
      </c>
      <c r="AI279">
        <v>61551182</v>
      </c>
      <c r="AJ279">
        <v>279</v>
      </c>
      <c r="AK279">
        <v>0</v>
      </c>
      <c r="AL279">
        <v>0</v>
      </c>
      <c r="AM279">
        <v>0</v>
      </c>
      <c r="AN279">
        <v>0</v>
      </c>
      <c r="AO279">
        <v>0</v>
      </c>
      <c r="AP279">
        <v>0</v>
      </c>
      <c r="AQ279">
        <v>0</v>
      </c>
      <c r="AR279">
        <v>0</v>
      </c>
    </row>
    <row r="280" spans="1:44" x14ac:dyDescent="0.2">
      <c r="A280">
        <f>ROW(Source!A546)</f>
        <v>546</v>
      </c>
      <c r="B280">
        <v>61551185</v>
      </c>
      <c r="C280">
        <v>61551181</v>
      </c>
      <c r="D280">
        <v>60332400</v>
      </c>
      <c r="E280">
        <v>117</v>
      </c>
      <c r="F280">
        <v>1</v>
      </c>
      <c r="G280">
        <v>1</v>
      </c>
      <c r="H280">
        <v>3</v>
      </c>
      <c r="I280" t="s">
        <v>494</v>
      </c>
      <c r="J280" t="s">
        <v>3</v>
      </c>
      <c r="K280" t="s">
        <v>495</v>
      </c>
      <c r="L280">
        <v>1371</v>
      </c>
      <c r="N280">
        <v>1013</v>
      </c>
      <c r="O280" t="s">
        <v>128</v>
      </c>
      <c r="P280" t="s">
        <v>128</v>
      </c>
      <c r="Q280">
        <v>1</v>
      </c>
      <c r="X280">
        <v>100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 t="s">
        <v>3</v>
      </c>
      <c r="AG280">
        <v>100</v>
      </c>
      <c r="AH280">
        <v>3</v>
      </c>
      <c r="AI280">
        <v>-1</v>
      </c>
      <c r="AJ280" t="s">
        <v>3</v>
      </c>
      <c r="AK280">
        <v>0</v>
      </c>
      <c r="AL280">
        <v>0</v>
      </c>
      <c r="AM280">
        <v>0</v>
      </c>
      <c r="AN280">
        <v>0</v>
      </c>
      <c r="AO280">
        <v>0</v>
      </c>
      <c r="AP280">
        <v>0</v>
      </c>
      <c r="AQ280">
        <v>0</v>
      </c>
      <c r="AR280">
        <v>0</v>
      </c>
    </row>
    <row r="281" spans="1:44" x14ac:dyDescent="0.2">
      <c r="A281">
        <f>ROW(Source!A548)</f>
        <v>548</v>
      </c>
      <c r="B281">
        <v>61551190</v>
      </c>
      <c r="C281">
        <v>61551187</v>
      </c>
      <c r="D281">
        <v>60327418</v>
      </c>
      <c r="E281">
        <v>117</v>
      </c>
      <c r="F281">
        <v>1</v>
      </c>
      <c r="G281">
        <v>1</v>
      </c>
      <c r="H281">
        <v>1</v>
      </c>
      <c r="I281" t="s">
        <v>426</v>
      </c>
      <c r="J281" t="s">
        <v>3</v>
      </c>
      <c r="K281" t="s">
        <v>427</v>
      </c>
      <c r="L281">
        <v>1191</v>
      </c>
      <c r="N281">
        <v>1013</v>
      </c>
      <c r="O281" t="s">
        <v>413</v>
      </c>
      <c r="P281" t="s">
        <v>413</v>
      </c>
      <c r="Q281">
        <v>1</v>
      </c>
      <c r="X281">
        <v>24.1</v>
      </c>
      <c r="Y281">
        <v>0</v>
      </c>
      <c r="Z281">
        <v>0</v>
      </c>
      <c r="AA281">
        <v>0</v>
      </c>
      <c r="AB281">
        <v>681.63</v>
      </c>
      <c r="AC281">
        <v>0</v>
      </c>
      <c r="AD281">
        <v>1</v>
      </c>
      <c r="AE281">
        <v>1</v>
      </c>
      <c r="AF281" t="s">
        <v>3</v>
      </c>
      <c r="AG281">
        <v>24.1</v>
      </c>
      <c r="AH281">
        <v>2</v>
      </c>
      <c r="AI281">
        <v>61551188</v>
      </c>
      <c r="AJ281">
        <v>281</v>
      </c>
      <c r="AK281">
        <v>0</v>
      </c>
      <c r="AL281">
        <v>0</v>
      </c>
      <c r="AM281">
        <v>0</v>
      </c>
      <c r="AN281">
        <v>0</v>
      </c>
      <c r="AO281">
        <v>0</v>
      </c>
      <c r="AP281">
        <v>0</v>
      </c>
      <c r="AQ281">
        <v>0</v>
      </c>
      <c r="AR281">
        <v>0</v>
      </c>
    </row>
    <row r="282" spans="1:44" x14ac:dyDescent="0.2">
      <c r="A282">
        <f>ROW(Source!A548)</f>
        <v>548</v>
      </c>
      <c r="B282">
        <v>61551191</v>
      </c>
      <c r="C282">
        <v>61551187</v>
      </c>
      <c r="D282">
        <v>60332400</v>
      </c>
      <c r="E282">
        <v>117</v>
      </c>
      <c r="F282">
        <v>1</v>
      </c>
      <c r="G282">
        <v>1</v>
      </c>
      <c r="H282">
        <v>3</v>
      </c>
      <c r="I282" t="s">
        <v>494</v>
      </c>
      <c r="J282" t="s">
        <v>3</v>
      </c>
      <c r="K282" t="s">
        <v>495</v>
      </c>
      <c r="L282">
        <v>1371</v>
      </c>
      <c r="N282">
        <v>1013</v>
      </c>
      <c r="O282" t="s">
        <v>128</v>
      </c>
      <c r="P282" t="s">
        <v>128</v>
      </c>
      <c r="Q282">
        <v>1</v>
      </c>
      <c r="X282">
        <v>100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 t="s">
        <v>3</v>
      </c>
      <c r="AG282">
        <v>100</v>
      </c>
      <c r="AH282">
        <v>3</v>
      </c>
      <c r="AI282">
        <v>-1</v>
      </c>
      <c r="AJ282" t="s">
        <v>3</v>
      </c>
      <c r="AK282">
        <v>0</v>
      </c>
      <c r="AL282">
        <v>0</v>
      </c>
      <c r="AM282">
        <v>0</v>
      </c>
      <c r="AN282">
        <v>0</v>
      </c>
      <c r="AO282">
        <v>0</v>
      </c>
      <c r="AP282">
        <v>0</v>
      </c>
      <c r="AQ282">
        <v>0</v>
      </c>
      <c r="AR282">
        <v>0</v>
      </c>
    </row>
    <row r="283" spans="1:44" x14ac:dyDescent="0.2">
      <c r="A283">
        <f>ROW(Source!A550)</f>
        <v>550</v>
      </c>
      <c r="B283">
        <v>61551201</v>
      </c>
      <c r="C283">
        <v>61551193</v>
      </c>
      <c r="D283">
        <v>60327430</v>
      </c>
      <c r="E283">
        <v>117</v>
      </c>
      <c r="F283">
        <v>1</v>
      </c>
      <c r="G283">
        <v>1</v>
      </c>
      <c r="H283">
        <v>1</v>
      </c>
      <c r="I283" t="s">
        <v>428</v>
      </c>
      <c r="J283" t="s">
        <v>3</v>
      </c>
      <c r="K283" t="s">
        <v>429</v>
      </c>
      <c r="L283">
        <v>1191</v>
      </c>
      <c r="N283">
        <v>1013</v>
      </c>
      <c r="O283" t="s">
        <v>413</v>
      </c>
      <c r="P283" t="s">
        <v>413</v>
      </c>
      <c r="Q283">
        <v>1</v>
      </c>
      <c r="X283">
        <v>20.329999999999998</v>
      </c>
      <c r="Y283">
        <v>0</v>
      </c>
      <c r="Z283">
        <v>0</v>
      </c>
      <c r="AA283">
        <v>0</v>
      </c>
      <c r="AB283">
        <v>713.96</v>
      </c>
      <c r="AC283">
        <v>0</v>
      </c>
      <c r="AD283">
        <v>1</v>
      </c>
      <c r="AE283">
        <v>1</v>
      </c>
      <c r="AF283" t="s">
        <v>3</v>
      </c>
      <c r="AG283">
        <v>20.329999999999998</v>
      </c>
      <c r="AH283">
        <v>2</v>
      </c>
      <c r="AI283">
        <v>61551194</v>
      </c>
      <c r="AJ283">
        <v>283</v>
      </c>
      <c r="AK283">
        <v>0</v>
      </c>
      <c r="AL283">
        <v>0</v>
      </c>
      <c r="AM283">
        <v>0</v>
      </c>
      <c r="AN283">
        <v>0</v>
      </c>
      <c r="AO283">
        <v>0</v>
      </c>
      <c r="AP283">
        <v>0</v>
      </c>
      <c r="AQ283">
        <v>0</v>
      </c>
      <c r="AR283">
        <v>0</v>
      </c>
    </row>
    <row r="284" spans="1:44" x14ac:dyDescent="0.2">
      <c r="A284">
        <f>ROW(Source!A550)</f>
        <v>550</v>
      </c>
      <c r="B284">
        <v>61551202</v>
      </c>
      <c r="C284">
        <v>61551193</v>
      </c>
      <c r="D284">
        <v>60327602</v>
      </c>
      <c r="E284">
        <v>117</v>
      </c>
      <c r="F284">
        <v>1</v>
      </c>
      <c r="G284">
        <v>1</v>
      </c>
      <c r="H284">
        <v>1</v>
      </c>
      <c r="I284" t="s">
        <v>430</v>
      </c>
      <c r="J284" t="s">
        <v>3</v>
      </c>
      <c r="K284" t="s">
        <v>431</v>
      </c>
      <c r="L284">
        <v>1191</v>
      </c>
      <c r="N284">
        <v>1013</v>
      </c>
      <c r="O284" t="s">
        <v>413</v>
      </c>
      <c r="P284" t="s">
        <v>413</v>
      </c>
      <c r="Q284">
        <v>1</v>
      </c>
      <c r="X284">
        <v>0.01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1</v>
      </c>
      <c r="AE284">
        <v>2</v>
      </c>
      <c r="AF284" t="s">
        <v>3</v>
      </c>
      <c r="AG284">
        <v>0.01</v>
      </c>
      <c r="AH284">
        <v>2</v>
      </c>
      <c r="AI284">
        <v>61551195</v>
      </c>
      <c r="AJ284">
        <v>284</v>
      </c>
      <c r="AK284">
        <v>0</v>
      </c>
      <c r="AL284">
        <v>0</v>
      </c>
      <c r="AM284">
        <v>0</v>
      </c>
      <c r="AN284">
        <v>0</v>
      </c>
      <c r="AO284">
        <v>0</v>
      </c>
      <c r="AP284">
        <v>0</v>
      </c>
      <c r="AQ284">
        <v>0</v>
      </c>
      <c r="AR284">
        <v>0</v>
      </c>
    </row>
    <row r="285" spans="1:44" x14ac:dyDescent="0.2">
      <c r="A285">
        <f>ROW(Source!A550)</f>
        <v>550</v>
      </c>
      <c r="B285">
        <v>61551203</v>
      </c>
      <c r="C285">
        <v>61551193</v>
      </c>
      <c r="D285">
        <v>60334278</v>
      </c>
      <c r="E285">
        <v>1</v>
      </c>
      <c r="F285">
        <v>1</v>
      </c>
      <c r="G285">
        <v>1</v>
      </c>
      <c r="H285">
        <v>2</v>
      </c>
      <c r="I285" t="s">
        <v>432</v>
      </c>
      <c r="J285" t="s">
        <v>433</v>
      </c>
      <c r="K285" t="s">
        <v>434</v>
      </c>
      <c r="L285">
        <v>1368</v>
      </c>
      <c r="N285">
        <v>1011</v>
      </c>
      <c r="O285" t="s">
        <v>417</v>
      </c>
      <c r="P285" t="s">
        <v>417</v>
      </c>
      <c r="Q285">
        <v>1</v>
      </c>
      <c r="X285">
        <v>0.01</v>
      </c>
      <c r="Y285">
        <v>0</v>
      </c>
      <c r="Z285">
        <v>37.32</v>
      </c>
      <c r="AA285">
        <v>641.22</v>
      </c>
      <c r="AB285">
        <v>0</v>
      </c>
      <c r="AC285">
        <v>0</v>
      </c>
      <c r="AD285">
        <v>1</v>
      </c>
      <c r="AE285">
        <v>0</v>
      </c>
      <c r="AF285" t="s">
        <v>3</v>
      </c>
      <c r="AG285">
        <v>0.01</v>
      </c>
      <c r="AH285">
        <v>2</v>
      </c>
      <c r="AI285">
        <v>61551196</v>
      </c>
      <c r="AJ285">
        <v>285</v>
      </c>
      <c r="AK285">
        <v>0</v>
      </c>
      <c r="AL285">
        <v>0</v>
      </c>
      <c r="AM285">
        <v>0</v>
      </c>
      <c r="AN285">
        <v>0</v>
      </c>
      <c r="AO285">
        <v>0</v>
      </c>
      <c r="AP285">
        <v>0</v>
      </c>
      <c r="AQ285">
        <v>0</v>
      </c>
      <c r="AR285">
        <v>0</v>
      </c>
    </row>
    <row r="286" spans="1:44" x14ac:dyDescent="0.2">
      <c r="A286">
        <f>ROW(Source!A550)</f>
        <v>550</v>
      </c>
      <c r="B286">
        <v>61551204</v>
      </c>
      <c r="C286">
        <v>61551193</v>
      </c>
      <c r="D286">
        <v>60401754</v>
      </c>
      <c r="E286">
        <v>1</v>
      </c>
      <c r="F286">
        <v>1</v>
      </c>
      <c r="G286">
        <v>1</v>
      </c>
      <c r="H286">
        <v>3</v>
      </c>
      <c r="I286" t="s">
        <v>436</v>
      </c>
      <c r="J286" t="s">
        <v>437</v>
      </c>
      <c r="K286" t="s">
        <v>438</v>
      </c>
      <c r="L286">
        <v>1383</v>
      </c>
      <c r="N286">
        <v>1013</v>
      </c>
      <c r="O286" t="s">
        <v>439</v>
      </c>
      <c r="P286" t="s">
        <v>439</v>
      </c>
      <c r="Q286">
        <v>1</v>
      </c>
      <c r="X286">
        <v>8.2403999999999993</v>
      </c>
      <c r="Y286">
        <v>6.78</v>
      </c>
      <c r="Z286">
        <v>0</v>
      </c>
      <c r="AA286">
        <v>0</v>
      </c>
      <c r="AB286">
        <v>0</v>
      </c>
      <c r="AC286">
        <v>0</v>
      </c>
      <c r="AD286">
        <v>1</v>
      </c>
      <c r="AE286">
        <v>0</v>
      </c>
      <c r="AF286" t="s">
        <v>3</v>
      </c>
      <c r="AG286">
        <v>8.2403999999999993</v>
      </c>
      <c r="AH286">
        <v>2</v>
      </c>
      <c r="AI286">
        <v>61551197</v>
      </c>
      <c r="AJ286">
        <v>286</v>
      </c>
      <c r="AK286">
        <v>0</v>
      </c>
      <c r="AL286">
        <v>0</v>
      </c>
      <c r="AM286">
        <v>0</v>
      </c>
      <c r="AN286">
        <v>0</v>
      </c>
      <c r="AO286">
        <v>0</v>
      </c>
      <c r="AP286">
        <v>0</v>
      </c>
      <c r="AQ286">
        <v>0</v>
      </c>
      <c r="AR286">
        <v>0</v>
      </c>
    </row>
    <row r="287" spans="1:44" x14ac:dyDescent="0.2">
      <c r="A287">
        <f>ROW(Source!A550)</f>
        <v>550</v>
      </c>
      <c r="B287">
        <v>61551205</v>
      </c>
      <c r="C287">
        <v>61551193</v>
      </c>
      <c r="D287">
        <v>60403324</v>
      </c>
      <c r="E287">
        <v>1</v>
      </c>
      <c r="F287">
        <v>1</v>
      </c>
      <c r="G287">
        <v>1</v>
      </c>
      <c r="H287">
        <v>3</v>
      </c>
      <c r="I287" t="s">
        <v>440</v>
      </c>
      <c r="J287" t="s">
        <v>441</v>
      </c>
      <c r="K287" t="s">
        <v>442</v>
      </c>
      <c r="L287">
        <v>1407</v>
      </c>
      <c r="N287">
        <v>1013</v>
      </c>
      <c r="O287" t="s">
        <v>443</v>
      </c>
      <c r="P287" t="s">
        <v>443</v>
      </c>
      <c r="Q287">
        <v>1</v>
      </c>
      <c r="X287">
        <v>0.4</v>
      </c>
      <c r="Y287">
        <v>261.08999999999997</v>
      </c>
      <c r="Z287">
        <v>0</v>
      </c>
      <c r="AA287">
        <v>0</v>
      </c>
      <c r="AB287">
        <v>0</v>
      </c>
      <c r="AC287">
        <v>0</v>
      </c>
      <c r="AD287">
        <v>1</v>
      </c>
      <c r="AE287">
        <v>0</v>
      </c>
      <c r="AF287" t="s">
        <v>3</v>
      </c>
      <c r="AG287">
        <v>0.4</v>
      </c>
      <c r="AH287">
        <v>2</v>
      </c>
      <c r="AI287">
        <v>61551198</v>
      </c>
      <c r="AJ287">
        <v>287</v>
      </c>
      <c r="AK287">
        <v>0</v>
      </c>
      <c r="AL287">
        <v>0</v>
      </c>
      <c r="AM287">
        <v>0</v>
      </c>
      <c r="AN287">
        <v>0</v>
      </c>
      <c r="AO287">
        <v>0</v>
      </c>
      <c r="AP287">
        <v>0</v>
      </c>
      <c r="AQ287">
        <v>0</v>
      </c>
      <c r="AR287">
        <v>0</v>
      </c>
    </row>
    <row r="288" spans="1:44" x14ac:dyDescent="0.2">
      <c r="A288">
        <f>ROW(Source!A550)</f>
        <v>550</v>
      </c>
      <c r="B288">
        <v>61551206</v>
      </c>
      <c r="C288">
        <v>61551193</v>
      </c>
      <c r="D288">
        <v>60403601</v>
      </c>
      <c r="E288">
        <v>1</v>
      </c>
      <c r="F288">
        <v>1</v>
      </c>
      <c r="G288">
        <v>1</v>
      </c>
      <c r="H288">
        <v>3</v>
      </c>
      <c r="I288" t="s">
        <v>444</v>
      </c>
      <c r="J288" t="s">
        <v>445</v>
      </c>
      <c r="K288" t="s">
        <v>446</v>
      </c>
      <c r="L288">
        <v>1348</v>
      </c>
      <c r="N288">
        <v>1009</v>
      </c>
      <c r="O288" t="s">
        <v>28</v>
      </c>
      <c r="P288" t="s">
        <v>28</v>
      </c>
      <c r="Q288">
        <v>1000</v>
      </c>
      <c r="X288">
        <v>1.4E-3</v>
      </c>
      <c r="Y288">
        <v>99190.96</v>
      </c>
      <c r="Z288">
        <v>0</v>
      </c>
      <c r="AA288">
        <v>0</v>
      </c>
      <c r="AB288">
        <v>0</v>
      </c>
      <c r="AC288">
        <v>0</v>
      </c>
      <c r="AD288">
        <v>1</v>
      </c>
      <c r="AE288">
        <v>0</v>
      </c>
      <c r="AF288" t="s">
        <v>3</v>
      </c>
      <c r="AG288">
        <v>1.4E-3</v>
      </c>
      <c r="AH288">
        <v>2</v>
      </c>
      <c r="AI288">
        <v>61551199</v>
      </c>
      <c r="AJ288">
        <v>288</v>
      </c>
      <c r="AK288">
        <v>0</v>
      </c>
      <c r="AL288">
        <v>0</v>
      </c>
      <c r="AM288">
        <v>0</v>
      </c>
      <c r="AN288">
        <v>0</v>
      </c>
      <c r="AO288">
        <v>0</v>
      </c>
      <c r="AP288">
        <v>0</v>
      </c>
      <c r="AQ288">
        <v>0</v>
      </c>
      <c r="AR288">
        <v>0</v>
      </c>
    </row>
    <row r="289" spans="1:44" x14ac:dyDescent="0.2">
      <c r="A289">
        <f>ROW(Source!A550)</f>
        <v>550</v>
      </c>
      <c r="B289">
        <v>61551207</v>
      </c>
      <c r="C289">
        <v>61551193</v>
      </c>
      <c r="D289">
        <v>60333436</v>
      </c>
      <c r="E289">
        <v>117</v>
      </c>
      <c r="F289">
        <v>1</v>
      </c>
      <c r="G289">
        <v>1</v>
      </c>
      <c r="H289">
        <v>3</v>
      </c>
      <c r="I289" t="s">
        <v>496</v>
      </c>
      <c r="J289" t="s">
        <v>3</v>
      </c>
      <c r="K289" t="s">
        <v>497</v>
      </c>
      <c r="L289">
        <v>3277935</v>
      </c>
      <c r="N289">
        <v>1013</v>
      </c>
      <c r="O289" t="s">
        <v>498</v>
      </c>
      <c r="P289" t="s">
        <v>498</v>
      </c>
      <c r="Q289">
        <v>1</v>
      </c>
      <c r="X289">
        <v>2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 t="s">
        <v>3</v>
      </c>
      <c r="AG289">
        <v>2</v>
      </c>
      <c r="AH289">
        <v>3</v>
      </c>
      <c r="AI289">
        <v>-1</v>
      </c>
      <c r="AJ289" t="s">
        <v>3</v>
      </c>
      <c r="AK289">
        <v>0</v>
      </c>
      <c r="AL289">
        <v>0</v>
      </c>
      <c r="AM289">
        <v>0</v>
      </c>
      <c r="AN289">
        <v>0</v>
      </c>
      <c r="AO289">
        <v>0</v>
      </c>
      <c r="AP289">
        <v>0</v>
      </c>
      <c r="AQ289">
        <v>0</v>
      </c>
      <c r="AR289">
        <v>0</v>
      </c>
    </row>
    <row r="290" spans="1:44" x14ac:dyDescent="0.2">
      <c r="A290">
        <f>ROW(Source!A552)</f>
        <v>552</v>
      </c>
      <c r="B290">
        <v>61551221</v>
      </c>
      <c r="C290">
        <v>61551209</v>
      </c>
      <c r="D290">
        <v>60327426</v>
      </c>
      <c r="E290">
        <v>117</v>
      </c>
      <c r="F290">
        <v>1</v>
      </c>
      <c r="G290">
        <v>1</v>
      </c>
      <c r="H290">
        <v>1</v>
      </c>
      <c r="I290" t="s">
        <v>447</v>
      </c>
      <c r="J290" t="s">
        <v>3</v>
      </c>
      <c r="K290" t="s">
        <v>448</v>
      </c>
      <c r="L290">
        <v>1191</v>
      </c>
      <c r="N290">
        <v>1013</v>
      </c>
      <c r="O290" t="s">
        <v>413</v>
      </c>
      <c r="P290" t="s">
        <v>413</v>
      </c>
      <c r="Q290">
        <v>1</v>
      </c>
      <c r="X290">
        <v>12.24</v>
      </c>
      <c r="Y290">
        <v>0</v>
      </c>
      <c r="Z290">
        <v>0</v>
      </c>
      <c r="AA290">
        <v>0</v>
      </c>
      <c r="AB290">
        <v>705.88</v>
      </c>
      <c r="AC290">
        <v>0</v>
      </c>
      <c r="AD290">
        <v>1</v>
      </c>
      <c r="AE290">
        <v>1</v>
      </c>
      <c r="AF290" t="s">
        <v>3</v>
      </c>
      <c r="AG290">
        <v>12.24</v>
      </c>
      <c r="AH290">
        <v>2</v>
      </c>
      <c r="AI290">
        <v>61551210</v>
      </c>
      <c r="AJ290">
        <v>290</v>
      </c>
      <c r="AK290">
        <v>0</v>
      </c>
      <c r="AL290">
        <v>0</v>
      </c>
      <c r="AM290">
        <v>0</v>
      </c>
      <c r="AN290">
        <v>0</v>
      </c>
      <c r="AO290">
        <v>0</v>
      </c>
      <c r="AP290">
        <v>0</v>
      </c>
      <c r="AQ290">
        <v>0</v>
      </c>
      <c r="AR290">
        <v>0</v>
      </c>
    </row>
    <row r="291" spans="1:44" x14ac:dyDescent="0.2">
      <c r="A291">
        <f>ROW(Source!A552)</f>
        <v>552</v>
      </c>
      <c r="B291">
        <v>61551222</v>
      </c>
      <c r="C291">
        <v>61551209</v>
      </c>
      <c r="D291">
        <v>60327602</v>
      </c>
      <c r="E291">
        <v>117</v>
      </c>
      <c r="F291">
        <v>1</v>
      </c>
      <c r="G291">
        <v>1</v>
      </c>
      <c r="H291">
        <v>1</v>
      </c>
      <c r="I291" t="s">
        <v>430</v>
      </c>
      <c r="J291" t="s">
        <v>3</v>
      </c>
      <c r="K291" t="s">
        <v>431</v>
      </c>
      <c r="L291">
        <v>1191</v>
      </c>
      <c r="N291">
        <v>1013</v>
      </c>
      <c r="O291" t="s">
        <v>413</v>
      </c>
      <c r="P291" t="s">
        <v>413</v>
      </c>
      <c r="Q291">
        <v>1</v>
      </c>
      <c r="X291">
        <v>0.2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1</v>
      </c>
      <c r="AE291">
        <v>2</v>
      </c>
      <c r="AF291" t="s">
        <v>3</v>
      </c>
      <c r="AG291">
        <v>0.2</v>
      </c>
      <c r="AH291">
        <v>2</v>
      </c>
      <c r="AI291">
        <v>61551211</v>
      </c>
      <c r="AJ291">
        <v>291</v>
      </c>
      <c r="AK291">
        <v>0</v>
      </c>
      <c r="AL291">
        <v>0</v>
      </c>
      <c r="AM291">
        <v>0</v>
      </c>
      <c r="AN291">
        <v>0</v>
      </c>
      <c r="AO291">
        <v>0</v>
      </c>
      <c r="AP291">
        <v>0</v>
      </c>
      <c r="AQ291">
        <v>0</v>
      </c>
      <c r="AR291">
        <v>0</v>
      </c>
    </row>
    <row r="292" spans="1:44" x14ac:dyDescent="0.2">
      <c r="A292">
        <f>ROW(Source!A552)</f>
        <v>552</v>
      </c>
      <c r="B292">
        <v>61551223</v>
      </c>
      <c r="C292">
        <v>61551209</v>
      </c>
      <c r="D292">
        <v>60334091</v>
      </c>
      <c r="E292">
        <v>1</v>
      </c>
      <c r="F292">
        <v>1</v>
      </c>
      <c r="G292">
        <v>1</v>
      </c>
      <c r="H292">
        <v>2</v>
      </c>
      <c r="I292" t="s">
        <v>449</v>
      </c>
      <c r="J292" t="s">
        <v>450</v>
      </c>
      <c r="K292" t="s">
        <v>451</v>
      </c>
      <c r="L292">
        <v>1368</v>
      </c>
      <c r="N292">
        <v>1011</v>
      </c>
      <c r="O292" t="s">
        <v>417</v>
      </c>
      <c r="P292" t="s">
        <v>417</v>
      </c>
      <c r="Q292">
        <v>1</v>
      </c>
      <c r="X292">
        <v>0.1</v>
      </c>
      <c r="Y292">
        <v>0</v>
      </c>
      <c r="Z292">
        <v>1629.55</v>
      </c>
      <c r="AA292">
        <v>969.91</v>
      </c>
      <c r="AB292">
        <v>0</v>
      </c>
      <c r="AC292">
        <v>0</v>
      </c>
      <c r="AD292">
        <v>1</v>
      </c>
      <c r="AE292">
        <v>0</v>
      </c>
      <c r="AF292" t="s">
        <v>3</v>
      </c>
      <c r="AG292">
        <v>0.1</v>
      </c>
      <c r="AH292">
        <v>2</v>
      </c>
      <c r="AI292">
        <v>61551212</v>
      </c>
      <c r="AJ292">
        <v>292</v>
      </c>
      <c r="AK292">
        <v>0</v>
      </c>
      <c r="AL292">
        <v>0</v>
      </c>
      <c r="AM292">
        <v>0</v>
      </c>
      <c r="AN292">
        <v>0</v>
      </c>
      <c r="AO292">
        <v>0</v>
      </c>
      <c r="AP292">
        <v>0</v>
      </c>
      <c r="AQ292">
        <v>0</v>
      </c>
      <c r="AR292">
        <v>0</v>
      </c>
    </row>
    <row r="293" spans="1:44" x14ac:dyDescent="0.2">
      <c r="A293">
        <f>ROW(Source!A552)</f>
        <v>552</v>
      </c>
      <c r="B293">
        <v>61551224</v>
      </c>
      <c r="C293">
        <v>61551209</v>
      </c>
      <c r="D293">
        <v>60334986</v>
      </c>
      <c r="E293">
        <v>1</v>
      </c>
      <c r="F293">
        <v>1</v>
      </c>
      <c r="G293">
        <v>1</v>
      </c>
      <c r="H293">
        <v>2</v>
      </c>
      <c r="I293" t="s">
        <v>453</v>
      </c>
      <c r="J293" t="s">
        <v>454</v>
      </c>
      <c r="K293" t="s">
        <v>455</v>
      </c>
      <c r="L293">
        <v>1368</v>
      </c>
      <c r="N293">
        <v>1011</v>
      </c>
      <c r="O293" t="s">
        <v>417</v>
      </c>
      <c r="P293" t="s">
        <v>417</v>
      </c>
      <c r="Q293">
        <v>1</v>
      </c>
      <c r="X293">
        <v>0.1</v>
      </c>
      <c r="Y293">
        <v>0</v>
      </c>
      <c r="Z293">
        <v>643.29</v>
      </c>
      <c r="AA293">
        <v>722.05</v>
      </c>
      <c r="AB293">
        <v>0</v>
      </c>
      <c r="AC293">
        <v>0</v>
      </c>
      <c r="AD293">
        <v>1</v>
      </c>
      <c r="AE293">
        <v>0</v>
      </c>
      <c r="AF293" t="s">
        <v>3</v>
      </c>
      <c r="AG293">
        <v>0.1</v>
      </c>
      <c r="AH293">
        <v>2</v>
      </c>
      <c r="AI293">
        <v>61551213</v>
      </c>
      <c r="AJ293">
        <v>293</v>
      </c>
      <c r="AK293">
        <v>0</v>
      </c>
      <c r="AL293">
        <v>0</v>
      </c>
      <c r="AM293">
        <v>0</v>
      </c>
      <c r="AN293">
        <v>0</v>
      </c>
      <c r="AO293">
        <v>0</v>
      </c>
      <c r="AP293">
        <v>0</v>
      </c>
      <c r="AQ293">
        <v>0</v>
      </c>
      <c r="AR293">
        <v>0</v>
      </c>
    </row>
    <row r="294" spans="1:44" x14ac:dyDescent="0.2">
      <c r="A294">
        <f>ROW(Source!A552)</f>
        <v>552</v>
      </c>
      <c r="B294">
        <v>61551225</v>
      </c>
      <c r="C294">
        <v>61551209</v>
      </c>
      <c r="D294">
        <v>60335182</v>
      </c>
      <c r="E294">
        <v>1</v>
      </c>
      <c r="F294">
        <v>1</v>
      </c>
      <c r="G294">
        <v>1</v>
      </c>
      <c r="H294">
        <v>2</v>
      </c>
      <c r="I294" t="s">
        <v>457</v>
      </c>
      <c r="J294" t="s">
        <v>458</v>
      </c>
      <c r="K294" t="s">
        <v>459</v>
      </c>
      <c r="L294">
        <v>1368</v>
      </c>
      <c r="N294">
        <v>1011</v>
      </c>
      <c r="O294" t="s">
        <v>417</v>
      </c>
      <c r="P294" t="s">
        <v>417</v>
      </c>
      <c r="Q294">
        <v>1</v>
      </c>
      <c r="X294">
        <v>2.16</v>
      </c>
      <c r="Y294">
        <v>0</v>
      </c>
      <c r="Z294">
        <v>32.26</v>
      </c>
      <c r="AA294">
        <v>0</v>
      </c>
      <c r="AB294">
        <v>0</v>
      </c>
      <c r="AC294">
        <v>0</v>
      </c>
      <c r="AD294">
        <v>1</v>
      </c>
      <c r="AE294">
        <v>0</v>
      </c>
      <c r="AF294" t="s">
        <v>3</v>
      </c>
      <c r="AG294">
        <v>2.16</v>
      </c>
      <c r="AH294">
        <v>2</v>
      </c>
      <c r="AI294">
        <v>61551214</v>
      </c>
      <c r="AJ294">
        <v>294</v>
      </c>
      <c r="AK294">
        <v>0</v>
      </c>
      <c r="AL294">
        <v>0</v>
      </c>
      <c r="AM294">
        <v>0</v>
      </c>
      <c r="AN294">
        <v>0</v>
      </c>
      <c r="AO294">
        <v>0</v>
      </c>
      <c r="AP294">
        <v>0</v>
      </c>
      <c r="AQ294">
        <v>0</v>
      </c>
      <c r="AR294">
        <v>0</v>
      </c>
    </row>
    <row r="295" spans="1:44" x14ac:dyDescent="0.2">
      <c r="A295">
        <f>ROW(Source!A552)</f>
        <v>552</v>
      </c>
      <c r="B295">
        <v>61551226</v>
      </c>
      <c r="C295">
        <v>61551209</v>
      </c>
      <c r="D295">
        <v>60401754</v>
      </c>
      <c r="E295">
        <v>1</v>
      </c>
      <c r="F295">
        <v>1</v>
      </c>
      <c r="G295">
        <v>1</v>
      </c>
      <c r="H295">
        <v>3</v>
      </c>
      <c r="I295" t="s">
        <v>436</v>
      </c>
      <c r="J295" t="s">
        <v>437</v>
      </c>
      <c r="K295" t="s">
        <v>438</v>
      </c>
      <c r="L295">
        <v>1383</v>
      </c>
      <c r="N295">
        <v>1013</v>
      </c>
      <c r="O295" t="s">
        <v>439</v>
      </c>
      <c r="P295" t="s">
        <v>439</v>
      </c>
      <c r="Q295">
        <v>1</v>
      </c>
      <c r="X295">
        <v>0.44159999999999999</v>
      </c>
      <c r="Y295">
        <v>6.78</v>
      </c>
      <c r="Z295">
        <v>0</v>
      </c>
      <c r="AA295">
        <v>0</v>
      </c>
      <c r="AB295">
        <v>0</v>
      </c>
      <c r="AC295">
        <v>0</v>
      </c>
      <c r="AD295">
        <v>1</v>
      </c>
      <c r="AE295">
        <v>0</v>
      </c>
      <c r="AF295" t="s">
        <v>3</v>
      </c>
      <c r="AG295">
        <v>0.44159999999999999</v>
      </c>
      <c r="AH295">
        <v>2</v>
      </c>
      <c r="AI295">
        <v>61551215</v>
      </c>
      <c r="AJ295">
        <v>295</v>
      </c>
      <c r="AK295">
        <v>0</v>
      </c>
      <c r="AL295">
        <v>0</v>
      </c>
      <c r="AM295">
        <v>0</v>
      </c>
      <c r="AN295">
        <v>0</v>
      </c>
      <c r="AO295">
        <v>0</v>
      </c>
      <c r="AP295">
        <v>0</v>
      </c>
      <c r="AQ295">
        <v>0</v>
      </c>
      <c r="AR295">
        <v>0</v>
      </c>
    </row>
    <row r="296" spans="1:44" x14ac:dyDescent="0.2">
      <c r="A296">
        <f>ROW(Source!A552)</f>
        <v>552</v>
      </c>
      <c r="B296">
        <v>61551227</v>
      </c>
      <c r="C296">
        <v>61551209</v>
      </c>
      <c r="D296">
        <v>60401913</v>
      </c>
      <c r="E296">
        <v>1</v>
      </c>
      <c r="F296">
        <v>1</v>
      </c>
      <c r="G296">
        <v>1</v>
      </c>
      <c r="H296">
        <v>3</v>
      </c>
      <c r="I296" t="s">
        <v>460</v>
      </c>
      <c r="J296" t="s">
        <v>461</v>
      </c>
      <c r="K296" t="s">
        <v>462</v>
      </c>
      <c r="L296">
        <v>1301</v>
      </c>
      <c r="N296">
        <v>1003</v>
      </c>
      <c r="O296" t="s">
        <v>163</v>
      </c>
      <c r="P296" t="s">
        <v>163</v>
      </c>
      <c r="Q296">
        <v>1</v>
      </c>
      <c r="X296">
        <v>13.33</v>
      </c>
      <c r="Y296">
        <v>5.87</v>
      </c>
      <c r="Z296">
        <v>0</v>
      </c>
      <c r="AA296">
        <v>0</v>
      </c>
      <c r="AB296">
        <v>0</v>
      </c>
      <c r="AC296">
        <v>0</v>
      </c>
      <c r="AD296">
        <v>1</v>
      </c>
      <c r="AE296">
        <v>0</v>
      </c>
      <c r="AF296" t="s">
        <v>3</v>
      </c>
      <c r="AG296">
        <v>13.33</v>
      </c>
      <c r="AH296">
        <v>2</v>
      </c>
      <c r="AI296">
        <v>61551216</v>
      </c>
      <c r="AJ296">
        <v>296</v>
      </c>
      <c r="AK296">
        <v>0</v>
      </c>
      <c r="AL296">
        <v>0</v>
      </c>
      <c r="AM296">
        <v>0</v>
      </c>
      <c r="AN296">
        <v>0</v>
      </c>
      <c r="AO296">
        <v>0</v>
      </c>
      <c r="AP296">
        <v>0</v>
      </c>
      <c r="AQ296">
        <v>0</v>
      </c>
      <c r="AR296">
        <v>0</v>
      </c>
    </row>
    <row r="297" spans="1:44" x14ac:dyDescent="0.2">
      <c r="A297">
        <f>ROW(Source!A552)</f>
        <v>552</v>
      </c>
      <c r="B297">
        <v>61551228</v>
      </c>
      <c r="C297">
        <v>61551209</v>
      </c>
      <c r="D297">
        <v>60401927</v>
      </c>
      <c r="E297">
        <v>1</v>
      </c>
      <c r="F297">
        <v>1</v>
      </c>
      <c r="G297">
        <v>1</v>
      </c>
      <c r="H297">
        <v>3</v>
      </c>
      <c r="I297" t="s">
        <v>463</v>
      </c>
      <c r="J297" t="s">
        <v>464</v>
      </c>
      <c r="K297" t="s">
        <v>465</v>
      </c>
      <c r="L297">
        <v>1302</v>
      </c>
      <c r="N297">
        <v>1003</v>
      </c>
      <c r="O297" t="s">
        <v>466</v>
      </c>
      <c r="P297" t="s">
        <v>466</v>
      </c>
      <c r="Q297">
        <v>10</v>
      </c>
      <c r="X297">
        <v>0.55000000000000004</v>
      </c>
      <c r="Y297">
        <v>37.71</v>
      </c>
      <c r="Z297">
        <v>0</v>
      </c>
      <c r="AA297">
        <v>0</v>
      </c>
      <c r="AB297">
        <v>0</v>
      </c>
      <c r="AC297">
        <v>0</v>
      </c>
      <c r="AD297">
        <v>1</v>
      </c>
      <c r="AE297">
        <v>0</v>
      </c>
      <c r="AF297" t="s">
        <v>3</v>
      </c>
      <c r="AG297">
        <v>0.55000000000000004</v>
      </c>
      <c r="AH297">
        <v>2</v>
      </c>
      <c r="AI297">
        <v>61551217</v>
      </c>
      <c r="AJ297">
        <v>297</v>
      </c>
      <c r="AK297">
        <v>0</v>
      </c>
      <c r="AL297">
        <v>0</v>
      </c>
      <c r="AM297">
        <v>0</v>
      </c>
      <c r="AN297">
        <v>0</v>
      </c>
      <c r="AO297">
        <v>0</v>
      </c>
      <c r="AP297">
        <v>0</v>
      </c>
      <c r="AQ297">
        <v>0</v>
      </c>
      <c r="AR297">
        <v>0</v>
      </c>
    </row>
    <row r="298" spans="1:44" x14ac:dyDescent="0.2">
      <c r="A298">
        <f>ROW(Source!A552)</f>
        <v>552</v>
      </c>
      <c r="B298">
        <v>61551229</v>
      </c>
      <c r="C298">
        <v>61551209</v>
      </c>
      <c r="D298">
        <v>60402495</v>
      </c>
      <c r="E298">
        <v>1</v>
      </c>
      <c r="F298">
        <v>1</v>
      </c>
      <c r="G298">
        <v>1</v>
      </c>
      <c r="H298">
        <v>3</v>
      </c>
      <c r="I298" t="s">
        <v>467</v>
      </c>
      <c r="J298" t="s">
        <v>468</v>
      </c>
      <c r="K298" t="s">
        <v>469</v>
      </c>
      <c r="L298">
        <v>1346</v>
      </c>
      <c r="N298">
        <v>1009</v>
      </c>
      <c r="O298" t="s">
        <v>470</v>
      </c>
      <c r="P298" t="s">
        <v>470</v>
      </c>
      <c r="Q298">
        <v>1</v>
      </c>
      <c r="X298">
        <v>1.9</v>
      </c>
      <c r="Y298">
        <v>155.63</v>
      </c>
      <c r="Z298">
        <v>0</v>
      </c>
      <c r="AA298">
        <v>0</v>
      </c>
      <c r="AB298">
        <v>0</v>
      </c>
      <c r="AC298">
        <v>0</v>
      </c>
      <c r="AD298">
        <v>1</v>
      </c>
      <c r="AE298">
        <v>0</v>
      </c>
      <c r="AF298" t="s">
        <v>3</v>
      </c>
      <c r="AG298">
        <v>1.9</v>
      </c>
      <c r="AH298">
        <v>2</v>
      </c>
      <c r="AI298">
        <v>61551218</v>
      </c>
      <c r="AJ298">
        <v>298</v>
      </c>
      <c r="AK298">
        <v>0</v>
      </c>
      <c r="AL298">
        <v>0</v>
      </c>
      <c r="AM298">
        <v>0</v>
      </c>
      <c r="AN298">
        <v>0</v>
      </c>
      <c r="AO298">
        <v>0</v>
      </c>
      <c r="AP298">
        <v>0</v>
      </c>
      <c r="AQ298">
        <v>0</v>
      </c>
      <c r="AR298">
        <v>0</v>
      </c>
    </row>
    <row r="299" spans="1:44" x14ac:dyDescent="0.2">
      <c r="A299">
        <f>ROW(Source!A552)</f>
        <v>552</v>
      </c>
      <c r="B299">
        <v>61551230</v>
      </c>
      <c r="C299">
        <v>61551209</v>
      </c>
      <c r="D299">
        <v>60420448</v>
      </c>
      <c r="E299">
        <v>1</v>
      </c>
      <c r="F299">
        <v>1</v>
      </c>
      <c r="G299">
        <v>1</v>
      </c>
      <c r="H299">
        <v>3</v>
      </c>
      <c r="I299" t="s">
        <v>471</v>
      </c>
      <c r="J299" t="s">
        <v>472</v>
      </c>
      <c r="K299" t="s">
        <v>473</v>
      </c>
      <c r="L299">
        <v>1346</v>
      </c>
      <c r="N299">
        <v>1009</v>
      </c>
      <c r="O299" t="s">
        <v>470</v>
      </c>
      <c r="P299" t="s">
        <v>470</v>
      </c>
      <c r="Q299">
        <v>1</v>
      </c>
      <c r="X299">
        <v>0.4</v>
      </c>
      <c r="Y299">
        <v>79.88</v>
      </c>
      <c r="Z299">
        <v>0</v>
      </c>
      <c r="AA299">
        <v>0</v>
      </c>
      <c r="AB299">
        <v>0</v>
      </c>
      <c r="AC299">
        <v>0</v>
      </c>
      <c r="AD299">
        <v>1</v>
      </c>
      <c r="AE299">
        <v>0</v>
      </c>
      <c r="AF299" t="s">
        <v>3</v>
      </c>
      <c r="AG299">
        <v>0.4</v>
      </c>
      <c r="AH299">
        <v>2</v>
      </c>
      <c r="AI299">
        <v>61551219</v>
      </c>
      <c r="AJ299">
        <v>299</v>
      </c>
      <c r="AK299">
        <v>0</v>
      </c>
      <c r="AL299">
        <v>0</v>
      </c>
      <c r="AM299">
        <v>0</v>
      </c>
      <c r="AN299">
        <v>0</v>
      </c>
      <c r="AO299">
        <v>0</v>
      </c>
      <c r="AP299">
        <v>0</v>
      </c>
      <c r="AQ299">
        <v>0</v>
      </c>
      <c r="AR299">
        <v>0</v>
      </c>
    </row>
    <row r="300" spans="1:44" x14ac:dyDescent="0.2">
      <c r="A300">
        <f>ROW(Source!A552)</f>
        <v>552</v>
      </c>
      <c r="B300">
        <v>61551231</v>
      </c>
      <c r="C300">
        <v>61551209</v>
      </c>
      <c r="D300">
        <v>60333436</v>
      </c>
      <c r="E300">
        <v>117</v>
      </c>
      <c r="F300">
        <v>1</v>
      </c>
      <c r="G300">
        <v>1</v>
      </c>
      <c r="H300">
        <v>3</v>
      </c>
      <c r="I300" t="s">
        <v>496</v>
      </c>
      <c r="J300" t="s">
        <v>3</v>
      </c>
      <c r="K300" t="s">
        <v>497</v>
      </c>
      <c r="L300">
        <v>3277935</v>
      </c>
      <c r="N300">
        <v>1013</v>
      </c>
      <c r="O300" t="s">
        <v>498</v>
      </c>
      <c r="P300" t="s">
        <v>498</v>
      </c>
      <c r="Q300">
        <v>1</v>
      </c>
      <c r="X300">
        <v>2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 t="s">
        <v>3</v>
      </c>
      <c r="AG300">
        <v>2</v>
      </c>
      <c r="AH300">
        <v>3</v>
      </c>
      <c r="AI300">
        <v>-1</v>
      </c>
      <c r="AJ300" t="s">
        <v>3</v>
      </c>
      <c r="AK300">
        <v>0</v>
      </c>
      <c r="AL300">
        <v>0</v>
      </c>
      <c r="AM300">
        <v>0</v>
      </c>
      <c r="AN300">
        <v>0</v>
      </c>
      <c r="AO300">
        <v>0</v>
      </c>
      <c r="AP300">
        <v>0</v>
      </c>
      <c r="AQ300">
        <v>0</v>
      </c>
      <c r="AR300">
        <v>0</v>
      </c>
    </row>
    <row r="301" spans="1:44" x14ac:dyDescent="0.2">
      <c r="A301">
        <f>ROW(Source!A589)</f>
        <v>589</v>
      </c>
      <c r="B301">
        <v>61551236</v>
      </c>
      <c r="C301">
        <v>61551233</v>
      </c>
      <c r="D301">
        <v>60327418</v>
      </c>
      <c r="E301">
        <v>117</v>
      </c>
      <c r="F301">
        <v>1</v>
      </c>
      <c r="G301">
        <v>1</v>
      </c>
      <c r="H301">
        <v>1</v>
      </c>
      <c r="I301" t="s">
        <v>426</v>
      </c>
      <c r="J301" t="s">
        <v>3</v>
      </c>
      <c r="K301" t="s">
        <v>427</v>
      </c>
      <c r="L301">
        <v>1191</v>
      </c>
      <c r="N301">
        <v>1013</v>
      </c>
      <c r="O301" t="s">
        <v>413</v>
      </c>
      <c r="P301" t="s">
        <v>413</v>
      </c>
      <c r="Q301">
        <v>1</v>
      </c>
      <c r="X301">
        <v>24.1</v>
      </c>
      <c r="Y301">
        <v>0</v>
      </c>
      <c r="Z301">
        <v>0</v>
      </c>
      <c r="AA301">
        <v>0</v>
      </c>
      <c r="AB301">
        <v>681.63</v>
      </c>
      <c r="AC301">
        <v>0</v>
      </c>
      <c r="AD301">
        <v>1</v>
      </c>
      <c r="AE301">
        <v>1</v>
      </c>
      <c r="AF301" t="s">
        <v>3</v>
      </c>
      <c r="AG301">
        <v>24.1</v>
      </c>
      <c r="AH301">
        <v>2</v>
      </c>
      <c r="AI301">
        <v>61551234</v>
      </c>
      <c r="AJ301">
        <v>301</v>
      </c>
      <c r="AK301">
        <v>0</v>
      </c>
      <c r="AL301">
        <v>0</v>
      </c>
      <c r="AM301">
        <v>0</v>
      </c>
      <c r="AN301">
        <v>0</v>
      </c>
      <c r="AO301">
        <v>0</v>
      </c>
      <c r="AP301">
        <v>0</v>
      </c>
      <c r="AQ301">
        <v>0</v>
      </c>
      <c r="AR301">
        <v>0</v>
      </c>
    </row>
    <row r="302" spans="1:44" x14ac:dyDescent="0.2">
      <c r="A302">
        <f>ROW(Source!A589)</f>
        <v>589</v>
      </c>
      <c r="B302">
        <v>61551237</v>
      </c>
      <c r="C302">
        <v>61551233</v>
      </c>
      <c r="D302">
        <v>60332400</v>
      </c>
      <c r="E302">
        <v>117</v>
      </c>
      <c r="F302">
        <v>1</v>
      </c>
      <c r="G302">
        <v>1</v>
      </c>
      <c r="H302">
        <v>3</v>
      </c>
      <c r="I302" t="s">
        <v>494</v>
      </c>
      <c r="J302" t="s">
        <v>3</v>
      </c>
      <c r="K302" t="s">
        <v>495</v>
      </c>
      <c r="L302">
        <v>1371</v>
      </c>
      <c r="N302">
        <v>1013</v>
      </c>
      <c r="O302" t="s">
        <v>128</v>
      </c>
      <c r="P302" t="s">
        <v>128</v>
      </c>
      <c r="Q302">
        <v>1</v>
      </c>
      <c r="X302">
        <v>100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 t="s">
        <v>3</v>
      </c>
      <c r="AG302">
        <v>100</v>
      </c>
      <c r="AH302">
        <v>3</v>
      </c>
      <c r="AI302">
        <v>-1</v>
      </c>
      <c r="AJ302" t="s">
        <v>3</v>
      </c>
      <c r="AK302">
        <v>0</v>
      </c>
      <c r="AL302">
        <v>0</v>
      </c>
      <c r="AM302">
        <v>0</v>
      </c>
      <c r="AN302">
        <v>0</v>
      </c>
      <c r="AO302">
        <v>0</v>
      </c>
      <c r="AP302">
        <v>0</v>
      </c>
      <c r="AQ302">
        <v>0</v>
      </c>
      <c r="AR302">
        <v>0</v>
      </c>
    </row>
    <row r="303" spans="1:44" x14ac:dyDescent="0.2">
      <c r="A303">
        <f>ROW(Source!A591)</f>
        <v>591</v>
      </c>
      <c r="B303">
        <v>61551242</v>
      </c>
      <c r="C303">
        <v>61551239</v>
      </c>
      <c r="D303">
        <v>60327418</v>
      </c>
      <c r="E303">
        <v>117</v>
      </c>
      <c r="F303">
        <v>1</v>
      </c>
      <c r="G303">
        <v>1</v>
      </c>
      <c r="H303">
        <v>1</v>
      </c>
      <c r="I303" t="s">
        <v>426</v>
      </c>
      <c r="J303" t="s">
        <v>3</v>
      </c>
      <c r="K303" t="s">
        <v>427</v>
      </c>
      <c r="L303">
        <v>1191</v>
      </c>
      <c r="N303">
        <v>1013</v>
      </c>
      <c r="O303" t="s">
        <v>413</v>
      </c>
      <c r="P303" t="s">
        <v>413</v>
      </c>
      <c r="Q303">
        <v>1</v>
      </c>
      <c r="X303">
        <v>24.1</v>
      </c>
      <c r="Y303">
        <v>0</v>
      </c>
      <c r="Z303">
        <v>0</v>
      </c>
      <c r="AA303">
        <v>0</v>
      </c>
      <c r="AB303">
        <v>681.63</v>
      </c>
      <c r="AC303">
        <v>0</v>
      </c>
      <c r="AD303">
        <v>1</v>
      </c>
      <c r="AE303">
        <v>1</v>
      </c>
      <c r="AF303" t="s">
        <v>3</v>
      </c>
      <c r="AG303">
        <v>24.1</v>
      </c>
      <c r="AH303">
        <v>2</v>
      </c>
      <c r="AI303">
        <v>61551240</v>
      </c>
      <c r="AJ303">
        <v>303</v>
      </c>
      <c r="AK303">
        <v>0</v>
      </c>
      <c r="AL303">
        <v>0</v>
      </c>
      <c r="AM303">
        <v>0</v>
      </c>
      <c r="AN303">
        <v>0</v>
      </c>
      <c r="AO303">
        <v>0</v>
      </c>
      <c r="AP303">
        <v>0</v>
      </c>
      <c r="AQ303">
        <v>0</v>
      </c>
      <c r="AR303">
        <v>0</v>
      </c>
    </row>
    <row r="304" spans="1:44" x14ac:dyDescent="0.2">
      <c r="A304">
        <f>ROW(Source!A591)</f>
        <v>591</v>
      </c>
      <c r="B304">
        <v>61551243</v>
      </c>
      <c r="C304">
        <v>61551239</v>
      </c>
      <c r="D304">
        <v>60332400</v>
      </c>
      <c r="E304">
        <v>117</v>
      </c>
      <c r="F304">
        <v>1</v>
      </c>
      <c r="G304">
        <v>1</v>
      </c>
      <c r="H304">
        <v>3</v>
      </c>
      <c r="I304" t="s">
        <v>494</v>
      </c>
      <c r="J304" t="s">
        <v>3</v>
      </c>
      <c r="K304" t="s">
        <v>495</v>
      </c>
      <c r="L304">
        <v>1371</v>
      </c>
      <c r="N304">
        <v>1013</v>
      </c>
      <c r="O304" t="s">
        <v>128</v>
      </c>
      <c r="P304" t="s">
        <v>128</v>
      </c>
      <c r="Q304">
        <v>1</v>
      </c>
      <c r="X304">
        <v>100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 t="s">
        <v>3</v>
      </c>
      <c r="AG304">
        <v>100</v>
      </c>
      <c r="AH304">
        <v>3</v>
      </c>
      <c r="AI304">
        <v>-1</v>
      </c>
      <c r="AJ304" t="s">
        <v>3</v>
      </c>
      <c r="AK304">
        <v>0</v>
      </c>
      <c r="AL304">
        <v>0</v>
      </c>
      <c r="AM304">
        <v>0</v>
      </c>
      <c r="AN304">
        <v>0</v>
      </c>
      <c r="AO304">
        <v>0</v>
      </c>
      <c r="AP304">
        <v>0</v>
      </c>
      <c r="AQ304">
        <v>0</v>
      </c>
      <c r="AR304">
        <v>0</v>
      </c>
    </row>
    <row r="305" spans="1:44" x14ac:dyDescent="0.2">
      <c r="A305">
        <f>ROW(Source!A593)</f>
        <v>593</v>
      </c>
      <c r="B305">
        <v>61551253</v>
      </c>
      <c r="C305">
        <v>61551245</v>
      </c>
      <c r="D305">
        <v>60327430</v>
      </c>
      <c r="E305">
        <v>117</v>
      </c>
      <c r="F305">
        <v>1</v>
      </c>
      <c r="G305">
        <v>1</v>
      </c>
      <c r="H305">
        <v>1</v>
      </c>
      <c r="I305" t="s">
        <v>428</v>
      </c>
      <c r="J305" t="s">
        <v>3</v>
      </c>
      <c r="K305" t="s">
        <v>429</v>
      </c>
      <c r="L305">
        <v>1191</v>
      </c>
      <c r="N305">
        <v>1013</v>
      </c>
      <c r="O305" t="s">
        <v>413</v>
      </c>
      <c r="P305" t="s">
        <v>413</v>
      </c>
      <c r="Q305">
        <v>1</v>
      </c>
      <c r="X305">
        <v>20.329999999999998</v>
      </c>
      <c r="Y305">
        <v>0</v>
      </c>
      <c r="Z305">
        <v>0</v>
      </c>
      <c r="AA305">
        <v>0</v>
      </c>
      <c r="AB305">
        <v>713.96</v>
      </c>
      <c r="AC305">
        <v>0</v>
      </c>
      <c r="AD305">
        <v>1</v>
      </c>
      <c r="AE305">
        <v>1</v>
      </c>
      <c r="AF305" t="s">
        <v>3</v>
      </c>
      <c r="AG305">
        <v>20.329999999999998</v>
      </c>
      <c r="AH305">
        <v>2</v>
      </c>
      <c r="AI305">
        <v>61551246</v>
      </c>
      <c r="AJ305">
        <v>305</v>
      </c>
      <c r="AK305">
        <v>0</v>
      </c>
      <c r="AL305">
        <v>0</v>
      </c>
      <c r="AM305">
        <v>0</v>
      </c>
      <c r="AN305">
        <v>0</v>
      </c>
      <c r="AO305">
        <v>0</v>
      </c>
      <c r="AP305">
        <v>0</v>
      </c>
      <c r="AQ305">
        <v>0</v>
      </c>
      <c r="AR305">
        <v>0</v>
      </c>
    </row>
    <row r="306" spans="1:44" x14ac:dyDescent="0.2">
      <c r="A306">
        <f>ROW(Source!A593)</f>
        <v>593</v>
      </c>
      <c r="B306">
        <v>61551254</v>
      </c>
      <c r="C306">
        <v>61551245</v>
      </c>
      <c r="D306">
        <v>60327602</v>
      </c>
      <c r="E306">
        <v>117</v>
      </c>
      <c r="F306">
        <v>1</v>
      </c>
      <c r="G306">
        <v>1</v>
      </c>
      <c r="H306">
        <v>1</v>
      </c>
      <c r="I306" t="s">
        <v>430</v>
      </c>
      <c r="J306" t="s">
        <v>3</v>
      </c>
      <c r="K306" t="s">
        <v>431</v>
      </c>
      <c r="L306">
        <v>1191</v>
      </c>
      <c r="N306">
        <v>1013</v>
      </c>
      <c r="O306" t="s">
        <v>413</v>
      </c>
      <c r="P306" t="s">
        <v>413</v>
      </c>
      <c r="Q306">
        <v>1</v>
      </c>
      <c r="X306">
        <v>0.01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1</v>
      </c>
      <c r="AE306">
        <v>2</v>
      </c>
      <c r="AF306" t="s">
        <v>3</v>
      </c>
      <c r="AG306">
        <v>0.01</v>
      </c>
      <c r="AH306">
        <v>2</v>
      </c>
      <c r="AI306">
        <v>61551247</v>
      </c>
      <c r="AJ306">
        <v>306</v>
      </c>
      <c r="AK306">
        <v>0</v>
      </c>
      <c r="AL306">
        <v>0</v>
      </c>
      <c r="AM306">
        <v>0</v>
      </c>
      <c r="AN306">
        <v>0</v>
      </c>
      <c r="AO306">
        <v>0</v>
      </c>
      <c r="AP306">
        <v>0</v>
      </c>
      <c r="AQ306">
        <v>0</v>
      </c>
      <c r="AR306">
        <v>0</v>
      </c>
    </row>
    <row r="307" spans="1:44" x14ac:dyDescent="0.2">
      <c r="A307">
        <f>ROW(Source!A593)</f>
        <v>593</v>
      </c>
      <c r="B307">
        <v>61551255</v>
      </c>
      <c r="C307">
        <v>61551245</v>
      </c>
      <c r="D307">
        <v>60334278</v>
      </c>
      <c r="E307">
        <v>1</v>
      </c>
      <c r="F307">
        <v>1</v>
      </c>
      <c r="G307">
        <v>1</v>
      </c>
      <c r="H307">
        <v>2</v>
      </c>
      <c r="I307" t="s">
        <v>432</v>
      </c>
      <c r="J307" t="s">
        <v>433</v>
      </c>
      <c r="K307" t="s">
        <v>434</v>
      </c>
      <c r="L307">
        <v>1368</v>
      </c>
      <c r="N307">
        <v>1011</v>
      </c>
      <c r="O307" t="s">
        <v>417</v>
      </c>
      <c r="P307" t="s">
        <v>417</v>
      </c>
      <c r="Q307">
        <v>1</v>
      </c>
      <c r="X307">
        <v>0.01</v>
      </c>
      <c r="Y307">
        <v>0</v>
      </c>
      <c r="Z307">
        <v>37.32</v>
      </c>
      <c r="AA307">
        <v>641.22</v>
      </c>
      <c r="AB307">
        <v>0</v>
      </c>
      <c r="AC307">
        <v>0</v>
      </c>
      <c r="AD307">
        <v>1</v>
      </c>
      <c r="AE307">
        <v>0</v>
      </c>
      <c r="AF307" t="s">
        <v>3</v>
      </c>
      <c r="AG307">
        <v>0.01</v>
      </c>
      <c r="AH307">
        <v>2</v>
      </c>
      <c r="AI307">
        <v>61551248</v>
      </c>
      <c r="AJ307">
        <v>307</v>
      </c>
      <c r="AK307">
        <v>0</v>
      </c>
      <c r="AL307">
        <v>0</v>
      </c>
      <c r="AM307">
        <v>0</v>
      </c>
      <c r="AN307">
        <v>0</v>
      </c>
      <c r="AO307">
        <v>0</v>
      </c>
      <c r="AP307">
        <v>0</v>
      </c>
      <c r="AQ307">
        <v>0</v>
      </c>
      <c r="AR307">
        <v>0</v>
      </c>
    </row>
    <row r="308" spans="1:44" x14ac:dyDescent="0.2">
      <c r="A308">
        <f>ROW(Source!A593)</f>
        <v>593</v>
      </c>
      <c r="B308">
        <v>61551256</v>
      </c>
      <c r="C308">
        <v>61551245</v>
      </c>
      <c r="D308">
        <v>60401754</v>
      </c>
      <c r="E308">
        <v>1</v>
      </c>
      <c r="F308">
        <v>1</v>
      </c>
      <c r="G308">
        <v>1</v>
      </c>
      <c r="H308">
        <v>3</v>
      </c>
      <c r="I308" t="s">
        <v>436</v>
      </c>
      <c r="J308" t="s">
        <v>437</v>
      </c>
      <c r="K308" t="s">
        <v>438</v>
      </c>
      <c r="L308">
        <v>1383</v>
      </c>
      <c r="N308">
        <v>1013</v>
      </c>
      <c r="O308" t="s">
        <v>439</v>
      </c>
      <c r="P308" t="s">
        <v>439</v>
      </c>
      <c r="Q308">
        <v>1</v>
      </c>
      <c r="X308">
        <v>8.2403999999999993</v>
      </c>
      <c r="Y308">
        <v>6.78</v>
      </c>
      <c r="Z308">
        <v>0</v>
      </c>
      <c r="AA308">
        <v>0</v>
      </c>
      <c r="AB308">
        <v>0</v>
      </c>
      <c r="AC308">
        <v>0</v>
      </c>
      <c r="AD308">
        <v>1</v>
      </c>
      <c r="AE308">
        <v>0</v>
      </c>
      <c r="AF308" t="s">
        <v>3</v>
      </c>
      <c r="AG308">
        <v>8.2403999999999993</v>
      </c>
      <c r="AH308">
        <v>2</v>
      </c>
      <c r="AI308">
        <v>61551249</v>
      </c>
      <c r="AJ308">
        <v>308</v>
      </c>
      <c r="AK308">
        <v>0</v>
      </c>
      <c r="AL308">
        <v>0</v>
      </c>
      <c r="AM308">
        <v>0</v>
      </c>
      <c r="AN308">
        <v>0</v>
      </c>
      <c r="AO308">
        <v>0</v>
      </c>
      <c r="AP308">
        <v>0</v>
      </c>
      <c r="AQ308">
        <v>0</v>
      </c>
      <c r="AR308">
        <v>0</v>
      </c>
    </row>
    <row r="309" spans="1:44" x14ac:dyDescent="0.2">
      <c r="A309">
        <f>ROW(Source!A593)</f>
        <v>593</v>
      </c>
      <c r="B309">
        <v>61551257</v>
      </c>
      <c r="C309">
        <v>61551245</v>
      </c>
      <c r="D309">
        <v>60403324</v>
      </c>
      <c r="E309">
        <v>1</v>
      </c>
      <c r="F309">
        <v>1</v>
      </c>
      <c r="G309">
        <v>1</v>
      </c>
      <c r="H309">
        <v>3</v>
      </c>
      <c r="I309" t="s">
        <v>440</v>
      </c>
      <c r="J309" t="s">
        <v>441</v>
      </c>
      <c r="K309" t="s">
        <v>442</v>
      </c>
      <c r="L309">
        <v>1407</v>
      </c>
      <c r="N309">
        <v>1013</v>
      </c>
      <c r="O309" t="s">
        <v>443</v>
      </c>
      <c r="P309" t="s">
        <v>443</v>
      </c>
      <c r="Q309">
        <v>1</v>
      </c>
      <c r="X309">
        <v>0.4</v>
      </c>
      <c r="Y309">
        <v>261.08999999999997</v>
      </c>
      <c r="Z309">
        <v>0</v>
      </c>
      <c r="AA309">
        <v>0</v>
      </c>
      <c r="AB309">
        <v>0</v>
      </c>
      <c r="AC309">
        <v>0</v>
      </c>
      <c r="AD309">
        <v>1</v>
      </c>
      <c r="AE309">
        <v>0</v>
      </c>
      <c r="AF309" t="s">
        <v>3</v>
      </c>
      <c r="AG309">
        <v>0.4</v>
      </c>
      <c r="AH309">
        <v>2</v>
      </c>
      <c r="AI309">
        <v>61551250</v>
      </c>
      <c r="AJ309">
        <v>309</v>
      </c>
      <c r="AK309">
        <v>0</v>
      </c>
      <c r="AL309">
        <v>0</v>
      </c>
      <c r="AM309">
        <v>0</v>
      </c>
      <c r="AN309">
        <v>0</v>
      </c>
      <c r="AO309">
        <v>0</v>
      </c>
      <c r="AP309">
        <v>0</v>
      </c>
      <c r="AQ309">
        <v>0</v>
      </c>
      <c r="AR309">
        <v>0</v>
      </c>
    </row>
    <row r="310" spans="1:44" x14ac:dyDescent="0.2">
      <c r="A310">
        <f>ROW(Source!A593)</f>
        <v>593</v>
      </c>
      <c r="B310">
        <v>61551258</v>
      </c>
      <c r="C310">
        <v>61551245</v>
      </c>
      <c r="D310">
        <v>60403601</v>
      </c>
      <c r="E310">
        <v>1</v>
      </c>
      <c r="F310">
        <v>1</v>
      </c>
      <c r="G310">
        <v>1</v>
      </c>
      <c r="H310">
        <v>3</v>
      </c>
      <c r="I310" t="s">
        <v>444</v>
      </c>
      <c r="J310" t="s">
        <v>445</v>
      </c>
      <c r="K310" t="s">
        <v>446</v>
      </c>
      <c r="L310">
        <v>1348</v>
      </c>
      <c r="N310">
        <v>1009</v>
      </c>
      <c r="O310" t="s">
        <v>28</v>
      </c>
      <c r="P310" t="s">
        <v>28</v>
      </c>
      <c r="Q310">
        <v>1000</v>
      </c>
      <c r="X310">
        <v>1.4E-3</v>
      </c>
      <c r="Y310">
        <v>99190.96</v>
      </c>
      <c r="Z310">
        <v>0</v>
      </c>
      <c r="AA310">
        <v>0</v>
      </c>
      <c r="AB310">
        <v>0</v>
      </c>
      <c r="AC310">
        <v>0</v>
      </c>
      <c r="AD310">
        <v>1</v>
      </c>
      <c r="AE310">
        <v>0</v>
      </c>
      <c r="AF310" t="s">
        <v>3</v>
      </c>
      <c r="AG310">
        <v>1.4E-3</v>
      </c>
      <c r="AH310">
        <v>2</v>
      </c>
      <c r="AI310">
        <v>61551251</v>
      </c>
      <c r="AJ310">
        <v>310</v>
      </c>
      <c r="AK310">
        <v>0</v>
      </c>
      <c r="AL310">
        <v>0</v>
      </c>
      <c r="AM310">
        <v>0</v>
      </c>
      <c r="AN310">
        <v>0</v>
      </c>
      <c r="AO310">
        <v>0</v>
      </c>
      <c r="AP310">
        <v>0</v>
      </c>
      <c r="AQ310">
        <v>0</v>
      </c>
      <c r="AR310">
        <v>0</v>
      </c>
    </row>
    <row r="311" spans="1:44" x14ac:dyDescent="0.2">
      <c r="A311">
        <f>ROW(Source!A593)</f>
        <v>593</v>
      </c>
      <c r="B311">
        <v>61551259</v>
      </c>
      <c r="C311">
        <v>61551245</v>
      </c>
      <c r="D311">
        <v>60333436</v>
      </c>
      <c r="E311">
        <v>117</v>
      </c>
      <c r="F311">
        <v>1</v>
      </c>
      <c r="G311">
        <v>1</v>
      </c>
      <c r="H311">
        <v>3</v>
      </c>
      <c r="I311" t="s">
        <v>496</v>
      </c>
      <c r="J311" t="s">
        <v>3</v>
      </c>
      <c r="K311" t="s">
        <v>497</v>
      </c>
      <c r="L311">
        <v>3277935</v>
      </c>
      <c r="N311">
        <v>1013</v>
      </c>
      <c r="O311" t="s">
        <v>498</v>
      </c>
      <c r="P311" t="s">
        <v>498</v>
      </c>
      <c r="Q311">
        <v>1</v>
      </c>
      <c r="X311">
        <v>2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 t="s">
        <v>3</v>
      </c>
      <c r="AG311">
        <v>2</v>
      </c>
      <c r="AH311">
        <v>3</v>
      </c>
      <c r="AI311">
        <v>-1</v>
      </c>
      <c r="AJ311" t="s">
        <v>3</v>
      </c>
      <c r="AK311">
        <v>0</v>
      </c>
      <c r="AL311">
        <v>0</v>
      </c>
      <c r="AM311">
        <v>0</v>
      </c>
      <c r="AN311">
        <v>0</v>
      </c>
      <c r="AO311">
        <v>0</v>
      </c>
      <c r="AP311">
        <v>0</v>
      </c>
      <c r="AQ311">
        <v>0</v>
      </c>
      <c r="AR311">
        <v>0</v>
      </c>
    </row>
    <row r="312" spans="1:44" x14ac:dyDescent="0.2">
      <c r="A312">
        <f>ROW(Source!A595)</f>
        <v>595</v>
      </c>
      <c r="B312">
        <v>61551269</v>
      </c>
      <c r="C312">
        <v>61551261</v>
      </c>
      <c r="D312">
        <v>60327430</v>
      </c>
      <c r="E312">
        <v>117</v>
      </c>
      <c r="F312">
        <v>1</v>
      </c>
      <c r="G312">
        <v>1</v>
      </c>
      <c r="H312">
        <v>1</v>
      </c>
      <c r="I312" t="s">
        <v>428</v>
      </c>
      <c r="J312" t="s">
        <v>3</v>
      </c>
      <c r="K312" t="s">
        <v>429</v>
      </c>
      <c r="L312">
        <v>1191</v>
      </c>
      <c r="N312">
        <v>1013</v>
      </c>
      <c r="O312" t="s">
        <v>413</v>
      </c>
      <c r="P312" t="s">
        <v>413</v>
      </c>
      <c r="Q312">
        <v>1</v>
      </c>
      <c r="X312">
        <v>20.329999999999998</v>
      </c>
      <c r="Y312">
        <v>0</v>
      </c>
      <c r="Z312">
        <v>0</v>
      </c>
      <c r="AA312">
        <v>0</v>
      </c>
      <c r="AB312">
        <v>713.96</v>
      </c>
      <c r="AC312">
        <v>0</v>
      </c>
      <c r="AD312">
        <v>1</v>
      </c>
      <c r="AE312">
        <v>1</v>
      </c>
      <c r="AF312" t="s">
        <v>3</v>
      </c>
      <c r="AG312">
        <v>20.329999999999998</v>
      </c>
      <c r="AH312">
        <v>2</v>
      </c>
      <c r="AI312">
        <v>61551262</v>
      </c>
      <c r="AJ312">
        <v>312</v>
      </c>
      <c r="AK312">
        <v>0</v>
      </c>
      <c r="AL312">
        <v>0</v>
      </c>
      <c r="AM312">
        <v>0</v>
      </c>
      <c r="AN312">
        <v>0</v>
      </c>
      <c r="AO312">
        <v>0</v>
      </c>
      <c r="AP312">
        <v>0</v>
      </c>
      <c r="AQ312">
        <v>0</v>
      </c>
      <c r="AR312">
        <v>0</v>
      </c>
    </row>
    <row r="313" spans="1:44" x14ac:dyDescent="0.2">
      <c r="A313">
        <f>ROW(Source!A595)</f>
        <v>595</v>
      </c>
      <c r="B313">
        <v>61551270</v>
      </c>
      <c r="C313">
        <v>61551261</v>
      </c>
      <c r="D313">
        <v>60327602</v>
      </c>
      <c r="E313">
        <v>117</v>
      </c>
      <c r="F313">
        <v>1</v>
      </c>
      <c r="G313">
        <v>1</v>
      </c>
      <c r="H313">
        <v>1</v>
      </c>
      <c r="I313" t="s">
        <v>430</v>
      </c>
      <c r="J313" t="s">
        <v>3</v>
      </c>
      <c r="K313" t="s">
        <v>431</v>
      </c>
      <c r="L313">
        <v>1191</v>
      </c>
      <c r="N313">
        <v>1013</v>
      </c>
      <c r="O313" t="s">
        <v>413</v>
      </c>
      <c r="P313" t="s">
        <v>413</v>
      </c>
      <c r="Q313">
        <v>1</v>
      </c>
      <c r="X313">
        <v>0.01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1</v>
      </c>
      <c r="AE313">
        <v>2</v>
      </c>
      <c r="AF313" t="s">
        <v>3</v>
      </c>
      <c r="AG313">
        <v>0.01</v>
      </c>
      <c r="AH313">
        <v>2</v>
      </c>
      <c r="AI313">
        <v>61551263</v>
      </c>
      <c r="AJ313">
        <v>313</v>
      </c>
      <c r="AK313">
        <v>0</v>
      </c>
      <c r="AL313">
        <v>0</v>
      </c>
      <c r="AM313">
        <v>0</v>
      </c>
      <c r="AN313">
        <v>0</v>
      </c>
      <c r="AO313">
        <v>0</v>
      </c>
      <c r="AP313">
        <v>0</v>
      </c>
      <c r="AQ313">
        <v>0</v>
      </c>
      <c r="AR313">
        <v>0</v>
      </c>
    </row>
    <row r="314" spans="1:44" x14ac:dyDescent="0.2">
      <c r="A314">
        <f>ROW(Source!A595)</f>
        <v>595</v>
      </c>
      <c r="B314">
        <v>61551271</v>
      </c>
      <c r="C314">
        <v>61551261</v>
      </c>
      <c r="D314">
        <v>60334278</v>
      </c>
      <c r="E314">
        <v>1</v>
      </c>
      <c r="F314">
        <v>1</v>
      </c>
      <c r="G314">
        <v>1</v>
      </c>
      <c r="H314">
        <v>2</v>
      </c>
      <c r="I314" t="s">
        <v>432</v>
      </c>
      <c r="J314" t="s">
        <v>433</v>
      </c>
      <c r="K314" t="s">
        <v>434</v>
      </c>
      <c r="L314">
        <v>1368</v>
      </c>
      <c r="N314">
        <v>1011</v>
      </c>
      <c r="O314" t="s">
        <v>417</v>
      </c>
      <c r="P314" t="s">
        <v>417</v>
      </c>
      <c r="Q314">
        <v>1</v>
      </c>
      <c r="X314">
        <v>0.01</v>
      </c>
      <c r="Y314">
        <v>0</v>
      </c>
      <c r="Z314">
        <v>37.32</v>
      </c>
      <c r="AA314">
        <v>641.22</v>
      </c>
      <c r="AB314">
        <v>0</v>
      </c>
      <c r="AC314">
        <v>0</v>
      </c>
      <c r="AD314">
        <v>1</v>
      </c>
      <c r="AE314">
        <v>0</v>
      </c>
      <c r="AF314" t="s">
        <v>3</v>
      </c>
      <c r="AG314">
        <v>0.01</v>
      </c>
      <c r="AH314">
        <v>2</v>
      </c>
      <c r="AI314">
        <v>61551264</v>
      </c>
      <c r="AJ314">
        <v>314</v>
      </c>
      <c r="AK314">
        <v>0</v>
      </c>
      <c r="AL314">
        <v>0</v>
      </c>
      <c r="AM314">
        <v>0</v>
      </c>
      <c r="AN314">
        <v>0</v>
      </c>
      <c r="AO314">
        <v>0</v>
      </c>
      <c r="AP314">
        <v>0</v>
      </c>
      <c r="AQ314">
        <v>0</v>
      </c>
      <c r="AR314">
        <v>0</v>
      </c>
    </row>
    <row r="315" spans="1:44" x14ac:dyDescent="0.2">
      <c r="A315">
        <f>ROW(Source!A595)</f>
        <v>595</v>
      </c>
      <c r="B315">
        <v>61551272</v>
      </c>
      <c r="C315">
        <v>61551261</v>
      </c>
      <c r="D315">
        <v>60401754</v>
      </c>
      <c r="E315">
        <v>1</v>
      </c>
      <c r="F315">
        <v>1</v>
      </c>
      <c r="G315">
        <v>1</v>
      </c>
      <c r="H315">
        <v>3</v>
      </c>
      <c r="I315" t="s">
        <v>436</v>
      </c>
      <c r="J315" t="s">
        <v>437</v>
      </c>
      <c r="K315" t="s">
        <v>438</v>
      </c>
      <c r="L315">
        <v>1383</v>
      </c>
      <c r="N315">
        <v>1013</v>
      </c>
      <c r="O315" t="s">
        <v>439</v>
      </c>
      <c r="P315" t="s">
        <v>439</v>
      </c>
      <c r="Q315">
        <v>1</v>
      </c>
      <c r="X315">
        <v>8.2403999999999993</v>
      </c>
      <c r="Y315">
        <v>6.78</v>
      </c>
      <c r="Z315">
        <v>0</v>
      </c>
      <c r="AA315">
        <v>0</v>
      </c>
      <c r="AB315">
        <v>0</v>
      </c>
      <c r="AC315">
        <v>0</v>
      </c>
      <c r="AD315">
        <v>1</v>
      </c>
      <c r="AE315">
        <v>0</v>
      </c>
      <c r="AF315" t="s">
        <v>3</v>
      </c>
      <c r="AG315">
        <v>8.2403999999999993</v>
      </c>
      <c r="AH315">
        <v>2</v>
      </c>
      <c r="AI315">
        <v>61551265</v>
      </c>
      <c r="AJ315">
        <v>315</v>
      </c>
      <c r="AK315">
        <v>0</v>
      </c>
      <c r="AL315">
        <v>0</v>
      </c>
      <c r="AM315">
        <v>0</v>
      </c>
      <c r="AN315">
        <v>0</v>
      </c>
      <c r="AO315">
        <v>0</v>
      </c>
      <c r="AP315">
        <v>0</v>
      </c>
      <c r="AQ315">
        <v>0</v>
      </c>
      <c r="AR315">
        <v>0</v>
      </c>
    </row>
    <row r="316" spans="1:44" x14ac:dyDescent="0.2">
      <c r="A316">
        <f>ROW(Source!A595)</f>
        <v>595</v>
      </c>
      <c r="B316">
        <v>61551273</v>
      </c>
      <c r="C316">
        <v>61551261</v>
      </c>
      <c r="D316">
        <v>60403324</v>
      </c>
      <c r="E316">
        <v>1</v>
      </c>
      <c r="F316">
        <v>1</v>
      </c>
      <c r="G316">
        <v>1</v>
      </c>
      <c r="H316">
        <v>3</v>
      </c>
      <c r="I316" t="s">
        <v>440</v>
      </c>
      <c r="J316" t="s">
        <v>441</v>
      </c>
      <c r="K316" t="s">
        <v>442</v>
      </c>
      <c r="L316">
        <v>1407</v>
      </c>
      <c r="N316">
        <v>1013</v>
      </c>
      <c r="O316" t="s">
        <v>443</v>
      </c>
      <c r="P316" t="s">
        <v>443</v>
      </c>
      <c r="Q316">
        <v>1</v>
      </c>
      <c r="X316">
        <v>0.4</v>
      </c>
      <c r="Y316">
        <v>261.08999999999997</v>
      </c>
      <c r="Z316">
        <v>0</v>
      </c>
      <c r="AA316">
        <v>0</v>
      </c>
      <c r="AB316">
        <v>0</v>
      </c>
      <c r="AC316">
        <v>0</v>
      </c>
      <c r="AD316">
        <v>1</v>
      </c>
      <c r="AE316">
        <v>0</v>
      </c>
      <c r="AF316" t="s">
        <v>3</v>
      </c>
      <c r="AG316">
        <v>0.4</v>
      </c>
      <c r="AH316">
        <v>2</v>
      </c>
      <c r="AI316">
        <v>61551266</v>
      </c>
      <c r="AJ316">
        <v>316</v>
      </c>
      <c r="AK316">
        <v>0</v>
      </c>
      <c r="AL316">
        <v>0</v>
      </c>
      <c r="AM316">
        <v>0</v>
      </c>
      <c r="AN316">
        <v>0</v>
      </c>
      <c r="AO316">
        <v>0</v>
      </c>
      <c r="AP316">
        <v>0</v>
      </c>
      <c r="AQ316">
        <v>0</v>
      </c>
      <c r="AR316">
        <v>0</v>
      </c>
    </row>
    <row r="317" spans="1:44" x14ac:dyDescent="0.2">
      <c r="A317">
        <f>ROW(Source!A595)</f>
        <v>595</v>
      </c>
      <c r="B317">
        <v>61551274</v>
      </c>
      <c r="C317">
        <v>61551261</v>
      </c>
      <c r="D317">
        <v>60403601</v>
      </c>
      <c r="E317">
        <v>1</v>
      </c>
      <c r="F317">
        <v>1</v>
      </c>
      <c r="G317">
        <v>1</v>
      </c>
      <c r="H317">
        <v>3</v>
      </c>
      <c r="I317" t="s">
        <v>444</v>
      </c>
      <c r="J317" t="s">
        <v>445</v>
      </c>
      <c r="K317" t="s">
        <v>446</v>
      </c>
      <c r="L317">
        <v>1348</v>
      </c>
      <c r="N317">
        <v>1009</v>
      </c>
      <c r="O317" t="s">
        <v>28</v>
      </c>
      <c r="P317" t="s">
        <v>28</v>
      </c>
      <c r="Q317">
        <v>1000</v>
      </c>
      <c r="X317">
        <v>1.4E-3</v>
      </c>
      <c r="Y317">
        <v>99190.96</v>
      </c>
      <c r="Z317">
        <v>0</v>
      </c>
      <c r="AA317">
        <v>0</v>
      </c>
      <c r="AB317">
        <v>0</v>
      </c>
      <c r="AC317">
        <v>0</v>
      </c>
      <c r="AD317">
        <v>1</v>
      </c>
      <c r="AE317">
        <v>0</v>
      </c>
      <c r="AF317" t="s">
        <v>3</v>
      </c>
      <c r="AG317">
        <v>1.4E-3</v>
      </c>
      <c r="AH317">
        <v>2</v>
      </c>
      <c r="AI317">
        <v>61551267</v>
      </c>
      <c r="AJ317">
        <v>317</v>
      </c>
      <c r="AK317">
        <v>0</v>
      </c>
      <c r="AL317">
        <v>0</v>
      </c>
      <c r="AM317">
        <v>0</v>
      </c>
      <c r="AN317">
        <v>0</v>
      </c>
      <c r="AO317">
        <v>0</v>
      </c>
      <c r="AP317">
        <v>0</v>
      </c>
      <c r="AQ317">
        <v>0</v>
      </c>
      <c r="AR317">
        <v>0</v>
      </c>
    </row>
    <row r="318" spans="1:44" x14ac:dyDescent="0.2">
      <c r="A318">
        <f>ROW(Source!A595)</f>
        <v>595</v>
      </c>
      <c r="B318">
        <v>61551275</v>
      </c>
      <c r="C318">
        <v>61551261</v>
      </c>
      <c r="D318">
        <v>60333436</v>
      </c>
      <c r="E318">
        <v>117</v>
      </c>
      <c r="F318">
        <v>1</v>
      </c>
      <c r="G318">
        <v>1</v>
      </c>
      <c r="H318">
        <v>3</v>
      </c>
      <c r="I318" t="s">
        <v>496</v>
      </c>
      <c r="J318" t="s">
        <v>3</v>
      </c>
      <c r="K318" t="s">
        <v>497</v>
      </c>
      <c r="L318">
        <v>3277935</v>
      </c>
      <c r="N318">
        <v>1013</v>
      </c>
      <c r="O318" t="s">
        <v>498</v>
      </c>
      <c r="P318" t="s">
        <v>498</v>
      </c>
      <c r="Q318">
        <v>1</v>
      </c>
      <c r="X318">
        <v>2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 t="s">
        <v>3</v>
      </c>
      <c r="AG318">
        <v>2</v>
      </c>
      <c r="AH318">
        <v>3</v>
      </c>
      <c r="AI318">
        <v>-1</v>
      </c>
      <c r="AJ318" t="s">
        <v>3</v>
      </c>
      <c r="AK318">
        <v>0</v>
      </c>
      <c r="AL318">
        <v>0</v>
      </c>
      <c r="AM318">
        <v>0</v>
      </c>
      <c r="AN318">
        <v>0</v>
      </c>
      <c r="AO318">
        <v>0</v>
      </c>
      <c r="AP318">
        <v>0</v>
      </c>
      <c r="AQ318">
        <v>0</v>
      </c>
      <c r="AR318">
        <v>0</v>
      </c>
    </row>
    <row r="319" spans="1:44" x14ac:dyDescent="0.2">
      <c r="A319">
        <f>ROW(Source!A597)</f>
        <v>597</v>
      </c>
      <c r="B319">
        <v>61551289</v>
      </c>
      <c r="C319">
        <v>61551277</v>
      </c>
      <c r="D319">
        <v>60327426</v>
      </c>
      <c r="E319">
        <v>117</v>
      </c>
      <c r="F319">
        <v>1</v>
      </c>
      <c r="G319">
        <v>1</v>
      </c>
      <c r="H319">
        <v>1</v>
      </c>
      <c r="I319" t="s">
        <v>447</v>
      </c>
      <c r="J319" t="s">
        <v>3</v>
      </c>
      <c r="K319" t="s">
        <v>448</v>
      </c>
      <c r="L319">
        <v>1191</v>
      </c>
      <c r="N319">
        <v>1013</v>
      </c>
      <c r="O319" t="s">
        <v>413</v>
      </c>
      <c r="P319" t="s">
        <v>413</v>
      </c>
      <c r="Q319">
        <v>1</v>
      </c>
      <c r="X319">
        <v>12.24</v>
      </c>
      <c r="Y319">
        <v>0</v>
      </c>
      <c r="Z319">
        <v>0</v>
      </c>
      <c r="AA319">
        <v>0</v>
      </c>
      <c r="AB319">
        <v>705.88</v>
      </c>
      <c r="AC319">
        <v>0</v>
      </c>
      <c r="AD319">
        <v>1</v>
      </c>
      <c r="AE319">
        <v>1</v>
      </c>
      <c r="AF319" t="s">
        <v>3</v>
      </c>
      <c r="AG319">
        <v>12.24</v>
      </c>
      <c r="AH319">
        <v>2</v>
      </c>
      <c r="AI319">
        <v>61551278</v>
      </c>
      <c r="AJ319">
        <v>319</v>
      </c>
      <c r="AK319">
        <v>0</v>
      </c>
      <c r="AL319">
        <v>0</v>
      </c>
      <c r="AM319">
        <v>0</v>
      </c>
      <c r="AN319">
        <v>0</v>
      </c>
      <c r="AO319">
        <v>0</v>
      </c>
      <c r="AP319">
        <v>0</v>
      </c>
      <c r="AQ319">
        <v>0</v>
      </c>
      <c r="AR319">
        <v>0</v>
      </c>
    </row>
    <row r="320" spans="1:44" x14ac:dyDescent="0.2">
      <c r="A320">
        <f>ROW(Source!A597)</f>
        <v>597</v>
      </c>
      <c r="B320">
        <v>61551290</v>
      </c>
      <c r="C320">
        <v>61551277</v>
      </c>
      <c r="D320">
        <v>60327602</v>
      </c>
      <c r="E320">
        <v>117</v>
      </c>
      <c r="F320">
        <v>1</v>
      </c>
      <c r="G320">
        <v>1</v>
      </c>
      <c r="H320">
        <v>1</v>
      </c>
      <c r="I320" t="s">
        <v>430</v>
      </c>
      <c r="J320" t="s">
        <v>3</v>
      </c>
      <c r="K320" t="s">
        <v>431</v>
      </c>
      <c r="L320">
        <v>1191</v>
      </c>
      <c r="N320">
        <v>1013</v>
      </c>
      <c r="O320" t="s">
        <v>413</v>
      </c>
      <c r="P320" t="s">
        <v>413</v>
      </c>
      <c r="Q320">
        <v>1</v>
      </c>
      <c r="X320">
        <v>0.2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1</v>
      </c>
      <c r="AE320">
        <v>2</v>
      </c>
      <c r="AF320" t="s">
        <v>3</v>
      </c>
      <c r="AG320">
        <v>0.2</v>
      </c>
      <c r="AH320">
        <v>2</v>
      </c>
      <c r="AI320">
        <v>61551279</v>
      </c>
      <c r="AJ320">
        <v>320</v>
      </c>
      <c r="AK320">
        <v>0</v>
      </c>
      <c r="AL320">
        <v>0</v>
      </c>
      <c r="AM320">
        <v>0</v>
      </c>
      <c r="AN320">
        <v>0</v>
      </c>
      <c r="AO320">
        <v>0</v>
      </c>
      <c r="AP320">
        <v>0</v>
      </c>
      <c r="AQ320">
        <v>0</v>
      </c>
      <c r="AR320">
        <v>0</v>
      </c>
    </row>
    <row r="321" spans="1:44" x14ac:dyDescent="0.2">
      <c r="A321">
        <f>ROW(Source!A597)</f>
        <v>597</v>
      </c>
      <c r="B321">
        <v>61551291</v>
      </c>
      <c r="C321">
        <v>61551277</v>
      </c>
      <c r="D321">
        <v>60334091</v>
      </c>
      <c r="E321">
        <v>1</v>
      </c>
      <c r="F321">
        <v>1</v>
      </c>
      <c r="G321">
        <v>1</v>
      </c>
      <c r="H321">
        <v>2</v>
      </c>
      <c r="I321" t="s">
        <v>449</v>
      </c>
      <c r="J321" t="s">
        <v>450</v>
      </c>
      <c r="K321" t="s">
        <v>451</v>
      </c>
      <c r="L321">
        <v>1368</v>
      </c>
      <c r="N321">
        <v>1011</v>
      </c>
      <c r="O321" t="s">
        <v>417</v>
      </c>
      <c r="P321" t="s">
        <v>417</v>
      </c>
      <c r="Q321">
        <v>1</v>
      </c>
      <c r="X321">
        <v>0.1</v>
      </c>
      <c r="Y321">
        <v>0</v>
      </c>
      <c r="Z321">
        <v>1629.55</v>
      </c>
      <c r="AA321">
        <v>969.91</v>
      </c>
      <c r="AB321">
        <v>0</v>
      </c>
      <c r="AC321">
        <v>0</v>
      </c>
      <c r="AD321">
        <v>1</v>
      </c>
      <c r="AE321">
        <v>0</v>
      </c>
      <c r="AF321" t="s">
        <v>3</v>
      </c>
      <c r="AG321">
        <v>0.1</v>
      </c>
      <c r="AH321">
        <v>2</v>
      </c>
      <c r="AI321">
        <v>61551280</v>
      </c>
      <c r="AJ321">
        <v>321</v>
      </c>
      <c r="AK321">
        <v>0</v>
      </c>
      <c r="AL321">
        <v>0</v>
      </c>
      <c r="AM321">
        <v>0</v>
      </c>
      <c r="AN321">
        <v>0</v>
      </c>
      <c r="AO321">
        <v>0</v>
      </c>
      <c r="AP321">
        <v>0</v>
      </c>
      <c r="AQ321">
        <v>0</v>
      </c>
      <c r="AR321">
        <v>0</v>
      </c>
    </row>
    <row r="322" spans="1:44" x14ac:dyDescent="0.2">
      <c r="A322">
        <f>ROW(Source!A597)</f>
        <v>597</v>
      </c>
      <c r="B322">
        <v>61551292</v>
      </c>
      <c r="C322">
        <v>61551277</v>
      </c>
      <c r="D322">
        <v>60334986</v>
      </c>
      <c r="E322">
        <v>1</v>
      </c>
      <c r="F322">
        <v>1</v>
      </c>
      <c r="G322">
        <v>1</v>
      </c>
      <c r="H322">
        <v>2</v>
      </c>
      <c r="I322" t="s">
        <v>453</v>
      </c>
      <c r="J322" t="s">
        <v>454</v>
      </c>
      <c r="K322" t="s">
        <v>455</v>
      </c>
      <c r="L322">
        <v>1368</v>
      </c>
      <c r="N322">
        <v>1011</v>
      </c>
      <c r="O322" t="s">
        <v>417</v>
      </c>
      <c r="P322" t="s">
        <v>417</v>
      </c>
      <c r="Q322">
        <v>1</v>
      </c>
      <c r="X322">
        <v>0.1</v>
      </c>
      <c r="Y322">
        <v>0</v>
      </c>
      <c r="Z322">
        <v>643.29</v>
      </c>
      <c r="AA322">
        <v>722.05</v>
      </c>
      <c r="AB322">
        <v>0</v>
      </c>
      <c r="AC322">
        <v>0</v>
      </c>
      <c r="AD322">
        <v>1</v>
      </c>
      <c r="AE322">
        <v>0</v>
      </c>
      <c r="AF322" t="s">
        <v>3</v>
      </c>
      <c r="AG322">
        <v>0.1</v>
      </c>
      <c r="AH322">
        <v>2</v>
      </c>
      <c r="AI322">
        <v>61551281</v>
      </c>
      <c r="AJ322">
        <v>322</v>
      </c>
      <c r="AK322">
        <v>0</v>
      </c>
      <c r="AL322">
        <v>0</v>
      </c>
      <c r="AM322">
        <v>0</v>
      </c>
      <c r="AN322">
        <v>0</v>
      </c>
      <c r="AO322">
        <v>0</v>
      </c>
      <c r="AP322">
        <v>0</v>
      </c>
      <c r="AQ322">
        <v>0</v>
      </c>
      <c r="AR322">
        <v>0</v>
      </c>
    </row>
    <row r="323" spans="1:44" x14ac:dyDescent="0.2">
      <c r="A323">
        <f>ROW(Source!A597)</f>
        <v>597</v>
      </c>
      <c r="B323">
        <v>61551293</v>
      </c>
      <c r="C323">
        <v>61551277</v>
      </c>
      <c r="D323">
        <v>60335182</v>
      </c>
      <c r="E323">
        <v>1</v>
      </c>
      <c r="F323">
        <v>1</v>
      </c>
      <c r="G323">
        <v>1</v>
      </c>
      <c r="H323">
        <v>2</v>
      </c>
      <c r="I323" t="s">
        <v>457</v>
      </c>
      <c r="J323" t="s">
        <v>458</v>
      </c>
      <c r="K323" t="s">
        <v>459</v>
      </c>
      <c r="L323">
        <v>1368</v>
      </c>
      <c r="N323">
        <v>1011</v>
      </c>
      <c r="O323" t="s">
        <v>417</v>
      </c>
      <c r="P323" t="s">
        <v>417</v>
      </c>
      <c r="Q323">
        <v>1</v>
      </c>
      <c r="X323">
        <v>2.16</v>
      </c>
      <c r="Y323">
        <v>0</v>
      </c>
      <c r="Z323">
        <v>32.26</v>
      </c>
      <c r="AA323">
        <v>0</v>
      </c>
      <c r="AB323">
        <v>0</v>
      </c>
      <c r="AC323">
        <v>0</v>
      </c>
      <c r="AD323">
        <v>1</v>
      </c>
      <c r="AE323">
        <v>0</v>
      </c>
      <c r="AF323" t="s">
        <v>3</v>
      </c>
      <c r="AG323">
        <v>2.16</v>
      </c>
      <c r="AH323">
        <v>2</v>
      </c>
      <c r="AI323">
        <v>61551282</v>
      </c>
      <c r="AJ323">
        <v>323</v>
      </c>
      <c r="AK323">
        <v>0</v>
      </c>
      <c r="AL323">
        <v>0</v>
      </c>
      <c r="AM323">
        <v>0</v>
      </c>
      <c r="AN323">
        <v>0</v>
      </c>
      <c r="AO323">
        <v>0</v>
      </c>
      <c r="AP323">
        <v>0</v>
      </c>
      <c r="AQ323">
        <v>0</v>
      </c>
      <c r="AR323">
        <v>0</v>
      </c>
    </row>
    <row r="324" spans="1:44" x14ac:dyDescent="0.2">
      <c r="A324">
        <f>ROW(Source!A597)</f>
        <v>597</v>
      </c>
      <c r="B324">
        <v>61551294</v>
      </c>
      <c r="C324">
        <v>61551277</v>
      </c>
      <c r="D324">
        <v>60401754</v>
      </c>
      <c r="E324">
        <v>1</v>
      </c>
      <c r="F324">
        <v>1</v>
      </c>
      <c r="G324">
        <v>1</v>
      </c>
      <c r="H324">
        <v>3</v>
      </c>
      <c r="I324" t="s">
        <v>436</v>
      </c>
      <c r="J324" t="s">
        <v>437</v>
      </c>
      <c r="K324" t="s">
        <v>438</v>
      </c>
      <c r="L324">
        <v>1383</v>
      </c>
      <c r="N324">
        <v>1013</v>
      </c>
      <c r="O324" t="s">
        <v>439</v>
      </c>
      <c r="P324" t="s">
        <v>439</v>
      </c>
      <c r="Q324">
        <v>1</v>
      </c>
      <c r="X324">
        <v>0.44159999999999999</v>
      </c>
      <c r="Y324">
        <v>6.78</v>
      </c>
      <c r="Z324">
        <v>0</v>
      </c>
      <c r="AA324">
        <v>0</v>
      </c>
      <c r="AB324">
        <v>0</v>
      </c>
      <c r="AC324">
        <v>0</v>
      </c>
      <c r="AD324">
        <v>1</v>
      </c>
      <c r="AE324">
        <v>0</v>
      </c>
      <c r="AF324" t="s">
        <v>3</v>
      </c>
      <c r="AG324">
        <v>0.44159999999999999</v>
      </c>
      <c r="AH324">
        <v>2</v>
      </c>
      <c r="AI324">
        <v>61551283</v>
      </c>
      <c r="AJ324">
        <v>324</v>
      </c>
      <c r="AK324">
        <v>0</v>
      </c>
      <c r="AL324">
        <v>0</v>
      </c>
      <c r="AM324">
        <v>0</v>
      </c>
      <c r="AN324">
        <v>0</v>
      </c>
      <c r="AO324">
        <v>0</v>
      </c>
      <c r="AP324">
        <v>0</v>
      </c>
      <c r="AQ324">
        <v>0</v>
      </c>
      <c r="AR324">
        <v>0</v>
      </c>
    </row>
    <row r="325" spans="1:44" x14ac:dyDescent="0.2">
      <c r="A325">
        <f>ROW(Source!A597)</f>
        <v>597</v>
      </c>
      <c r="B325">
        <v>61551295</v>
      </c>
      <c r="C325">
        <v>61551277</v>
      </c>
      <c r="D325">
        <v>60401913</v>
      </c>
      <c r="E325">
        <v>1</v>
      </c>
      <c r="F325">
        <v>1</v>
      </c>
      <c r="G325">
        <v>1</v>
      </c>
      <c r="H325">
        <v>3</v>
      </c>
      <c r="I325" t="s">
        <v>460</v>
      </c>
      <c r="J325" t="s">
        <v>461</v>
      </c>
      <c r="K325" t="s">
        <v>462</v>
      </c>
      <c r="L325">
        <v>1301</v>
      </c>
      <c r="N325">
        <v>1003</v>
      </c>
      <c r="O325" t="s">
        <v>163</v>
      </c>
      <c r="P325" t="s">
        <v>163</v>
      </c>
      <c r="Q325">
        <v>1</v>
      </c>
      <c r="X325">
        <v>13.33</v>
      </c>
      <c r="Y325">
        <v>5.87</v>
      </c>
      <c r="Z325">
        <v>0</v>
      </c>
      <c r="AA325">
        <v>0</v>
      </c>
      <c r="AB325">
        <v>0</v>
      </c>
      <c r="AC325">
        <v>0</v>
      </c>
      <c r="AD325">
        <v>1</v>
      </c>
      <c r="AE325">
        <v>0</v>
      </c>
      <c r="AF325" t="s">
        <v>3</v>
      </c>
      <c r="AG325">
        <v>13.33</v>
      </c>
      <c r="AH325">
        <v>2</v>
      </c>
      <c r="AI325">
        <v>61551284</v>
      </c>
      <c r="AJ325">
        <v>325</v>
      </c>
      <c r="AK325">
        <v>0</v>
      </c>
      <c r="AL325">
        <v>0</v>
      </c>
      <c r="AM325">
        <v>0</v>
      </c>
      <c r="AN325">
        <v>0</v>
      </c>
      <c r="AO325">
        <v>0</v>
      </c>
      <c r="AP325">
        <v>0</v>
      </c>
      <c r="AQ325">
        <v>0</v>
      </c>
      <c r="AR325">
        <v>0</v>
      </c>
    </row>
    <row r="326" spans="1:44" x14ac:dyDescent="0.2">
      <c r="A326">
        <f>ROW(Source!A597)</f>
        <v>597</v>
      </c>
      <c r="B326">
        <v>61551296</v>
      </c>
      <c r="C326">
        <v>61551277</v>
      </c>
      <c r="D326">
        <v>60401927</v>
      </c>
      <c r="E326">
        <v>1</v>
      </c>
      <c r="F326">
        <v>1</v>
      </c>
      <c r="G326">
        <v>1</v>
      </c>
      <c r="H326">
        <v>3</v>
      </c>
      <c r="I326" t="s">
        <v>463</v>
      </c>
      <c r="J326" t="s">
        <v>464</v>
      </c>
      <c r="K326" t="s">
        <v>465</v>
      </c>
      <c r="L326">
        <v>1302</v>
      </c>
      <c r="N326">
        <v>1003</v>
      </c>
      <c r="O326" t="s">
        <v>466</v>
      </c>
      <c r="P326" t="s">
        <v>466</v>
      </c>
      <c r="Q326">
        <v>10</v>
      </c>
      <c r="X326">
        <v>0.55000000000000004</v>
      </c>
      <c r="Y326">
        <v>37.71</v>
      </c>
      <c r="Z326">
        <v>0</v>
      </c>
      <c r="AA326">
        <v>0</v>
      </c>
      <c r="AB326">
        <v>0</v>
      </c>
      <c r="AC326">
        <v>0</v>
      </c>
      <c r="AD326">
        <v>1</v>
      </c>
      <c r="AE326">
        <v>0</v>
      </c>
      <c r="AF326" t="s">
        <v>3</v>
      </c>
      <c r="AG326">
        <v>0.55000000000000004</v>
      </c>
      <c r="AH326">
        <v>2</v>
      </c>
      <c r="AI326">
        <v>61551285</v>
      </c>
      <c r="AJ326">
        <v>326</v>
      </c>
      <c r="AK326">
        <v>0</v>
      </c>
      <c r="AL326">
        <v>0</v>
      </c>
      <c r="AM326">
        <v>0</v>
      </c>
      <c r="AN326">
        <v>0</v>
      </c>
      <c r="AO326">
        <v>0</v>
      </c>
      <c r="AP326">
        <v>0</v>
      </c>
      <c r="AQ326">
        <v>0</v>
      </c>
      <c r="AR326">
        <v>0</v>
      </c>
    </row>
    <row r="327" spans="1:44" x14ac:dyDescent="0.2">
      <c r="A327">
        <f>ROW(Source!A597)</f>
        <v>597</v>
      </c>
      <c r="B327">
        <v>61551297</v>
      </c>
      <c r="C327">
        <v>61551277</v>
      </c>
      <c r="D327">
        <v>60402495</v>
      </c>
      <c r="E327">
        <v>1</v>
      </c>
      <c r="F327">
        <v>1</v>
      </c>
      <c r="G327">
        <v>1</v>
      </c>
      <c r="H327">
        <v>3</v>
      </c>
      <c r="I327" t="s">
        <v>467</v>
      </c>
      <c r="J327" t="s">
        <v>468</v>
      </c>
      <c r="K327" t="s">
        <v>469</v>
      </c>
      <c r="L327">
        <v>1346</v>
      </c>
      <c r="N327">
        <v>1009</v>
      </c>
      <c r="O327" t="s">
        <v>470</v>
      </c>
      <c r="P327" t="s">
        <v>470</v>
      </c>
      <c r="Q327">
        <v>1</v>
      </c>
      <c r="X327">
        <v>1.9</v>
      </c>
      <c r="Y327">
        <v>155.63</v>
      </c>
      <c r="Z327">
        <v>0</v>
      </c>
      <c r="AA327">
        <v>0</v>
      </c>
      <c r="AB327">
        <v>0</v>
      </c>
      <c r="AC327">
        <v>0</v>
      </c>
      <c r="AD327">
        <v>1</v>
      </c>
      <c r="AE327">
        <v>0</v>
      </c>
      <c r="AF327" t="s">
        <v>3</v>
      </c>
      <c r="AG327">
        <v>1.9</v>
      </c>
      <c r="AH327">
        <v>2</v>
      </c>
      <c r="AI327">
        <v>61551286</v>
      </c>
      <c r="AJ327">
        <v>327</v>
      </c>
      <c r="AK327">
        <v>0</v>
      </c>
      <c r="AL327">
        <v>0</v>
      </c>
      <c r="AM327">
        <v>0</v>
      </c>
      <c r="AN327">
        <v>0</v>
      </c>
      <c r="AO327">
        <v>0</v>
      </c>
      <c r="AP327">
        <v>0</v>
      </c>
      <c r="AQ327">
        <v>0</v>
      </c>
      <c r="AR327">
        <v>0</v>
      </c>
    </row>
    <row r="328" spans="1:44" x14ac:dyDescent="0.2">
      <c r="A328">
        <f>ROW(Source!A597)</f>
        <v>597</v>
      </c>
      <c r="B328">
        <v>61551298</v>
      </c>
      <c r="C328">
        <v>61551277</v>
      </c>
      <c r="D328">
        <v>60420448</v>
      </c>
      <c r="E328">
        <v>1</v>
      </c>
      <c r="F328">
        <v>1</v>
      </c>
      <c r="G328">
        <v>1</v>
      </c>
      <c r="H328">
        <v>3</v>
      </c>
      <c r="I328" t="s">
        <v>471</v>
      </c>
      <c r="J328" t="s">
        <v>472</v>
      </c>
      <c r="K328" t="s">
        <v>473</v>
      </c>
      <c r="L328">
        <v>1346</v>
      </c>
      <c r="N328">
        <v>1009</v>
      </c>
      <c r="O328" t="s">
        <v>470</v>
      </c>
      <c r="P328" t="s">
        <v>470</v>
      </c>
      <c r="Q328">
        <v>1</v>
      </c>
      <c r="X328">
        <v>0.4</v>
      </c>
      <c r="Y328">
        <v>79.88</v>
      </c>
      <c r="Z328">
        <v>0</v>
      </c>
      <c r="AA328">
        <v>0</v>
      </c>
      <c r="AB328">
        <v>0</v>
      </c>
      <c r="AC328">
        <v>0</v>
      </c>
      <c r="AD328">
        <v>1</v>
      </c>
      <c r="AE328">
        <v>0</v>
      </c>
      <c r="AF328" t="s">
        <v>3</v>
      </c>
      <c r="AG328">
        <v>0.4</v>
      </c>
      <c r="AH328">
        <v>2</v>
      </c>
      <c r="AI328">
        <v>61551287</v>
      </c>
      <c r="AJ328">
        <v>328</v>
      </c>
      <c r="AK328">
        <v>0</v>
      </c>
      <c r="AL328">
        <v>0</v>
      </c>
      <c r="AM328">
        <v>0</v>
      </c>
      <c r="AN328">
        <v>0</v>
      </c>
      <c r="AO328">
        <v>0</v>
      </c>
      <c r="AP328">
        <v>0</v>
      </c>
      <c r="AQ328">
        <v>0</v>
      </c>
      <c r="AR328">
        <v>0</v>
      </c>
    </row>
    <row r="329" spans="1:44" x14ac:dyDescent="0.2">
      <c r="A329">
        <f>ROW(Source!A597)</f>
        <v>597</v>
      </c>
      <c r="B329">
        <v>61551299</v>
      </c>
      <c r="C329">
        <v>61551277</v>
      </c>
      <c r="D329">
        <v>60333436</v>
      </c>
      <c r="E329">
        <v>117</v>
      </c>
      <c r="F329">
        <v>1</v>
      </c>
      <c r="G329">
        <v>1</v>
      </c>
      <c r="H329">
        <v>3</v>
      </c>
      <c r="I329" t="s">
        <v>496</v>
      </c>
      <c r="J329" t="s">
        <v>3</v>
      </c>
      <c r="K329" t="s">
        <v>497</v>
      </c>
      <c r="L329">
        <v>3277935</v>
      </c>
      <c r="N329">
        <v>1013</v>
      </c>
      <c r="O329" t="s">
        <v>498</v>
      </c>
      <c r="P329" t="s">
        <v>498</v>
      </c>
      <c r="Q329">
        <v>1</v>
      </c>
      <c r="X329">
        <v>2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 t="s">
        <v>3</v>
      </c>
      <c r="AG329">
        <v>2</v>
      </c>
      <c r="AH329">
        <v>3</v>
      </c>
      <c r="AI329">
        <v>-1</v>
      </c>
      <c r="AJ329" t="s">
        <v>3</v>
      </c>
      <c r="AK329">
        <v>0</v>
      </c>
      <c r="AL329">
        <v>0</v>
      </c>
      <c r="AM329">
        <v>0</v>
      </c>
      <c r="AN329">
        <v>0</v>
      </c>
      <c r="AO329">
        <v>0</v>
      </c>
      <c r="AP329">
        <v>0</v>
      </c>
      <c r="AQ329">
        <v>0</v>
      </c>
      <c r="AR329">
        <v>0</v>
      </c>
    </row>
    <row r="330" spans="1:44" x14ac:dyDescent="0.2">
      <c r="A330">
        <f>ROW(Source!A599)</f>
        <v>599</v>
      </c>
      <c r="B330">
        <v>61551310</v>
      </c>
      <c r="C330">
        <v>61551301</v>
      </c>
      <c r="D330">
        <v>60327560</v>
      </c>
      <c r="E330">
        <v>117</v>
      </c>
      <c r="F330">
        <v>1</v>
      </c>
      <c r="G330">
        <v>1</v>
      </c>
      <c r="H330">
        <v>1</v>
      </c>
      <c r="I330" t="s">
        <v>474</v>
      </c>
      <c r="J330" t="s">
        <v>3</v>
      </c>
      <c r="K330" t="s">
        <v>475</v>
      </c>
      <c r="L330">
        <v>1369</v>
      </c>
      <c r="N330">
        <v>1013</v>
      </c>
      <c r="O330" t="s">
        <v>476</v>
      </c>
      <c r="P330" t="s">
        <v>476</v>
      </c>
      <c r="Q330">
        <v>1</v>
      </c>
      <c r="X330">
        <v>0.02</v>
      </c>
      <c r="Y330">
        <v>0</v>
      </c>
      <c r="Z330">
        <v>0</v>
      </c>
      <c r="AA330">
        <v>0</v>
      </c>
      <c r="AB330">
        <v>587.34</v>
      </c>
      <c r="AC330">
        <v>0</v>
      </c>
      <c r="AD330">
        <v>1</v>
      </c>
      <c r="AE330">
        <v>1</v>
      </c>
      <c r="AF330" t="s">
        <v>3</v>
      </c>
      <c r="AG330">
        <v>0.02</v>
      </c>
      <c r="AH330">
        <v>2</v>
      </c>
      <c r="AI330">
        <v>61551302</v>
      </c>
      <c r="AJ330">
        <v>330</v>
      </c>
      <c r="AK330">
        <v>0</v>
      </c>
      <c r="AL330">
        <v>0</v>
      </c>
      <c r="AM330">
        <v>0</v>
      </c>
      <c r="AN330">
        <v>0</v>
      </c>
      <c r="AO330">
        <v>0</v>
      </c>
      <c r="AP330">
        <v>0</v>
      </c>
      <c r="AQ330">
        <v>0</v>
      </c>
      <c r="AR330">
        <v>0</v>
      </c>
    </row>
    <row r="331" spans="1:44" x14ac:dyDescent="0.2">
      <c r="A331">
        <f>ROW(Source!A599)</f>
        <v>599</v>
      </c>
      <c r="B331">
        <v>61551311</v>
      </c>
      <c r="C331">
        <v>61551301</v>
      </c>
      <c r="D331">
        <v>60327562</v>
      </c>
      <c r="E331">
        <v>117</v>
      </c>
      <c r="F331">
        <v>1</v>
      </c>
      <c r="G331">
        <v>1</v>
      </c>
      <c r="H331">
        <v>1</v>
      </c>
      <c r="I331" t="s">
        <v>477</v>
      </c>
      <c r="J331" t="s">
        <v>3</v>
      </c>
      <c r="K331" t="s">
        <v>478</v>
      </c>
      <c r="L331">
        <v>1369</v>
      </c>
      <c r="N331">
        <v>1013</v>
      </c>
      <c r="O331" t="s">
        <v>476</v>
      </c>
      <c r="P331" t="s">
        <v>476</v>
      </c>
      <c r="Q331">
        <v>1</v>
      </c>
      <c r="X331">
        <v>10.75</v>
      </c>
      <c r="Y331">
        <v>0</v>
      </c>
      <c r="Z331">
        <v>0</v>
      </c>
      <c r="AA331">
        <v>0</v>
      </c>
      <c r="AB331">
        <v>641.22</v>
      </c>
      <c r="AC331">
        <v>0</v>
      </c>
      <c r="AD331">
        <v>1</v>
      </c>
      <c r="AE331">
        <v>1</v>
      </c>
      <c r="AF331" t="s">
        <v>3</v>
      </c>
      <c r="AG331">
        <v>10.75</v>
      </c>
      <c r="AH331">
        <v>2</v>
      </c>
      <c r="AI331">
        <v>61551303</v>
      </c>
      <c r="AJ331">
        <v>331</v>
      </c>
      <c r="AK331">
        <v>0</v>
      </c>
      <c r="AL331">
        <v>0</v>
      </c>
      <c r="AM331">
        <v>0</v>
      </c>
      <c r="AN331">
        <v>0</v>
      </c>
      <c r="AO331">
        <v>0</v>
      </c>
      <c r="AP331">
        <v>0</v>
      </c>
      <c r="AQ331">
        <v>0</v>
      </c>
      <c r="AR331">
        <v>0</v>
      </c>
    </row>
    <row r="332" spans="1:44" x14ac:dyDescent="0.2">
      <c r="A332">
        <f>ROW(Source!A599)</f>
        <v>599</v>
      </c>
      <c r="B332">
        <v>61551312</v>
      </c>
      <c r="C332">
        <v>61551301</v>
      </c>
      <c r="D332">
        <v>60327566</v>
      </c>
      <c r="E332">
        <v>117</v>
      </c>
      <c r="F332">
        <v>1</v>
      </c>
      <c r="G332">
        <v>1</v>
      </c>
      <c r="H332">
        <v>1</v>
      </c>
      <c r="I332" t="s">
        <v>479</v>
      </c>
      <c r="J332" t="s">
        <v>3</v>
      </c>
      <c r="K332" t="s">
        <v>480</v>
      </c>
      <c r="L332">
        <v>1369</v>
      </c>
      <c r="N332">
        <v>1013</v>
      </c>
      <c r="O332" t="s">
        <v>476</v>
      </c>
      <c r="P332" t="s">
        <v>476</v>
      </c>
      <c r="Q332">
        <v>1</v>
      </c>
      <c r="X332">
        <v>4.83</v>
      </c>
      <c r="Y332">
        <v>0</v>
      </c>
      <c r="Z332">
        <v>0</v>
      </c>
      <c r="AA332">
        <v>0</v>
      </c>
      <c r="AB332">
        <v>722.05</v>
      </c>
      <c r="AC332">
        <v>0</v>
      </c>
      <c r="AD332">
        <v>1</v>
      </c>
      <c r="AE332">
        <v>1</v>
      </c>
      <c r="AF332" t="s">
        <v>3</v>
      </c>
      <c r="AG332">
        <v>4.83</v>
      </c>
      <c r="AH332">
        <v>2</v>
      </c>
      <c r="AI332">
        <v>61551304</v>
      </c>
      <c r="AJ332">
        <v>332</v>
      </c>
      <c r="AK332">
        <v>0</v>
      </c>
      <c r="AL332">
        <v>0</v>
      </c>
      <c r="AM332">
        <v>0</v>
      </c>
      <c r="AN332">
        <v>0</v>
      </c>
      <c r="AO332">
        <v>0</v>
      </c>
      <c r="AP332">
        <v>0</v>
      </c>
      <c r="AQ332">
        <v>0</v>
      </c>
      <c r="AR332">
        <v>0</v>
      </c>
    </row>
    <row r="333" spans="1:44" x14ac:dyDescent="0.2">
      <c r="A333">
        <f>ROW(Source!A599)</f>
        <v>599</v>
      </c>
      <c r="B333">
        <v>61551313</v>
      </c>
      <c r="C333">
        <v>61551301</v>
      </c>
      <c r="D333">
        <v>60327602</v>
      </c>
      <c r="E333">
        <v>117</v>
      </c>
      <c r="F333">
        <v>1</v>
      </c>
      <c r="G333">
        <v>1</v>
      </c>
      <c r="H333">
        <v>1</v>
      </c>
      <c r="I333" t="s">
        <v>430</v>
      </c>
      <c r="J333" t="s">
        <v>3</v>
      </c>
      <c r="K333" t="s">
        <v>431</v>
      </c>
      <c r="L333">
        <v>1191</v>
      </c>
      <c r="N333">
        <v>1013</v>
      </c>
      <c r="O333" t="s">
        <v>413</v>
      </c>
      <c r="P333" t="s">
        <v>413</v>
      </c>
      <c r="Q333">
        <v>1</v>
      </c>
      <c r="X333">
        <v>0.01</v>
      </c>
      <c r="Y333">
        <v>0</v>
      </c>
      <c r="Z333">
        <v>0</v>
      </c>
      <c r="AA333">
        <v>0</v>
      </c>
      <c r="AB333">
        <v>0</v>
      </c>
      <c r="AC333">
        <v>0</v>
      </c>
      <c r="AD333">
        <v>1</v>
      </c>
      <c r="AE333">
        <v>2</v>
      </c>
      <c r="AF333" t="s">
        <v>3</v>
      </c>
      <c r="AG333">
        <v>0.01</v>
      </c>
      <c r="AH333">
        <v>2</v>
      </c>
      <c r="AI333">
        <v>61551305</v>
      </c>
      <c r="AJ333">
        <v>333</v>
      </c>
      <c r="AK333">
        <v>0</v>
      </c>
      <c r="AL333">
        <v>0</v>
      </c>
      <c r="AM333">
        <v>0</v>
      </c>
      <c r="AN333">
        <v>0</v>
      </c>
      <c r="AO333">
        <v>0</v>
      </c>
      <c r="AP333">
        <v>0</v>
      </c>
      <c r="AQ333">
        <v>0</v>
      </c>
      <c r="AR333">
        <v>0</v>
      </c>
    </row>
    <row r="334" spans="1:44" x14ac:dyDescent="0.2">
      <c r="A334">
        <f>ROW(Source!A599)</f>
        <v>599</v>
      </c>
      <c r="B334">
        <v>61551314</v>
      </c>
      <c r="C334">
        <v>61551301</v>
      </c>
      <c r="D334">
        <v>60334986</v>
      </c>
      <c r="E334">
        <v>1</v>
      </c>
      <c r="F334">
        <v>1</v>
      </c>
      <c r="G334">
        <v>1</v>
      </c>
      <c r="H334">
        <v>2</v>
      </c>
      <c r="I334" t="s">
        <v>453</v>
      </c>
      <c r="J334" t="s">
        <v>454</v>
      </c>
      <c r="K334" t="s">
        <v>455</v>
      </c>
      <c r="L334">
        <v>1368</v>
      </c>
      <c r="N334">
        <v>1011</v>
      </c>
      <c r="O334" t="s">
        <v>417</v>
      </c>
      <c r="P334" t="s">
        <v>417</v>
      </c>
      <c r="Q334">
        <v>1</v>
      </c>
      <c r="X334">
        <v>0.01</v>
      </c>
      <c r="Y334">
        <v>0</v>
      </c>
      <c r="Z334">
        <v>643.29</v>
      </c>
      <c r="AA334">
        <v>722.05</v>
      </c>
      <c r="AB334">
        <v>0</v>
      </c>
      <c r="AC334">
        <v>0</v>
      </c>
      <c r="AD334">
        <v>1</v>
      </c>
      <c r="AE334">
        <v>0</v>
      </c>
      <c r="AF334" t="s">
        <v>3</v>
      </c>
      <c r="AG334">
        <v>0.01</v>
      </c>
      <c r="AH334">
        <v>2</v>
      </c>
      <c r="AI334">
        <v>61551306</v>
      </c>
      <c r="AJ334">
        <v>334</v>
      </c>
      <c r="AK334">
        <v>0</v>
      </c>
      <c r="AL334">
        <v>0</v>
      </c>
      <c r="AM334">
        <v>0</v>
      </c>
      <c r="AN334">
        <v>0</v>
      </c>
      <c r="AO334">
        <v>0</v>
      </c>
      <c r="AP334">
        <v>0</v>
      </c>
      <c r="AQ334">
        <v>0</v>
      </c>
      <c r="AR334">
        <v>0</v>
      </c>
    </row>
    <row r="335" spans="1:44" x14ac:dyDescent="0.2">
      <c r="A335">
        <f>ROW(Source!A599)</f>
        <v>599</v>
      </c>
      <c r="B335">
        <v>61551315</v>
      </c>
      <c r="C335">
        <v>61551301</v>
      </c>
      <c r="D335">
        <v>60401754</v>
      </c>
      <c r="E335">
        <v>1</v>
      </c>
      <c r="F335">
        <v>1</v>
      </c>
      <c r="G335">
        <v>1</v>
      </c>
      <c r="H335">
        <v>3</v>
      </c>
      <c r="I335" t="s">
        <v>436</v>
      </c>
      <c r="J335" t="s">
        <v>437</v>
      </c>
      <c r="K335" t="s">
        <v>438</v>
      </c>
      <c r="L335">
        <v>1383</v>
      </c>
      <c r="N335">
        <v>1013</v>
      </c>
      <c r="O335" t="s">
        <v>439</v>
      </c>
      <c r="P335" t="s">
        <v>439</v>
      </c>
      <c r="Q335">
        <v>1</v>
      </c>
      <c r="X335">
        <v>4.42</v>
      </c>
      <c r="Y335">
        <v>6.78</v>
      </c>
      <c r="Z335">
        <v>0</v>
      </c>
      <c r="AA335">
        <v>0</v>
      </c>
      <c r="AB335">
        <v>0</v>
      </c>
      <c r="AC335">
        <v>0</v>
      </c>
      <c r="AD335">
        <v>1</v>
      </c>
      <c r="AE335">
        <v>0</v>
      </c>
      <c r="AF335" t="s">
        <v>3</v>
      </c>
      <c r="AG335">
        <v>4.42</v>
      </c>
      <c r="AH335">
        <v>2</v>
      </c>
      <c r="AI335">
        <v>61551307</v>
      </c>
      <c r="AJ335">
        <v>335</v>
      </c>
      <c r="AK335">
        <v>0</v>
      </c>
      <c r="AL335">
        <v>0</v>
      </c>
      <c r="AM335">
        <v>0</v>
      </c>
      <c r="AN335">
        <v>0</v>
      </c>
      <c r="AO335">
        <v>0</v>
      </c>
      <c r="AP335">
        <v>0</v>
      </c>
      <c r="AQ335">
        <v>0</v>
      </c>
      <c r="AR335">
        <v>0</v>
      </c>
    </row>
    <row r="336" spans="1:44" x14ac:dyDescent="0.2">
      <c r="A336">
        <f>ROW(Source!A599)</f>
        <v>599</v>
      </c>
      <c r="B336">
        <v>61551316</v>
      </c>
      <c r="C336">
        <v>61551301</v>
      </c>
      <c r="D336">
        <v>60403357</v>
      </c>
      <c r="E336">
        <v>1</v>
      </c>
      <c r="F336">
        <v>1</v>
      </c>
      <c r="G336">
        <v>1</v>
      </c>
      <c r="H336">
        <v>3</v>
      </c>
      <c r="I336" t="s">
        <v>481</v>
      </c>
      <c r="J336" t="s">
        <v>482</v>
      </c>
      <c r="K336" t="s">
        <v>483</v>
      </c>
      <c r="L336">
        <v>1425</v>
      </c>
      <c r="N336">
        <v>1013</v>
      </c>
      <c r="O336" t="s">
        <v>119</v>
      </c>
      <c r="P336" t="s">
        <v>119</v>
      </c>
      <c r="Q336">
        <v>1</v>
      </c>
      <c r="X336">
        <v>2.09</v>
      </c>
      <c r="Y336">
        <v>52.34</v>
      </c>
      <c r="Z336">
        <v>0</v>
      </c>
      <c r="AA336">
        <v>0</v>
      </c>
      <c r="AB336">
        <v>0</v>
      </c>
      <c r="AC336">
        <v>0</v>
      </c>
      <c r="AD336">
        <v>1</v>
      </c>
      <c r="AE336">
        <v>0</v>
      </c>
      <c r="AF336" t="s">
        <v>3</v>
      </c>
      <c r="AG336">
        <v>2.09</v>
      </c>
      <c r="AH336">
        <v>2</v>
      </c>
      <c r="AI336">
        <v>61551308</v>
      </c>
      <c r="AJ336">
        <v>336</v>
      </c>
      <c r="AK336">
        <v>0</v>
      </c>
      <c r="AL336">
        <v>0</v>
      </c>
      <c r="AM336">
        <v>0</v>
      </c>
      <c r="AN336">
        <v>0</v>
      </c>
      <c r="AO336">
        <v>0</v>
      </c>
      <c r="AP336">
        <v>0</v>
      </c>
      <c r="AQ336">
        <v>0</v>
      </c>
      <c r="AR336">
        <v>0</v>
      </c>
    </row>
    <row r="337" spans="1:44" x14ac:dyDescent="0.2">
      <c r="A337">
        <f>ROW(Source!A599)</f>
        <v>599</v>
      </c>
      <c r="B337">
        <v>61551317</v>
      </c>
      <c r="C337">
        <v>61551301</v>
      </c>
      <c r="D337">
        <v>60333436</v>
      </c>
      <c r="E337">
        <v>117</v>
      </c>
      <c r="F337">
        <v>1</v>
      </c>
      <c r="G337">
        <v>1</v>
      </c>
      <c r="H337">
        <v>3</v>
      </c>
      <c r="I337" t="s">
        <v>496</v>
      </c>
      <c r="J337" t="s">
        <v>3</v>
      </c>
      <c r="K337" t="s">
        <v>497</v>
      </c>
      <c r="L337">
        <v>3277935</v>
      </c>
      <c r="N337">
        <v>1013</v>
      </c>
      <c r="O337" t="s">
        <v>498</v>
      </c>
      <c r="P337" t="s">
        <v>498</v>
      </c>
      <c r="Q337">
        <v>1</v>
      </c>
      <c r="X337">
        <v>2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 t="s">
        <v>3</v>
      </c>
      <c r="AG337">
        <v>2</v>
      </c>
      <c r="AH337">
        <v>3</v>
      </c>
      <c r="AI337">
        <v>-1</v>
      </c>
      <c r="AJ337" t="s">
        <v>3</v>
      </c>
      <c r="AK337">
        <v>0</v>
      </c>
      <c r="AL337">
        <v>0</v>
      </c>
      <c r="AM337">
        <v>0</v>
      </c>
      <c r="AN337">
        <v>0</v>
      </c>
      <c r="AO337">
        <v>0</v>
      </c>
      <c r="AP337">
        <v>0</v>
      </c>
      <c r="AQ337">
        <v>0</v>
      </c>
      <c r="AR337">
        <v>0</v>
      </c>
    </row>
    <row r="338" spans="1:44" x14ac:dyDescent="0.2">
      <c r="A338">
        <f>ROW(Source!A636)</f>
        <v>636</v>
      </c>
      <c r="B338">
        <v>61551327</v>
      </c>
      <c r="C338">
        <v>61551319</v>
      </c>
      <c r="D338">
        <v>60327408</v>
      </c>
      <c r="E338">
        <v>117</v>
      </c>
      <c r="F338">
        <v>1</v>
      </c>
      <c r="G338">
        <v>1</v>
      </c>
      <c r="H338">
        <v>1</v>
      </c>
      <c r="I338" t="s">
        <v>484</v>
      </c>
      <c r="J338" t="s">
        <v>3</v>
      </c>
      <c r="K338" t="s">
        <v>485</v>
      </c>
      <c r="L338">
        <v>1191</v>
      </c>
      <c r="N338">
        <v>1013</v>
      </c>
      <c r="O338" t="s">
        <v>413</v>
      </c>
      <c r="P338" t="s">
        <v>413</v>
      </c>
      <c r="Q338">
        <v>1</v>
      </c>
      <c r="X338">
        <v>41.41</v>
      </c>
      <c r="Y338">
        <v>0</v>
      </c>
      <c r="Z338">
        <v>0</v>
      </c>
      <c r="AA338">
        <v>0</v>
      </c>
      <c r="AB338">
        <v>641.22</v>
      </c>
      <c r="AC338">
        <v>0</v>
      </c>
      <c r="AD338">
        <v>1</v>
      </c>
      <c r="AE338">
        <v>1</v>
      </c>
      <c r="AF338" t="s">
        <v>3</v>
      </c>
      <c r="AG338">
        <v>41.41</v>
      </c>
      <c r="AH338">
        <v>2</v>
      </c>
      <c r="AI338">
        <v>61551320</v>
      </c>
      <c r="AJ338">
        <v>338</v>
      </c>
      <c r="AK338">
        <v>0</v>
      </c>
      <c r="AL338">
        <v>0</v>
      </c>
      <c r="AM338">
        <v>0</v>
      </c>
      <c r="AN338">
        <v>0</v>
      </c>
      <c r="AO338">
        <v>0</v>
      </c>
      <c r="AP338">
        <v>0</v>
      </c>
      <c r="AQ338">
        <v>0</v>
      </c>
      <c r="AR338">
        <v>0</v>
      </c>
    </row>
    <row r="339" spans="1:44" x14ac:dyDescent="0.2">
      <c r="A339">
        <f>ROW(Source!A636)</f>
        <v>636</v>
      </c>
      <c r="B339">
        <v>61551328</v>
      </c>
      <c r="C339">
        <v>61551319</v>
      </c>
      <c r="D339">
        <v>60327602</v>
      </c>
      <c r="E339">
        <v>117</v>
      </c>
      <c r="F339">
        <v>1</v>
      </c>
      <c r="G339">
        <v>1</v>
      </c>
      <c r="H339">
        <v>1</v>
      </c>
      <c r="I339" t="s">
        <v>430</v>
      </c>
      <c r="J339" t="s">
        <v>3</v>
      </c>
      <c r="K339" t="s">
        <v>431</v>
      </c>
      <c r="L339">
        <v>1191</v>
      </c>
      <c r="N339">
        <v>1013</v>
      </c>
      <c r="O339" t="s">
        <v>413</v>
      </c>
      <c r="P339" t="s">
        <v>413</v>
      </c>
      <c r="Q339">
        <v>1</v>
      </c>
      <c r="X339">
        <v>0.12</v>
      </c>
      <c r="Y339">
        <v>0</v>
      </c>
      <c r="Z339">
        <v>0</v>
      </c>
      <c r="AA339">
        <v>0</v>
      </c>
      <c r="AB339">
        <v>0</v>
      </c>
      <c r="AC339">
        <v>0</v>
      </c>
      <c r="AD339">
        <v>1</v>
      </c>
      <c r="AE339">
        <v>2</v>
      </c>
      <c r="AF339" t="s">
        <v>3</v>
      </c>
      <c r="AG339">
        <v>0.12</v>
      </c>
      <c r="AH339">
        <v>2</v>
      </c>
      <c r="AI339">
        <v>61551321</v>
      </c>
      <c r="AJ339">
        <v>339</v>
      </c>
      <c r="AK339">
        <v>0</v>
      </c>
      <c r="AL339">
        <v>0</v>
      </c>
      <c r="AM339">
        <v>0</v>
      </c>
      <c r="AN339">
        <v>0</v>
      </c>
      <c r="AO339">
        <v>0</v>
      </c>
      <c r="AP339">
        <v>0</v>
      </c>
      <c r="AQ339">
        <v>0</v>
      </c>
      <c r="AR339">
        <v>0</v>
      </c>
    </row>
    <row r="340" spans="1:44" x14ac:dyDescent="0.2">
      <c r="A340">
        <f>ROW(Source!A636)</f>
        <v>636</v>
      </c>
      <c r="B340">
        <v>61551329</v>
      </c>
      <c r="C340">
        <v>61551319</v>
      </c>
      <c r="D340">
        <v>60334278</v>
      </c>
      <c r="E340">
        <v>1</v>
      </c>
      <c r="F340">
        <v>1</v>
      </c>
      <c r="G340">
        <v>1</v>
      </c>
      <c r="H340">
        <v>2</v>
      </c>
      <c r="I340" t="s">
        <v>432</v>
      </c>
      <c r="J340" t="s">
        <v>433</v>
      </c>
      <c r="K340" t="s">
        <v>434</v>
      </c>
      <c r="L340">
        <v>1368</v>
      </c>
      <c r="N340">
        <v>1011</v>
      </c>
      <c r="O340" t="s">
        <v>417</v>
      </c>
      <c r="P340" t="s">
        <v>417</v>
      </c>
      <c r="Q340">
        <v>1</v>
      </c>
      <c r="X340">
        <v>0.08</v>
      </c>
      <c r="Y340">
        <v>0</v>
      </c>
      <c r="Z340">
        <v>37.32</v>
      </c>
      <c r="AA340">
        <v>641.22</v>
      </c>
      <c r="AB340">
        <v>0</v>
      </c>
      <c r="AC340">
        <v>0</v>
      </c>
      <c r="AD340">
        <v>1</v>
      </c>
      <c r="AE340">
        <v>0</v>
      </c>
      <c r="AF340" t="s">
        <v>3</v>
      </c>
      <c r="AG340">
        <v>0.08</v>
      </c>
      <c r="AH340">
        <v>2</v>
      </c>
      <c r="AI340">
        <v>61551322</v>
      </c>
      <c r="AJ340">
        <v>340</v>
      </c>
      <c r="AK340">
        <v>0</v>
      </c>
      <c r="AL340">
        <v>0</v>
      </c>
      <c r="AM340">
        <v>0</v>
      </c>
      <c r="AN340">
        <v>0</v>
      </c>
      <c r="AO340">
        <v>0</v>
      </c>
      <c r="AP340">
        <v>0</v>
      </c>
      <c r="AQ340">
        <v>0</v>
      </c>
      <c r="AR340">
        <v>0</v>
      </c>
    </row>
    <row r="341" spans="1:44" x14ac:dyDescent="0.2">
      <c r="A341">
        <f>ROW(Source!A636)</f>
        <v>636</v>
      </c>
      <c r="B341">
        <v>61551330</v>
      </c>
      <c r="C341">
        <v>61551319</v>
      </c>
      <c r="D341">
        <v>60334986</v>
      </c>
      <c r="E341">
        <v>1</v>
      </c>
      <c r="F341">
        <v>1</v>
      </c>
      <c r="G341">
        <v>1</v>
      </c>
      <c r="H341">
        <v>2</v>
      </c>
      <c r="I341" t="s">
        <v>453</v>
      </c>
      <c r="J341" t="s">
        <v>454</v>
      </c>
      <c r="K341" t="s">
        <v>455</v>
      </c>
      <c r="L341">
        <v>1368</v>
      </c>
      <c r="N341">
        <v>1011</v>
      </c>
      <c r="O341" t="s">
        <v>417</v>
      </c>
      <c r="P341" t="s">
        <v>417</v>
      </c>
      <c r="Q341">
        <v>1</v>
      </c>
      <c r="X341">
        <v>0.04</v>
      </c>
      <c r="Y341">
        <v>0</v>
      </c>
      <c r="Z341">
        <v>643.29</v>
      </c>
      <c r="AA341">
        <v>722.05</v>
      </c>
      <c r="AB341">
        <v>0</v>
      </c>
      <c r="AC341">
        <v>0</v>
      </c>
      <c r="AD341">
        <v>1</v>
      </c>
      <c r="AE341">
        <v>0</v>
      </c>
      <c r="AF341" t="s">
        <v>3</v>
      </c>
      <c r="AG341">
        <v>0.04</v>
      </c>
      <c r="AH341">
        <v>2</v>
      </c>
      <c r="AI341">
        <v>61551323</v>
      </c>
      <c r="AJ341">
        <v>341</v>
      </c>
      <c r="AK341">
        <v>0</v>
      </c>
      <c r="AL341">
        <v>0</v>
      </c>
      <c r="AM341">
        <v>0</v>
      </c>
      <c r="AN341">
        <v>0</v>
      </c>
      <c r="AO341">
        <v>0</v>
      </c>
      <c r="AP341">
        <v>0</v>
      </c>
      <c r="AQ341">
        <v>0</v>
      </c>
      <c r="AR341">
        <v>0</v>
      </c>
    </row>
    <row r="342" spans="1:44" x14ac:dyDescent="0.2">
      <c r="A342">
        <f>ROW(Source!A636)</f>
        <v>636</v>
      </c>
      <c r="B342">
        <v>61551331</v>
      </c>
      <c r="C342">
        <v>61551319</v>
      </c>
      <c r="D342">
        <v>60403307</v>
      </c>
      <c r="E342">
        <v>1</v>
      </c>
      <c r="F342">
        <v>1</v>
      </c>
      <c r="G342">
        <v>1</v>
      </c>
      <c r="H342">
        <v>3</v>
      </c>
      <c r="I342" t="s">
        <v>486</v>
      </c>
      <c r="J342" t="s">
        <v>487</v>
      </c>
      <c r="K342" t="s">
        <v>488</v>
      </c>
      <c r="L342">
        <v>1348</v>
      </c>
      <c r="N342">
        <v>1009</v>
      </c>
      <c r="O342" t="s">
        <v>28</v>
      </c>
      <c r="P342" t="s">
        <v>28</v>
      </c>
      <c r="Q342">
        <v>1000</v>
      </c>
      <c r="X342">
        <v>4.0000000000000001E-3</v>
      </c>
      <c r="Y342">
        <v>70296.2</v>
      </c>
      <c r="Z342">
        <v>0</v>
      </c>
      <c r="AA342">
        <v>0</v>
      </c>
      <c r="AB342">
        <v>0</v>
      </c>
      <c r="AC342">
        <v>0</v>
      </c>
      <c r="AD342">
        <v>1</v>
      </c>
      <c r="AE342">
        <v>0</v>
      </c>
      <c r="AF342" t="s">
        <v>3</v>
      </c>
      <c r="AG342">
        <v>4.0000000000000001E-3</v>
      </c>
      <c r="AH342">
        <v>2</v>
      </c>
      <c r="AI342">
        <v>61551324</v>
      </c>
      <c r="AJ342">
        <v>342</v>
      </c>
      <c r="AK342">
        <v>0</v>
      </c>
      <c r="AL342">
        <v>0</v>
      </c>
      <c r="AM342">
        <v>0</v>
      </c>
      <c r="AN342">
        <v>0</v>
      </c>
      <c r="AO342">
        <v>0</v>
      </c>
      <c r="AP342">
        <v>0</v>
      </c>
      <c r="AQ342">
        <v>0</v>
      </c>
      <c r="AR342">
        <v>0</v>
      </c>
    </row>
    <row r="343" spans="1:44" x14ac:dyDescent="0.2">
      <c r="A343">
        <f>ROW(Source!A636)</f>
        <v>636</v>
      </c>
      <c r="B343">
        <v>61551332</v>
      </c>
      <c r="C343">
        <v>61551319</v>
      </c>
      <c r="D343">
        <v>60410451</v>
      </c>
      <c r="E343">
        <v>1</v>
      </c>
      <c r="F343">
        <v>1</v>
      </c>
      <c r="G343">
        <v>1</v>
      </c>
      <c r="H343">
        <v>3</v>
      </c>
      <c r="I343" t="s">
        <v>489</v>
      </c>
      <c r="J343" t="s">
        <v>490</v>
      </c>
      <c r="K343" t="s">
        <v>491</v>
      </c>
      <c r="L343">
        <v>1348</v>
      </c>
      <c r="N343">
        <v>1009</v>
      </c>
      <c r="O343" t="s">
        <v>28</v>
      </c>
      <c r="P343" t="s">
        <v>28</v>
      </c>
      <c r="Q343">
        <v>1000</v>
      </c>
      <c r="X343">
        <v>6.0000000000000001E-3</v>
      </c>
      <c r="Y343">
        <v>149930.17000000001</v>
      </c>
      <c r="Z343">
        <v>0</v>
      </c>
      <c r="AA343">
        <v>0</v>
      </c>
      <c r="AB343">
        <v>0</v>
      </c>
      <c r="AC343">
        <v>0</v>
      </c>
      <c r="AD343">
        <v>1</v>
      </c>
      <c r="AE343">
        <v>0</v>
      </c>
      <c r="AF343" t="s">
        <v>3</v>
      </c>
      <c r="AG343">
        <v>6.0000000000000001E-3</v>
      </c>
      <c r="AH343">
        <v>2</v>
      </c>
      <c r="AI343">
        <v>61551325</v>
      </c>
      <c r="AJ343">
        <v>343</v>
      </c>
      <c r="AK343">
        <v>0</v>
      </c>
      <c r="AL343">
        <v>0</v>
      </c>
      <c r="AM343">
        <v>0</v>
      </c>
      <c r="AN343">
        <v>0</v>
      </c>
      <c r="AO343">
        <v>0</v>
      </c>
      <c r="AP343">
        <v>0</v>
      </c>
      <c r="AQ343">
        <v>0</v>
      </c>
      <c r="AR343">
        <v>0</v>
      </c>
    </row>
    <row r="344" spans="1:44" x14ac:dyDescent="0.2">
      <c r="A344">
        <f>ROW(Source!A636)</f>
        <v>636</v>
      </c>
      <c r="B344">
        <v>61551333</v>
      </c>
      <c r="C344">
        <v>61551319</v>
      </c>
      <c r="D344">
        <v>60330162</v>
      </c>
      <c r="E344">
        <v>117</v>
      </c>
      <c r="F344">
        <v>1</v>
      </c>
      <c r="G344">
        <v>1</v>
      </c>
      <c r="H344">
        <v>3</v>
      </c>
      <c r="I344" t="s">
        <v>499</v>
      </c>
      <c r="J344" t="s">
        <v>3</v>
      </c>
      <c r="K344" t="s">
        <v>500</v>
      </c>
      <c r="L344">
        <v>1348</v>
      </c>
      <c r="N344">
        <v>1009</v>
      </c>
      <c r="O344" t="s">
        <v>28</v>
      </c>
      <c r="P344" t="s">
        <v>28</v>
      </c>
      <c r="Q344">
        <v>1000</v>
      </c>
      <c r="X344">
        <v>0.184</v>
      </c>
      <c r="Y344">
        <v>0</v>
      </c>
      <c r="Z344">
        <v>0</v>
      </c>
      <c r="AA344">
        <v>0</v>
      </c>
      <c r="AB344">
        <v>0</v>
      </c>
      <c r="AC344">
        <v>0</v>
      </c>
      <c r="AD344">
        <v>0</v>
      </c>
      <c r="AE344">
        <v>0</v>
      </c>
      <c r="AF344" t="s">
        <v>3</v>
      </c>
      <c r="AG344">
        <v>0.184</v>
      </c>
      <c r="AH344">
        <v>3</v>
      </c>
      <c r="AI344">
        <v>-1</v>
      </c>
      <c r="AJ344" t="s">
        <v>3</v>
      </c>
      <c r="AK344">
        <v>0</v>
      </c>
      <c r="AL344">
        <v>0</v>
      </c>
      <c r="AM344">
        <v>0</v>
      </c>
      <c r="AN344">
        <v>0</v>
      </c>
      <c r="AO344">
        <v>0</v>
      </c>
      <c r="AP344">
        <v>0</v>
      </c>
      <c r="AQ344">
        <v>0</v>
      </c>
      <c r="AR344">
        <v>0</v>
      </c>
    </row>
    <row r="345" spans="1:44" x14ac:dyDescent="0.2">
      <c r="A345">
        <f>ROW(Source!A636)</f>
        <v>636</v>
      </c>
      <c r="B345">
        <v>61551334</v>
      </c>
      <c r="C345">
        <v>61551319</v>
      </c>
      <c r="D345">
        <v>60333441</v>
      </c>
      <c r="E345">
        <v>117</v>
      </c>
      <c r="F345">
        <v>1</v>
      </c>
      <c r="G345">
        <v>1</v>
      </c>
      <c r="H345">
        <v>3</v>
      </c>
      <c r="I345" t="s">
        <v>26</v>
      </c>
      <c r="J345" t="s">
        <v>3</v>
      </c>
      <c r="K345" t="s">
        <v>27</v>
      </c>
      <c r="L345">
        <v>1348</v>
      </c>
      <c r="N345">
        <v>1009</v>
      </c>
      <c r="O345" t="s">
        <v>28</v>
      </c>
      <c r="P345" t="s">
        <v>28</v>
      </c>
      <c r="Q345">
        <v>1000</v>
      </c>
      <c r="X345">
        <v>0.224</v>
      </c>
      <c r="Y345">
        <v>0</v>
      </c>
      <c r="Z345">
        <v>0</v>
      </c>
      <c r="AA345">
        <v>0</v>
      </c>
      <c r="AB345">
        <v>0</v>
      </c>
      <c r="AC345">
        <v>0</v>
      </c>
      <c r="AD345">
        <v>0</v>
      </c>
      <c r="AE345">
        <v>0</v>
      </c>
      <c r="AF345" t="s">
        <v>3</v>
      </c>
      <c r="AG345">
        <v>0.224</v>
      </c>
      <c r="AH345">
        <v>3</v>
      </c>
      <c r="AI345">
        <v>-1</v>
      </c>
      <c r="AJ345" t="s">
        <v>3</v>
      </c>
      <c r="AK345">
        <v>0</v>
      </c>
      <c r="AL345">
        <v>0</v>
      </c>
      <c r="AM345">
        <v>0</v>
      </c>
      <c r="AN345">
        <v>0</v>
      </c>
      <c r="AO345">
        <v>0</v>
      </c>
      <c r="AP345">
        <v>0</v>
      </c>
      <c r="AQ345">
        <v>0</v>
      </c>
      <c r="AR345">
        <v>0</v>
      </c>
    </row>
    <row r="346" spans="1:44" x14ac:dyDescent="0.2">
      <c r="A346">
        <f>ROW(Source!A673)</f>
        <v>673</v>
      </c>
      <c r="B346">
        <v>61551344</v>
      </c>
      <c r="C346">
        <v>61551336</v>
      </c>
      <c r="D346">
        <v>60327430</v>
      </c>
      <c r="E346">
        <v>117</v>
      </c>
      <c r="F346">
        <v>1</v>
      </c>
      <c r="G346">
        <v>1</v>
      </c>
      <c r="H346">
        <v>1</v>
      </c>
      <c r="I346" t="s">
        <v>428</v>
      </c>
      <c r="J346" t="s">
        <v>3</v>
      </c>
      <c r="K346" t="s">
        <v>429</v>
      </c>
      <c r="L346">
        <v>1191</v>
      </c>
      <c r="N346">
        <v>1013</v>
      </c>
      <c r="O346" t="s">
        <v>413</v>
      </c>
      <c r="P346" t="s">
        <v>413</v>
      </c>
      <c r="Q346">
        <v>1</v>
      </c>
      <c r="X346">
        <v>20.329999999999998</v>
      </c>
      <c r="Y346">
        <v>0</v>
      </c>
      <c r="Z346">
        <v>0</v>
      </c>
      <c r="AA346">
        <v>0</v>
      </c>
      <c r="AB346">
        <v>713.96</v>
      </c>
      <c r="AC346">
        <v>0</v>
      </c>
      <c r="AD346">
        <v>1</v>
      </c>
      <c r="AE346">
        <v>1</v>
      </c>
      <c r="AF346" t="s">
        <v>3</v>
      </c>
      <c r="AG346">
        <v>20.329999999999998</v>
      </c>
      <c r="AH346">
        <v>2</v>
      </c>
      <c r="AI346">
        <v>61551337</v>
      </c>
      <c r="AJ346">
        <v>345</v>
      </c>
      <c r="AK346">
        <v>0</v>
      </c>
      <c r="AL346">
        <v>0</v>
      </c>
      <c r="AM346">
        <v>0</v>
      </c>
      <c r="AN346">
        <v>0</v>
      </c>
      <c r="AO346">
        <v>0</v>
      </c>
      <c r="AP346">
        <v>0</v>
      </c>
      <c r="AQ346">
        <v>0</v>
      </c>
      <c r="AR346">
        <v>0</v>
      </c>
    </row>
    <row r="347" spans="1:44" x14ac:dyDescent="0.2">
      <c r="A347">
        <f>ROW(Source!A673)</f>
        <v>673</v>
      </c>
      <c r="B347">
        <v>61551345</v>
      </c>
      <c r="C347">
        <v>61551336</v>
      </c>
      <c r="D347">
        <v>60327602</v>
      </c>
      <c r="E347">
        <v>117</v>
      </c>
      <c r="F347">
        <v>1</v>
      </c>
      <c r="G347">
        <v>1</v>
      </c>
      <c r="H347">
        <v>1</v>
      </c>
      <c r="I347" t="s">
        <v>430</v>
      </c>
      <c r="J347" t="s">
        <v>3</v>
      </c>
      <c r="K347" t="s">
        <v>431</v>
      </c>
      <c r="L347">
        <v>1191</v>
      </c>
      <c r="N347">
        <v>1013</v>
      </c>
      <c r="O347" t="s">
        <v>413</v>
      </c>
      <c r="P347" t="s">
        <v>413</v>
      </c>
      <c r="Q347">
        <v>1</v>
      </c>
      <c r="X347">
        <v>0.01</v>
      </c>
      <c r="Y347">
        <v>0</v>
      </c>
      <c r="Z347">
        <v>0</v>
      </c>
      <c r="AA347">
        <v>0</v>
      </c>
      <c r="AB347">
        <v>0</v>
      </c>
      <c r="AC347">
        <v>0</v>
      </c>
      <c r="AD347">
        <v>1</v>
      </c>
      <c r="AE347">
        <v>2</v>
      </c>
      <c r="AF347" t="s">
        <v>3</v>
      </c>
      <c r="AG347">
        <v>0.01</v>
      </c>
      <c r="AH347">
        <v>2</v>
      </c>
      <c r="AI347">
        <v>61551338</v>
      </c>
      <c r="AJ347">
        <v>346</v>
      </c>
      <c r="AK347">
        <v>0</v>
      </c>
      <c r="AL347">
        <v>0</v>
      </c>
      <c r="AM347">
        <v>0</v>
      </c>
      <c r="AN347">
        <v>0</v>
      </c>
      <c r="AO347">
        <v>0</v>
      </c>
      <c r="AP347">
        <v>0</v>
      </c>
      <c r="AQ347">
        <v>0</v>
      </c>
      <c r="AR347">
        <v>0</v>
      </c>
    </row>
    <row r="348" spans="1:44" x14ac:dyDescent="0.2">
      <c r="A348">
        <f>ROW(Source!A673)</f>
        <v>673</v>
      </c>
      <c r="B348">
        <v>61551346</v>
      </c>
      <c r="C348">
        <v>61551336</v>
      </c>
      <c r="D348">
        <v>60334278</v>
      </c>
      <c r="E348">
        <v>1</v>
      </c>
      <c r="F348">
        <v>1</v>
      </c>
      <c r="G348">
        <v>1</v>
      </c>
      <c r="H348">
        <v>2</v>
      </c>
      <c r="I348" t="s">
        <v>432</v>
      </c>
      <c r="J348" t="s">
        <v>433</v>
      </c>
      <c r="K348" t="s">
        <v>434</v>
      </c>
      <c r="L348">
        <v>1368</v>
      </c>
      <c r="N348">
        <v>1011</v>
      </c>
      <c r="O348" t="s">
        <v>417</v>
      </c>
      <c r="P348" t="s">
        <v>417</v>
      </c>
      <c r="Q348">
        <v>1</v>
      </c>
      <c r="X348">
        <v>0.01</v>
      </c>
      <c r="Y348">
        <v>0</v>
      </c>
      <c r="Z348">
        <v>37.32</v>
      </c>
      <c r="AA348">
        <v>641.22</v>
      </c>
      <c r="AB348">
        <v>0</v>
      </c>
      <c r="AC348">
        <v>0</v>
      </c>
      <c r="AD348">
        <v>1</v>
      </c>
      <c r="AE348">
        <v>0</v>
      </c>
      <c r="AF348" t="s">
        <v>3</v>
      </c>
      <c r="AG348">
        <v>0.01</v>
      </c>
      <c r="AH348">
        <v>2</v>
      </c>
      <c r="AI348">
        <v>61551339</v>
      </c>
      <c r="AJ348">
        <v>347</v>
      </c>
      <c r="AK348">
        <v>0</v>
      </c>
      <c r="AL348">
        <v>0</v>
      </c>
      <c r="AM348">
        <v>0</v>
      </c>
      <c r="AN348">
        <v>0</v>
      </c>
      <c r="AO348">
        <v>0</v>
      </c>
      <c r="AP348">
        <v>0</v>
      </c>
      <c r="AQ348">
        <v>0</v>
      </c>
      <c r="AR348">
        <v>0</v>
      </c>
    </row>
    <row r="349" spans="1:44" x14ac:dyDescent="0.2">
      <c r="A349">
        <f>ROW(Source!A673)</f>
        <v>673</v>
      </c>
      <c r="B349">
        <v>61551347</v>
      </c>
      <c r="C349">
        <v>61551336</v>
      </c>
      <c r="D349">
        <v>60401754</v>
      </c>
      <c r="E349">
        <v>1</v>
      </c>
      <c r="F349">
        <v>1</v>
      </c>
      <c r="G349">
        <v>1</v>
      </c>
      <c r="H349">
        <v>3</v>
      </c>
      <c r="I349" t="s">
        <v>436</v>
      </c>
      <c r="J349" t="s">
        <v>437</v>
      </c>
      <c r="K349" t="s">
        <v>438</v>
      </c>
      <c r="L349">
        <v>1383</v>
      </c>
      <c r="N349">
        <v>1013</v>
      </c>
      <c r="O349" t="s">
        <v>439</v>
      </c>
      <c r="P349" t="s">
        <v>439</v>
      </c>
      <c r="Q349">
        <v>1</v>
      </c>
      <c r="X349">
        <v>8.2403999999999993</v>
      </c>
      <c r="Y349">
        <v>6.78</v>
      </c>
      <c r="Z349">
        <v>0</v>
      </c>
      <c r="AA349">
        <v>0</v>
      </c>
      <c r="AB349">
        <v>0</v>
      </c>
      <c r="AC349">
        <v>0</v>
      </c>
      <c r="AD349">
        <v>1</v>
      </c>
      <c r="AE349">
        <v>0</v>
      </c>
      <c r="AF349" t="s">
        <v>3</v>
      </c>
      <c r="AG349">
        <v>8.2403999999999993</v>
      </c>
      <c r="AH349">
        <v>2</v>
      </c>
      <c r="AI349">
        <v>61551340</v>
      </c>
      <c r="AJ349">
        <v>348</v>
      </c>
      <c r="AK349">
        <v>0</v>
      </c>
      <c r="AL349">
        <v>0</v>
      </c>
      <c r="AM349">
        <v>0</v>
      </c>
      <c r="AN349">
        <v>0</v>
      </c>
      <c r="AO349">
        <v>0</v>
      </c>
      <c r="AP349">
        <v>0</v>
      </c>
      <c r="AQ349">
        <v>0</v>
      </c>
      <c r="AR349">
        <v>0</v>
      </c>
    </row>
    <row r="350" spans="1:44" x14ac:dyDescent="0.2">
      <c r="A350">
        <f>ROW(Source!A673)</f>
        <v>673</v>
      </c>
      <c r="B350">
        <v>61551348</v>
      </c>
      <c r="C350">
        <v>61551336</v>
      </c>
      <c r="D350">
        <v>60403324</v>
      </c>
      <c r="E350">
        <v>1</v>
      </c>
      <c r="F350">
        <v>1</v>
      </c>
      <c r="G350">
        <v>1</v>
      </c>
      <c r="H350">
        <v>3</v>
      </c>
      <c r="I350" t="s">
        <v>440</v>
      </c>
      <c r="J350" t="s">
        <v>441</v>
      </c>
      <c r="K350" t="s">
        <v>442</v>
      </c>
      <c r="L350">
        <v>1407</v>
      </c>
      <c r="N350">
        <v>1013</v>
      </c>
      <c r="O350" t="s">
        <v>443</v>
      </c>
      <c r="P350" t="s">
        <v>443</v>
      </c>
      <c r="Q350">
        <v>1</v>
      </c>
      <c r="X350">
        <v>0.4</v>
      </c>
      <c r="Y350">
        <v>261.08999999999997</v>
      </c>
      <c r="Z350">
        <v>0</v>
      </c>
      <c r="AA350">
        <v>0</v>
      </c>
      <c r="AB350">
        <v>0</v>
      </c>
      <c r="AC350">
        <v>0</v>
      </c>
      <c r="AD350">
        <v>1</v>
      </c>
      <c r="AE350">
        <v>0</v>
      </c>
      <c r="AF350" t="s">
        <v>3</v>
      </c>
      <c r="AG350">
        <v>0.4</v>
      </c>
      <c r="AH350">
        <v>2</v>
      </c>
      <c r="AI350">
        <v>61551341</v>
      </c>
      <c r="AJ350">
        <v>349</v>
      </c>
      <c r="AK350">
        <v>0</v>
      </c>
      <c r="AL350">
        <v>0</v>
      </c>
      <c r="AM350">
        <v>0</v>
      </c>
      <c r="AN350">
        <v>0</v>
      </c>
      <c r="AO350">
        <v>0</v>
      </c>
      <c r="AP350">
        <v>0</v>
      </c>
      <c r="AQ350">
        <v>0</v>
      </c>
      <c r="AR350">
        <v>0</v>
      </c>
    </row>
    <row r="351" spans="1:44" x14ac:dyDescent="0.2">
      <c r="A351">
        <f>ROW(Source!A673)</f>
        <v>673</v>
      </c>
      <c r="B351">
        <v>61551349</v>
      </c>
      <c r="C351">
        <v>61551336</v>
      </c>
      <c r="D351">
        <v>60403601</v>
      </c>
      <c r="E351">
        <v>1</v>
      </c>
      <c r="F351">
        <v>1</v>
      </c>
      <c r="G351">
        <v>1</v>
      </c>
      <c r="H351">
        <v>3</v>
      </c>
      <c r="I351" t="s">
        <v>444</v>
      </c>
      <c r="J351" t="s">
        <v>445</v>
      </c>
      <c r="K351" t="s">
        <v>446</v>
      </c>
      <c r="L351">
        <v>1348</v>
      </c>
      <c r="N351">
        <v>1009</v>
      </c>
      <c r="O351" t="s">
        <v>28</v>
      </c>
      <c r="P351" t="s">
        <v>28</v>
      </c>
      <c r="Q351">
        <v>1000</v>
      </c>
      <c r="X351">
        <v>1.4E-3</v>
      </c>
      <c r="Y351">
        <v>99190.96</v>
      </c>
      <c r="Z351">
        <v>0</v>
      </c>
      <c r="AA351">
        <v>0</v>
      </c>
      <c r="AB351">
        <v>0</v>
      </c>
      <c r="AC351">
        <v>0</v>
      </c>
      <c r="AD351">
        <v>1</v>
      </c>
      <c r="AE351">
        <v>0</v>
      </c>
      <c r="AF351" t="s">
        <v>3</v>
      </c>
      <c r="AG351">
        <v>1.4E-3</v>
      </c>
      <c r="AH351">
        <v>2</v>
      </c>
      <c r="AI351">
        <v>61551342</v>
      </c>
      <c r="AJ351">
        <v>350</v>
      </c>
      <c r="AK351">
        <v>0</v>
      </c>
      <c r="AL351">
        <v>0</v>
      </c>
      <c r="AM351">
        <v>0</v>
      </c>
      <c r="AN351">
        <v>0</v>
      </c>
      <c r="AO351">
        <v>0</v>
      </c>
      <c r="AP351">
        <v>0</v>
      </c>
      <c r="AQ351">
        <v>0</v>
      </c>
      <c r="AR351">
        <v>0</v>
      </c>
    </row>
    <row r="352" spans="1:44" x14ac:dyDescent="0.2">
      <c r="A352">
        <f>ROW(Source!A673)</f>
        <v>673</v>
      </c>
      <c r="B352">
        <v>61551350</v>
      </c>
      <c r="C352">
        <v>61551336</v>
      </c>
      <c r="D352">
        <v>60333436</v>
      </c>
      <c r="E352">
        <v>117</v>
      </c>
      <c r="F352">
        <v>1</v>
      </c>
      <c r="G352">
        <v>1</v>
      </c>
      <c r="H352">
        <v>3</v>
      </c>
      <c r="I352" t="s">
        <v>496</v>
      </c>
      <c r="J352" t="s">
        <v>3</v>
      </c>
      <c r="K352" t="s">
        <v>497</v>
      </c>
      <c r="L352">
        <v>3277935</v>
      </c>
      <c r="N352">
        <v>1013</v>
      </c>
      <c r="O352" t="s">
        <v>498</v>
      </c>
      <c r="P352" t="s">
        <v>498</v>
      </c>
      <c r="Q352">
        <v>1</v>
      </c>
      <c r="X352">
        <v>2</v>
      </c>
      <c r="Y352">
        <v>0</v>
      </c>
      <c r="Z352">
        <v>0</v>
      </c>
      <c r="AA352">
        <v>0</v>
      </c>
      <c r="AB352">
        <v>0</v>
      </c>
      <c r="AC352">
        <v>0</v>
      </c>
      <c r="AD352">
        <v>0</v>
      </c>
      <c r="AE352">
        <v>0</v>
      </c>
      <c r="AF352" t="s">
        <v>3</v>
      </c>
      <c r="AG352">
        <v>2</v>
      </c>
      <c r="AH352">
        <v>3</v>
      </c>
      <c r="AI352">
        <v>-1</v>
      </c>
      <c r="AJ352" t="s">
        <v>3</v>
      </c>
      <c r="AK352">
        <v>0</v>
      </c>
      <c r="AL352">
        <v>0</v>
      </c>
      <c r="AM352">
        <v>0</v>
      </c>
      <c r="AN352">
        <v>0</v>
      </c>
      <c r="AO352">
        <v>0</v>
      </c>
      <c r="AP352">
        <v>0</v>
      </c>
      <c r="AQ352">
        <v>0</v>
      </c>
      <c r="AR352">
        <v>0</v>
      </c>
    </row>
    <row r="353" spans="1:44" x14ac:dyDescent="0.2">
      <c r="A353">
        <f>ROW(Source!A675)</f>
        <v>675</v>
      </c>
      <c r="B353">
        <v>61551364</v>
      </c>
      <c r="C353">
        <v>61551352</v>
      </c>
      <c r="D353">
        <v>60327426</v>
      </c>
      <c r="E353">
        <v>117</v>
      </c>
      <c r="F353">
        <v>1</v>
      </c>
      <c r="G353">
        <v>1</v>
      </c>
      <c r="H353">
        <v>1</v>
      </c>
      <c r="I353" t="s">
        <v>447</v>
      </c>
      <c r="J353" t="s">
        <v>3</v>
      </c>
      <c r="K353" t="s">
        <v>448</v>
      </c>
      <c r="L353">
        <v>1191</v>
      </c>
      <c r="N353">
        <v>1013</v>
      </c>
      <c r="O353" t="s">
        <v>413</v>
      </c>
      <c r="P353" t="s">
        <v>413</v>
      </c>
      <c r="Q353">
        <v>1</v>
      </c>
      <c r="X353">
        <v>12.24</v>
      </c>
      <c r="Y353">
        <v>0</v>
      </c>
      <c r="Z353">
        <v>0</v>
      </c>
      <c r="AA353">
        <v>0</v>
      </c>
      <c r="AB353">
        <v>705.88</v>
      </c>
      <c r="AC353">
        <v>0</v>
      </c>
      <c r="AD353">
        <v>1</v>
      </c>
      <c r="AE353">
        <v>1</v>
      </c>
      <c r="AF353" t="s">
        <v>3</v>
      </c>
      <c r="AG353">
        <v>12.24</v>
      </c>
      <c r="AH353">
        <v>2</v>
      </c>
      <c r="AI353">
        <v>61551353</v>
      </c>
      <c r="AJ353">
        <v>352</v>
      </c>
      <c r="AK353">
        <v>0</v>
      </c>
      <c r="AL353">
        <v>0</v>
      </c>
      <c r="AM353">
        <v>0</v>
      </c>
      <c r="AN353">
        <v>0</v>
      </c>
      <c r="AO353">
        <v>0</v>
      </c>
      <c r="AP353">
        <v>0</v>
      </c>
      <c r="AQ353">
        <v>0</v>
      </c>
      <c r="AR353">
        <v>0</v>
      </c>
    </row>
    <row r="354" spans="1:44" x14ac:dyDescent="0.2">
      <c r="A354">
        <f>ROW(Source!A675)</f>
        <v>675</v>
      </c>
      <c r="B354">
        <v>61551365</v>
      </c>
      <c r="C354">
        <v>61551352</v>
      </c>
      <c r="D354">
        <v>60327602</v>
      </c>
      <c r="E354">
        <v>117</v>
      </c>
      <c r="F354">
        <v>1</v>
      </c>
      <c r="G354">
        <v>1</v>
      </c>
      <c r="H354">
        <v>1</v>
      </c>
      <c r="I354" t="s">
        <v>430</v>
      </c>
      <c r="J354" t="s">
        <v>3</v>
      </c>
      <c r="K354" t="s">
        <v>431</v>
      </c>
      <c r="L354">
        <v>1191</v>
      </c>
      <c r="N354">
        <v>1013</v>
      </c>
      <c r="O354" t="s">
        <v>413</v>
      </c>
      <c r="P354" t="s">
        <v>413</v>
      </c>
      <c r="Q354">
        <v>1</v>
      </c>
      <c r="X354">
        <v>0.2</v>
      </c>
      <c r="Y354">
        <v>0</v>
      </c>
      <c r="Z354">
        <v>0</v>
      </c>
      <c r="AA354">
        <v>0</v>
      </c>
      <c r="AB354">
        <v>0</v>
      </c>
      <c r="AC354">
        <v>0</v>
      </c>
      <c r="AD354">
        <v>1</v>
      </c>
      <c r="AE354">
        <v>2</v>
      </c>
      <c r="AF354" t="s">
        <v>3</v>
      </c>
      <c r="AG354">
        <v>0.2</v>
      </c>
      <c r="AH354">
        <v>2</v>
      </c>
      <c r="AI354">
        <v>61551354</v>
      </c>
      <c r="AJ354">
        <v>353</v>
      </c>
      <c r="AK354">
        <v>0</v>
      </c>
      <c r="AL354">
        <v>0</v>
      </c>
      <c r="AM354">
        <v>0</v>
      </c>
      <c r="AN354">
        <v>0</v>
      </c>
      <c r="AO354">
        <v>0</v>
      </c>
      <c r="AP354">
        <v>0</v>
      </c>
      <c r="AQ354">
        <v>0</v>
      </c>
      <c r="AR354">
        <v>0</v>
      </c>
    </row>
    <row r="355" spans="1:44" x14ac:dyDescent="0.2">
      <c r="A355">
        <f>ROW(Source!A675)</f>
        <v>675</v>
      </c>
      <c r="B355">
        <v>61551366</v>
      </c>
      <c r="C355">
        <v>61551352</v>
      </c>
      <c r="D355">
        <v>60334091</v>
      </c>
      <c r="E355">
        <v>1</v>
      </c>
      <c r="F355">
        <v>1</v>
      </c>
      <c r="G355">
        <v>1</v>
      </c>
      <c r="H355">
        <v>2</v>
      </c>
      <c r="I355" t="s">
        <v>449</v>
      </c>
      <c r="J355" t="s">
        <v>450</v>
      </c>
      <c r="K355" t="s">
        <v>451</v>
      </c>
      <c r="L355">
        <v>1368</v>
      </c>
      <c r="N355">
        <v>1011</v>
      </c>
      <c r="O355" t="s">
        <v>417</v>
      </c>
      <c r="P355" t="s">
        <v>417</v>
      </c>
      <c r="Q355">
        <v>1</v>
      </c>
      <c r="X355">
        <v>0.1</v>
      </c>
      <c r="Y355">
        <v>0</v>
      </c>
      <c r="Z355">
        <v>1629.55</v>
      </c>
      <c r="AA355">
        <v>969.91</v>
      </c>
      <c r="AB355">
        <v>0</v>
      </c>
      <c r="AC355">
        <v>0</v>
      </c>
      <c r="AD355">
        <v>1</v>
      </c>
      <c r="AE355">
        <v>0</v>
      </c>
      <c r="AF355" t="s">
        <v>3</v>
      </c>
      <c r="AG355">
        <v>0.1</v>
      </c>
      <c r="AH355">
        <v>2</v>
      </c>
      <c r="AI355">
        <v>61551355</v>
      </c>
      <c r="AJ355">
        <v>354</v>
      </c>
      <c r="AK355">
        <v>0</v>
      </c>
      <c r="AL355">
        <v>0</v>
      </c>
      <c r="AM355">
        <v>0</v>
      </c>
      <c r="AN355">
        <v>0</v>
      </c>
      <c r="AO355">
        <v>0</v>
      </c>
      <c r="AP355">
        <v>0</v>
      </c>
      <c r="AQ355">
        <v>0</v>
      </c>
      <c r="AR355">
        <v>0</v>
      </c>
    </row>
    <row r="356" spans="1:44" x14ac:dyDescent="0.2">
      <c r="A356">
        <f>ROW(Source!A675)</f>
        <v>675</v>
      </c>
      <c r="B356">
        <v>61551367</v>
      </c>
      <c r="C356">
        <v>61551352</v>
      </c>
      <c r="D356">
        <v>60334986</v>
      </c>
      <c r="E356">
        <v>1</v>
      </c>
      <c r="F356">
        <v>1</v>
      </c>
      <c r="G356">
        <v>1</v>
      </c>
      <c r="H356">
        <v>2</v>
      </c>
      <c r="I356" t="s">
        <v>453</v>
      </c>
      <c r="J356" t="s">
        <v>454</v>
      </c>
      <c r="K356" t="s">
        <v>455</v>
      </c>
      <c r="L356">
        <v>1368</v>
      </c>
      <c r="N356">
        <v>1011</v>
      </c>
      <c r="O356" t="s">
        <v>417</v>
      </c>
      <c r="P356" t="s">
        <v>417</v>
      </c>
      <c r="Q356">
        <v>1</v>
      </c>
      <c r="X356">
        <v>0.1</v>
      </c>
      <c r="Y356">
        <v>0</v>
      </c>
      <c r="Z356">
        <v>643.29</v>
      </c>
      <c r="AA356">
        <v>722.05</v>
      </c>
      <c r="AB356">
        <v>0</v>
      </c>
      <c r="AC356">
        <v>0</v>
      </c>
      <c r="AD356">
        <v>1</v>
      </c>
      <c r="AE356">
        <v>0</v>
      </c>
      <c r="AF356" t="s">
        <v>3</v>
      </c>
      <c r="AG356">
        <v>0.1</v>
      </c>
      <c r="AH356">
        <v>2</v>
      </c>
      <c r="AI356">
        <v>61551356</v>
      </c>
      <c r="AJ356">
        <v>355</v>
      </c>
      <c r="AK356">
        <v>0</v>
      </c>
      <c r="AL356">
        <v>0</v>
      </c>
      <c r="AM356">
        <v>0</v>
      </c>
      <c r="AN356">
        <v>0</v>
      </c>
      <c r="AO356">
        <v>0</v>
      </c>
      <c r="AP356">
        <v>0</v>
      </c>
      <c r="AQ356">
        <v>0</v>
      </c>
      <c r="AR356">
        <v>0</v>
      </c>
    </row>
    <row r="357" spans="1:44" x14ac:dyDescent="0.2">
      <c r="A357">
        <f>ROW(Source!A675)</f>
        <v>675</v>
      </c>
      <c r="B357">
        <v>61551368</v>
      </c>
      <c r="C357">
        <v>61551352</v>
      </c>
      <c r="D357">
        <v>60335182</v>
      </c>
      <c r="E357">
        <v>1</v>
      </c>
      <c r="F357">
        <v>1</v>
      </c>
      <c r="G357">
        <v>1</v>
      </c>
      <c r="H357">
        <v>2</v>
      </c>
      <c r="I357" t="s">
        <v>457</v>
      </c>
      <c r="J357" t="s">
        <v>458</v>
      </c>
      <c r="K357" t="s">
        <v>459</v>
      </c>
      <c r="L357">
        <v>1368</v>
      </c>
      <c r="N357">
        <v>1011</v>
      </c>
      <c r="O357" t="s">
        <v>417</v>
      </c>
      <c r="P357" t="s">
        <v>417</v>
      </c>
      <c r="Q357">
        <v>1</v>
      </c>
      <c r="X357">
        <v>2.16</v>
      </c>
      <c r="Y357">
        <v>0</v>
      </c>
      <c r="Z357">
        <v>32.26</v>
      </c>
      <c r="AA357">
        <v>0</v>
      </c>
      <c r="AB357">
        <v>0</v>
      </c>
      <c r="AC357">
        <v>0</v>
      </c>
      <c r="AD357">
        <v>1</v>
      </c>
      <c r="AE357">
        <v>0</v>
      </c>
      <c r="AF357" t="s">
        <v>3</v>
      </c>
      <c r="AG357">
        <v>2.16</v>
      </c>
      <c r="AH357">
        <v>2</v>
      </c>
      <c r="AI357">
        <v>61551357</v>
      </c>
      <c r="AJ357">
        <v>356</v>
      </c>
      <c r="AK357">
        <v>0</v>
      </c>
      <c r="AL357">
        <v>0</v>
      </c>
      <c r="AM357">
        <v>0</v>
      </c>
      <c r="AN357">
        <v>0</v>
      </c>
      <c r="AO357">
        <v>0</v>
      </c>
      <c r="AP357">
        <v>0</v>
      </c>
      <c r="AQ357">
        <v>0</v>
      </c>
      <c r="AR357">
        <v>0</v>
      </c>
    </row>
    <row r="358" spans="1:44" x14ac:dyDescent="0.2">
      <c r="A358">
        <f>ROW(Source!A675)</f>
        <v>675</v>
      </c>
      <c r="B358">
        <v>61551369</v>
      </c>
      <c r="C358">
        <v>61551352</v>
      </c>
      <c r="D358">
        <v>60401754</v>
      </c>
      <c r="E358">
        <v>1</v>
      </c>
      <c r="F358">
        <v>1</v>
      </c>
      <c r="G358">
        <v>1</v>
      </c>
      <c r="H358">
        <v>3</v>
      </c>
      <c r="I358" t="s">
        <v>436</v>
      </c>
      <c r="J358" t="s">
        <v>437</v>
      </c>
      <c r="K358" t="s">
        <v>438</v>
      </c>
      <c r="L358">
        <v>1383</v>
      </c>
      <c r="N358">
        <v>1013</v>
      </c>
      <c r="O358" t="s">
        <v>439</v>
      </c>
      <c r="P358" t="s">
        <v>439</v>
      </c>
      <c r="Q358">
        <v>1</v>
      </c>
      <c r="X358">
        <v>0.44159999999999999</v>
      </c>
      <c r="Y358">
        <v>6.78</v>
      </c>
      <c r="Z358">
        <v>0</v>
      </c>
      <c r="AA358">
        <v>0</v>
      </c>
      <c r="AB358">
        <v>0</v>
      </c>
      <c r="AC358">
        <v>0</v>
      </c>
      <c r="AD358">
        <v>1</v>
      </c>
      <c r="AE358">
        <v>0</v>
      </c>
      <c r="AF358" t="s">
        <v>3</v>
      </c>
      <c r="AG358">
        <v>0.44159999999999999</v>
      </c>
      <c r="AH358">
        <v>2</v>
      </c>
      <c r="AI358">
        <v>61551358</v>
      </c>
      <c r="AJ358">
        <v>357</v>
      </c>
      <c r="AK358">
        <v>0</v>
      </c>
      <c r="AL358">
        <v>0</v>
      </c>
      <c r="AM358">
        <v>0</v>
      </c>
      <c r="AN358">
        <v>0</v>
      </c>
      <c r="AO358">
        <v>0</v>
      </c>
      <c r="AP358">
        <v>0</v>
      </c>
      <c r="AQ358">
        <v>0</v>
      </c>
      <c r="AR358">
        <v>0</v>
      </c>
    </row>
    <row r="359" spans="1:44" x14ac:dyDescent="0.2">
      <c r="A359">
        <f>ROW(Source!A675)</f>
        <v>675</v>
      </c>
      <c r="B359">
        <v>61551370</v>
      </c>
      <c r="C359">
        <v>61551352</v>
      </c>
      <c r="D359">
        <v>60401913</v>
      </c>
      <c r="E359">
        <v>1</v>
      </c>
      <c r="F359">
        <v>1</v>
      </c>
      <c r="G359">
        <v>1</v>
      </c>
      <c r="H359">
        <v>3</v>
      </c>
      <c r="I359" t="s">
        <v>460</v>
      </c>
      <c r="J359" t="s">
        <v>461</v>
      </c>
      <c r="K359" t="s">
        <v>462</v>
      </c>
      <c r="L359">
        <v>1301</v>
      </c>
      <c r="N359">
        <v>1003</v>
      </c>
      <c r="O359" t="s">
        <v>163</v>
      </c>
      <c r="P359" t="s">
        <v>163</v>
      </c>
      <c r="Q359">
        <v>1</v>
      </c>
      <c r="X359">
        <v>13.33</v>
      </c>
      <c r="Y359">
        <v>5.87</v>
      </c>
      <c r="Z359">
        <v>0</v>
      </c>
      <c r="AA359">
        <v>0</v>
      </c>
      <c r="AB359">
        <v>0</v>
      </c>
      <c r="AC359">
        <v>0</v>
      </c>
      <c r="AD359">
        <v>1</v>
      </c>
      <c r="AE359">
        <v>0</v>
      </c>
      <c r="AF359" t="s">
        <v>3</v>
      </c>
      <c r="AG359">
        <v>13.33</v>
      </c>
      <c r="AH359">
        <v>2</v>
      </c>
      <c r="AI359">
        <v>61551359</v>
      </c>
      <c r="AJ359">
        <v>358</v>
      </c>
      <c r="AK359">
        <v>0</v>
      </c>
      <c r="AL359">
        <v>0</v>
      </c>
      <c r="AM359">
        <v>0</v>
      </c>
      <c r="AN359">
        <v>0</v>
      </c>
      <c r="AO359">
        <v>0</v>
      </c>
      <c r="AP359">
        <v>0</v>
      </c>
      <c r="AQ359">
        <v>0</v>
      </c>
      <c r="AR359">
        <v>0</v>
      </c>
    </row>
    <row r="360" spans="1:44" x14ac:dyDescent="0.2">
      <c r="A360">
        <f>ROW(Source!A675)</f>
        <v>675</v>
      </c>
      <c r="B360">
        <v>61551371</v>
      </c>
      <c r="C360">
        <v>61551352</v>
      </c>
      <c r="D360">
        <v>60401927</v>
      </c>
      <c r="E360">
        <v>1</v>
      </c>
      <c r="F360">
        <v>1</v>
      </c>
      <c r="G360">
        <v>1</v>
      </c>
      <c r="H360">
        <v>3</v>
      </c>
      <c r="I360" t="s">
        <v>463</v>
      </c>
      <c r="J360" t="s">
        <v>464</v>
      </c>
      <c r="K360" t="s">
        <v>465</v>
      </c>
      <c r="L360">
        <v>1302</v>
      </c>
      <c r="N360">
        <v>1003</v>
      </c>
      <c r="O360" t="s">
        <v>466</v>
      </c>
      <c r="P360" t="s">
        <v>466</v>
      </c>
      <c r="Q360">
        <v>10</v>
      </c>
      <c r="X360">
        <v>0.55000000000000004</v>
      </c>
      <c r="Y360">
        <v>37.71</v>
      </c>
      <c r="Z360">
        <v>0</v>
      </c>
      <c r="AA360">
        <v>0</v>
      </c>
      <c r="AB360">
        <v>0</v>
      </c>
      <c r="AC360">
        <v>0</v>
      </c>
      <c r="AD360">
        <v>1</v>
      </c>
      <c r="AE360">
        <v>0</v>
      </c>
      <c r="AF360" t="s">
        <v>3</v>
      </c>
      <c r="AG360">
        <v>0.55000000000000004</v>
      </c>
      <c r="AH360">
        <v>2</v>
      </c>
      <c r="AI360">
        <v>61551360</v>
      </c>
      <c r="AJ360">
        <v>359</v>
      </c>
      <c r="AK360">
        <v>0</v>
      </c>
      <c r="AL360">
        <v>0</v>
      </c>
      <c r="AM360">
        <v>0</v>
      </c>
      <c r="AN360">
        <v>0</v>
      </c>
      <c r="AO360">
        <v>0</v>
      </c>
      <c r="AP360">
        <v>0</v>
      </c>
      <c r="AQ360">
        <v>0</v>
      </c>
      <c r="AR360">
        <v>0</v>
      </c>
    </row>
    <row r="361" spans="1:44" x14ac:dyDescent="0.2">
      <c r="A361">
        <f>ROW(Source!A675)</f>
        <v>675</v>
      </c>
      <c r="B361">
        <v>61551372</v>
      </c>
      <c r="C361">
        <v>61551352</v>
      </c>
      <c r="D361">
        <v>60402495</v>
      </c>
      <c r="E361">
        <v>1</v>
      </c>
      <c r="F361">
        <v>1</v>
      </c>
      <c r="G361">
        <v>1</v>
      </c>
      <c r="H361">
        <v>3</v>
      </c>
      <c r="I361" t="s">
        <v>467</v>
      </c>
      <c r="J361" t="s">
        <v>468</v>
      </c>
      <c r="K361" t="s">
        <v>469</v>
      </c>
      <c r="L361">
        <v>1346</v>
      </c>
      <c r="N361">
        <v>1009</v>
      </c>
      <c r="O361" t="s">
        <v>470</v>
      </c>
      <c r="P361" t="s">
        <v>470</v>
      </c>
      <c r="Q361">
        <v>1</v>
      </c>
      <c r="X361">
        <v>1.9</v>
      </c>
      <c r="Y361">
        <v>155.63</v>
      </c>
      <c r="Z361">
        <v>0</v>
      </c>
      <c r="AA361">
        <v>0</v>
      </c>
      <c r="AB361">
        <v>0</v>
      </c>
      <c r="AC361">
        <v>0</v>
      </c>
      <c r="AD361">
        <v>1</v>
      </c>
      <c r="AE361">
        <v>0</v>
      </c>
      <c r="AF361" t="s">
        <v>3</v>
      </c>
      <c r="AG361">
        <v>1.9</v>
      </c>
      <c r="AH361">
        <v>2</v>
      </c>
      <c r="AI361">
        <v>61551361</v>
      </c>
      <c r="AJ361">
        <v>360</v>
      </c>
      <c r="AK361">
        <v>0</v>
      </c>
      <c r="AL361">
        <v>0</v>
      </c>
      <c r="AM361">
        <v>0</v>
      </c>
      <c r="AN361">
        <v>0</v>
      </c>
      <c r="AO361">
        <v>0</v>
      </c>
      <c r="AP361">
        <v>0</v>
      </c>
      <c r="AQ361">
        <v>0</v>
      </c>
      <c r="AR361">
        <v>0</v>
      </c>
    </row>
    <row r="362" spans="1:44" x14ac:dyDescent="0.2">
      <c r="A362">
        <f>ROW(Source!A675)</f>
        <v>675</v>
      </c>
      <c r="B362">
        <v>61551373</v>
      </c>
      <c r="C362">
        <v>61551352</v>
      </c>
      <c r="D362">
        <v>60420448</v>
      </c>
      <c r="E362">
        <v>1</v>
      </c>
      <c r="F362">
        <v>1</v>
      </c>
      <c r="G362">
        <v>1</v>
      </c>
      <c r="H362">
        <v>3</v>
      </c>
      <c r="I362" t="s">
        <v>471</v>
      </c>
      <c r="J362" t="s">
        <v>472</v>
      </c>
      <c r="K362" t="s">
        <v>473</v>
      </c>
      <c r="L362">
        <v>1346</v>
      </c>
      <c r="N362">
        <v>1009</v>
      </c>
      <c r="O362" t="s">
        <v>470</v>
      </c>
      <c r="P362" t="s">
        <v>470</v>
      </c>
      <c r="Q362">
        <v>1</v>
      </c>
      <c r="X362">
        <v>0.4</v>
      </c>
      <c r="Y362">
        <v>79.88</v>
      </c>
      <c r="Z362">
        <v>0</v>
      </c>
      <c r="AA362">
        <v>0</v>
      </c>
      <c r="AB362">
        <v>0</v>
      </c>
      <c r="AC362">
        <v>0</v>
      </c>
      <c r="AD362">
        <v>1</v>
      </c>
      <c r="AE362">
        <v>0</v>
      </c>
      <c r="AF362" t="s">
        <v>3</v>
      </c>
      <c r="AG362">
        <v>0.4</v>
      </c>
      <c r="AH362">
        <v>2</v>
      </c>
      <c r="AI362">
        <v>61551362</v>
      </c>
      <c r="AJ362">
        <v>361</v>
      </c>
      <c r="AK362">
        <v>0</v>
      </c>
      <c r="AL362">
        <v>0</v>
      </c>
      <c r="AM362">
        <v>0</v>
      </c>
      <c r="AN362">
        <v>0</v>
      </c>
      <c r="AO362">
        <v>0</v>
      </c>
      <c r="AP362">
        <v>0</v>
      </c>
      <c r="AQ362">
        <v>0</v>
      </c>
      <c r="AR362">
        <v>0</v>
      </c>
    </row>
    <row r="363" spans="1:44" x14ac:dyDescent="0.2">
      <c r="A363">
        <f>ROW(Source!A675)</f>
        <v>675</v>
      </c>
      <c r="B363">
        <v>61551374</v>
      </c>
      <c r="C363">
        <v>61551352</v>
      </c>
      <c r="D363">
        <v>60333436</v>
      </c>
      <c r="E363">
        <v>117</v>
      </c>
      <c r="F363">
        <v>1</v>
      </c>
      <c r="G363">
        <v>1</v>
      </c>
      <c r="H363">
        <v>3</v>
      </c>
      <c r="I363" t="s">
        <v>496</v>
      </c>
      <c r="J363" t="s">
        <v>3</v>
      </c>
      <c r="K363" t="s">
        <v>497</v>
      </c>
      <c r="L363">
        <v>3277935</v>
      </c>
      <c r="N363">
        <v>1013</v>
      </c>
      <c r="O363" t="s">
        <v>498</v>
      </c>
      <c r="P363" t="s">
        <v>498</v>
      </c>
      <c r="Q363">
        <v>1</v>
      </c>
      <c r="X363">
        <v>2</v>
      </c>
      <c r="Y363">
        <v>0</v>
      </c>
      <c r="Z363">
        <v>0</v>
      </c>
      <c r="AA363">
        <v>0</v>
      </c>
      <c r="AB363">
        <v>0</v>
      </c>
      <c r="AC363">
        <v>0</v>
      </c>
      <c r="AD363">
        <v>0</v>
      </c>
      <c r="AE363">
        <v>0</v>
      </c>
      <c r="AF363" t="s">
        <v>3</v>
      </c>
      <c r="AG363">
        <v>2</v>
      </c>
      <c r="AH363">
        <v>3</v>
      </c>
      <c r="AI363">
        <v>-1</v>
      </c>
      <c r="AJ363" t="s">
        <v>3</v>
      </c>
      <c r="AK363">
        <v>0</v>
      </c>
      <c r="AL363">
        <v>0</v>
      </c>
      <c r="AM363">
        <v>0</v>
      </c>
      <c r="AN363">
        <v>0</v>
      </c>
      <c r="AO363">
        <v>0</v>
      </c>
      <c r="AP363">
        <v>0</v>
      </c>
      <c r="AQ363">
        <v>0</v>
      </c>
      <c r="AR363">
        <v>0</v>
      </c>
    </row>
    <row r="364" spans="1:44" x14ac:dyDescent="0.2">
      <c r="A364">
        <f>ROW(Source!A677)</f>
        <v>677</v>
      </c>
      <c r="B364">
        <v>61551381</v>
      </c>
      <c r="C364">
        <v>61551376</v>
      </c>
      <c r="D364">
        <v>60327432</v>
      </c>
      <c r="E364">
        <v>117</v>
      </c>
      <c r="F364">
        <v>1</v>
      </c>
      <c r="G364">
        <v>1</v>
      </c>
      <c r="H364">
        <v>1</v>
      </c>
      <c r="I364" t="s">
        <v>492</v>
      </c>
      <c r="J364" t="s">
        <v>3</v>
      </c>
      <c r="K364" t="s">
        <v>493</v>
      </c>
      <c r="L364">
        <v>1191</v>
      </c>
      <c r="N364">
        <v>1013</v>
      </c>
      <c r="O364" t="s">
        <v>413</v>
      </c>
      <c r="P364" t="s">
        <v>413</v>
      </c>
      <c r="Q364">
        <v>1</v>
      </c>
      <c r="X364">
        <v>483.1</v>
      </c>
      <c r="Y364">
        <v>0</v>
      </c>
      <c r="Z364">
        <v>0</v>
      </c>
      <c r="AA364">
        <v>0</v>
      </c>
      <c r="AB364">
        <v>722.05</v>
      </c>
      <c r="AC364">
        <v>0</v>
      </c>
      <c r="AD364">
        <v>1</v>
      </c>
      <c r="AE364">
        <v>1</v>
      </c>
      <c r="AF364" t="s">
        <v>3</v>
      </c>
      <c r="AG364">
        <v>483.1</v>
      </c>
      <c r="AH364">
        <v>2</v>
      </c>
      <c r="AI364">
        <v>61551377</v>
      </c>
      <c r="AJ364">
        <v>363</v>
      </c>
      <c r="AK364">
        <v>0</v>
      </c>
      <c r="AL364">
        <v>0</v>
      </c>
      <c r="AM364">
        <v>0</v>
      </c>
      <c r="AN364">
        <v>0</v>
      </c>
      <c r="AO364">
        <v>0</v>
      </c>
      <c r="AP364">
        <v>0</v>
      </c>
      <c r="AQ364">
        <v>0</v>
      </c>
      <c r="AR364">
        <v>0</v>
      </c>
    </row>
    <row r="365" spans="1:44" x14ac:dyDescent="0.2">
      <c r="A365">
        <f>ROW(Source!A681)</f>
        <v>681</v>
      </c>
      <c r="B365">
        <v>61551388</v>
      </c>
      <c r="C365">
        <v>61551385</v>
      </c>
      <c r="D365">
        <v>60327418</v>
      </c>
      <c r="E365">
        <v>117</v>
      </c>
      <c r="F365">
        <v>1</v>
      </c>
      <c r="G365">
        <v>1</v>
      </c>
      <c r="H365">
        <v>1</v>
      </c>
      <c r="I365" t="s">
        <v>426</v>
      </c>
      <c r="J365" t="s">
        <v>3</v>
      </c>
      <c r="K365" t="s">
        <v>427</v>
      </c>
      <c r="L365">
        <v>1191</v>
      </c>
      <c r="N365">
        <v>1013</v>
      </c>
      <c r="O365" t="s">
        <v>413</v>
      </c>
      <c r="P365" t="s">
        <v>413</v>
      </c>
      <c r="Q365">
        <v>1</v>
      </c>
      <c r="X365">
        <v>24.1</v>
      </c>
      <c r="Y365">
        <v>0</v>
      </c>
      <c r="Z365">
        <v>0</v>
      </c>
      <c r="AA365">
        <v>0</v>
      </c>
      <c r="AB365">
        <v>681.63</v>
      </c>
      <c r="AC365">
        <v>0</v>
      </c>
      <c r="AD365">
        <v>1</v>
      </c>
      <c r="AE365">
        <v>1</v>
      </c>
      <c r="AF365" t="s">
        <v>3</v>
      </c>
      <c r="AG365">
        <v>24.1</v>
      </c>
      <c r="AH365">
        <v>2</v>
      </c>
      <c r="AI365">
        <v>61551386</v>
      </c>
      <c r="AJ365">
        <v>367</v>
      </c>
      <c r="AK365">
        <v>0</v>
      </c>
      <c r="AL365">
        <v>0</v>
      </c>
      <c r="AM365">
        <v>0</v>
      </c>
      <c r="AN365">
        <v>0</v>
      </c>
      <c r="AO365">
        <v>0</v>
      </c>
      <c r="AP365">
        <v>0</v>
      </c>
      <c r="AQ365">
        <v>0</v>
      </c>
      <c r="AR365">
        <v>0</v>
      </c>
    </row>
    <row r="366" spans="1:44" x14ac:dyDescent="0.2">
      <c r="A366">
        <f>ROW(Source!A681)</f>
        <v>681</v>
      </c>
      <c r="B366">
        <v>61551389</v>
      </c>
      <c r="C366">
        <v>61551385</v>
      </c>
      <c r="D366">
        <v>60332400</v>
      </c>
      <c r="E366">
        <v>117</v>
      </c>
      <c r="F366">
        <v>1</v>
      </c>
      <c r="G366">
        <v>1</v>
      </c>
      <c r="H366">
        <v>3</v>
      </c>
      <c r="I366" t="s">
        <v>494</v>
      </c>
      <c r="J366" t="s">
        <v>3</v>
      </c>
      <c r="K366" t="s">
        <v>495</v>
      </c>
      <c r="L366">
        <v>1371</v>
      </c>
      <c r="N366">
        <v>1013</v>
      </c>
      <c r="O366" t="s">
        <v>128</v>
      </c>
      <c r="P366" t="s">
        <v>128</v>
      </c>
      <c r="Q366">
        <v>1</v>
      </c>
      <c r="X366">
        <v>100</v>
      </c>
      <c r="Y366">
        <v>0</v>
      </c>
      <c r="Z366">
        <v>0</v>
      </c>
      <c r="AA366">
        <v>0</v>
      </c>
      <c r="AB366">
        <v>0</v>
      </c>
      <c r="AC366">
        <v>0</v>
      </c>
      <c r="AD366">
        <v>0</v>
      </c>
      <c r="AE366">
        <v>0</v>
      </c>
      <c r="AF366" t="s">
        <v>3</v>
      </c>
      <c r="AG366">
        <v>100</v>
      </c>
      <c r="AH366">
        <v>3</v>
      </c>
      <c r="AI366">
        <v>-1</v>
      </c>
      <c r="AJ366" t="s">
        <v>3</v>
      </c>
      <c r="AK366">
        <v>0</v>
      </c>
      <c r="AL366">
        <v>0</v>
      </c>
      <c r="AM366">
        <v>0</v>
      </c>
      <c r="AN366">
        <v>0</v>
      </c>
      <c r="AO366">
        <v>0</v>
      </c>
      <c r="AP366">
        <v>0</v>
      </c>
      <c r="AQ366">
        <v>0</v>
      </c>
      <c r="AR366">
        <v>0</v>
      </c>
    </row>
    <row r="367" spans="1:44" x14ac:dyDescent="0.2">
      <c r="A367">
        <f>ROW(Source!A683)</f>
        <v>683</v>
      </c>
      <c r="B367">
        <v>61551394</v>
      </c>
      <c r="C367">
        <v>61551391</v>
      </c>
      <c r="D367">
        <v>60327418</v>
      </c>
      <c r="E367">
        <v>117</v>
      </c>
      <c r="F367">
        <v>1</v>
      </c>
      <c r="G367">
        <v>1</v>
      </c>
      <c r="H367">
        <v>1</v>
      </c>
      <c r="I367" t="s">
        <v>426</v>
      </c>
      <c r="J367" t="s">
        <v>3</v>
      </c>
      <c r="K367" t="s">
        <v>427</v>
      </c>
      <c r="L367">
        <v>1191</v>
      </c>
      <c r="N367">
        <v>1013</v>
      </c>
      <c r="O367" t="s">
        <v>413</v>
      </c>
      <c r="P367" t="s">
        <v>413</v>
      </c>
      <c r="Q367">
        <v>1</v>
      </c>
      <c r="X367">
        <v>24.1</v>
      </c>
      <c r="Y367">
        <v>0</v>
      </c>
      <c r="Z367">
        <v>0</v>
      </c>
      <c r="AA367">
        <v>0</v>
      </c>
      <c r="AB367">
        <v>681.63</v>
      </c>
      <c r="AC367">
        <v>0</v>
      </c>
      <c r="AD367">
        <v>1</v>
      </c>
      <c r="AE367">
        <v>1</v>
      </c>
      <c r="AF367" t="s">
        <v>3</v>
      </c>
      <c r="AG367">
        <v>24.1</v>
      </c>
      <c r="AH367">
        <v>2</v>
      </c>
      <c r="AI367">
        <v>61551392</v>
      </c>
      <c r="AJ367">
        <v>369</v>
      </c>
      <c r="AK367">
        <v>0</v>
      </c>
      <c r="AL367">
        <v>0</v>
      </c>
      <c r="AM367">
        <v>0</v>
      </c>
      <c r="AN367">
        <v>0</v>
      </c>
      <c r="AO367">
        <v>0</v>
      </c>
      <c r="AP367">
        <v>0</v>
      </c>
      <c r="AQ367">
        <v>0</v>
      </c>
      <c r="AR367">
        <v>0</v>
      </c>
    </row>
    <row r="368" spans="1:44" x14ac:dyDescent="0.2">
      <c r="A368">
        <f>ROW(Source!A683)</f>
        <v>683</v>
      </c>
      <c r="B368">
        <v>61551395</v>
      </c>
      <c r="C368">
        <v>61551391</v>
      </c>
      <c r="D368">
        <v>60332400</v>
      </c>
      <c r="E368">
        <v>117</v>
      </c>
      <c r="F368">
        <v>1</v>
      </c>
      <c r="G368">
        <v>1</v>
      </c>
      <c r="H368">
        <v>3</v>
      </c>
      <c r="I368" t="s">
        <v>494</v>
      </c>
      <c r="J368" t="s">
        <v>3</v>
      </c>
      <c r="K368" t="s">
        <v>495</v>
      </c>
      <c r="L368">
        <v>1371</v>
      </c>
      <c r="N368">
        <v>1013</v>
      </c>
      <c r="O368" t="s">
        <v>128</v>
      </c>
      <c r="P368" t="s">
        <v>128</v>
      </c>
      <c r="Q368">
        <v>1</v>
      </c>
      <c r="X368">
        <v>100</v>
      </c>
      <c r="Y368">
        <v>0</v>
      </c>
      <c r="Z368">
        <v>0</v>
      </c>
      <c r="AA368">
        <v>0</v>
      </c>
      <c r="AB368">
        <v>0</v>
      </c>
      <c r="AC368">
        <v>0</v>
      </c>
      <c r="AD368">
        <v>0</v>
      </c>
      <c r="AE368">
        <v>0</v>
      </c>
      <c r="AF368" t="s">
        <v>3</v>
      </c>
      <c r="AG368">
        <v>100</v>
      </c>
      <c r="AH368">
        <v>3</v>
      </c>
      <c r="AI368">
        <v>-1</v>
      </c>
      <c r="AJ368" t="s">
        <v>3</v>
      </c>
      <c r="AK368">
        <v>0</v>
      </c>
      <c r="AL368">
        <v>0</v>
      </c>
      <c r="AM368">
        <v>0</v>
      </c>
      <c r="AN368">
        <v>0</v>
      </c>
      <c r="AO368">
        <v>0</v>
      </c>
      <c r="AP368">
        <v>0</v>
      </c>
      <c r="AQ368">
        <v>0</v>
      </c>
      <c r="AR368">
        <v>0</v>
      </c>
    </row>
    <row r="369" spans="1:44" x14ac:dyDescent="0.2">
      <c r="A369">
        <f>ROW(Source!A685)</f>
        <v>685</v>
      </c>
      <c r="B369">
        <v>61551400</v>
      </c>
      <c r="C369">
        <v>61551397</v>
      </c>
      <c r="D369">
        <v>60327418</v>
      </c>
      <c r="E369">
        <v>117</v>
      </c>
      <c r="F369">
        <v>1</v>
      </c>
      <c r="G369">
        <v>1</v>
      </c>
      <c r="H369">
        <v>1</v>
      </c>
      <c r="I369" t="s">
        <v>426</v>
      </c>
      <c r="J369" t="s">
        <v>3</v>
      </c>
      <c r="K369" t="s">
        <v>427</v>
      </c>
      <c r="L369">
        <v>1191</v>
      </c>
      <c r="N369">
        <v>1013</v>
      </c>
      <c r="O369" t="s">
        <v>413</v>
      </c>
      <c r="P369" t="s">
        <v>413</v>
      </c>
      <c r="Q369">
        <v>1</v>
      </c>
      <c r="X369">
        <v>24.1</v>
      </c>
      <c r="Y369">
        <v>0</v>
      </c>
      <c r="Z369">
        <v>0</v>
      </c>
      <c r="AA369">
        <v>0</v>
      </c>
      <c r="AB369">
        <v>681.63</v>
      </c>
      <c r="AC369">
        <v>0</v>
      </c>
      <c r="AD369">
        <v>1</v>
      </c>
      <c r="AE369">
        <v>1</v>
      </c>
      <c r="AF369" t="s">
        <v>3</v>
      </c>
      <c r="AG369">
        <v>24.1</v>
      </c>
      <c r="AH369">
        <v>2</v>
      </c>
      <c r="AI369">
        <v>61551398</v>
      </c>
      <c r="AJ369">
        <v>371</v>
      </c>
      <c r="AK369">
        <v>0</v>
      </c>
      <c r="AL369">
        <v>0</v>
      </c>
      <c r="AM369">
        <v>0</v>
      </c>
      <c r="AN369">
        <v>0</v>
      </c>
      <c r="AO369">
        <v>0</v>
      </c>
      <c r="AP369">
        <v>0</v>
      </c>
      <c r="AQ369">
        <v>0</v>
      </c>
      <c r="AR369">
        <v>0</v>
      </c>
    </row>
    <row r="370" spans="1:44" x14ac:dyDescent="0.2">
      <c r="A370">
        <f>ROW(Source!A685)</f>
        <v>685</v>
      </c>
      <c r="B370">
        <v>61551401</v>
      </c>
      <c r="C370">
        <v>61551397</v>
      </c>
      <c r="D370">
        <v>60332400</v>
      </c>
      <c r="E370">
        <v>117</v>
      </c>
      <c r="F370">
        <v>1</v>
      </c>
      <c r="G370">
        <v>1</v>
      </c>
      <c r="H370">
        <v>3</v>
      </c>
      <c r="I370" t="s">
        <v>494</v>
      </c>
      <c r="J370" t="s">
        <v>3</v>
      </c>
      <c r="K370" t="s">
        <v>495</v>
      </c>
      <c r="L370">
        <v>1371</v>
      </c>
      <c r="N370">
        <v>1013</v>
      </c>
      <c r="O370" t="s">
        <v>128</v>
      </c>
      <c r="P370" t="s">
        <v>128</v>
      </c>
      <c r="Q370">
        <v>1</v>
      </c>
      <c r="X370">
        <v>100</v>
      </c>
      <c r="Y370">
        <v>0</v>
      </c>
      <c r="Z370">
        <v>0</v>
      </c>
      <c r="AA370">
        <v>0</v>
      </c>
      <c r="AB370">
        <v>0</v>
      </c>
      <c r="AC370">
        <v>0</v>
      </c>
      <c r="AD370">
        <v>0</v>
      </c>
      <c r="AE370">
        <v>0</v>
      </c>
      <c r="AF370" t="s">
        <v>3</v>
      </c>
      <c r="AG370">
        <v>100</v>
      </c>
      <c r="AH370">
        <v>3</v>
      </c>
      <c r="AI370">
        <v>-1</v>
      </c>
      <c r="AJ370" t="s">
        <v>3</v>
      </c>
      <c r="AK370">
        <v>0</v>
      </c>
      <c r="AL370">
        <v>0</v>
      </c>
      <c r="AM370">
        <v>0</v>
      </c>
      <c r="AN370">
        <v>0</v>
      </c>
      <c r="AO370">
        <v>0</v>
      </c>
      <c r="AP370">
        <v>0</v>
      </c>
      <c r="AQ370">
        <v>0</v>
      </c>
      <c r="AR370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813" sqref="A813:AX813"/>
    </sheetView>
  </sheetViews>
  <sheetFormatPr defaultColWidth="9.140625" defaultRowHeight="12.75" x14ac:dyDescent="0.2"/>
  <cols>
    <col min="1" max="256" width="9.140625" customWidth="1"/>
  </cols>
  <sheetData/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12"/>
  <sheetViews>
    <sheetView workbookViewId="0">
      <selection activeCell="A813" sqref="A813:AX813"/>
    </sheetView>
  </sheetViews>
  <sheetFormatPr defaultColWidth="9.140625" defaultRowHeight="12.75" x14ac:dyDescent="0.2"/>
  <cols>
    <col min="1" max="256" width="9.140625" customWidth="1"/>
  </cols>
  <sheetData>
    <row r="1" spans="1:103" x14ac:dyDescent="0.2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68384</v>
      </c>
      <c r="M1">
        <v>10</v>
      </c>
      <c r="N1">
        <v>12</v>
      </c>
      <c r="O1">
        <v>0</v>
      </c>
      <c r="P1">
        <v>0</v>
      </c>
      <c r="Q1">
        <v>3</v>
      </c>
    </row>
    <row r="12" spans="1:103" x14ac:dyDescent="0.2">
      <c r="F12" t="str">
        <f>Source!F12</f>
        <v/>
      </c>
      <c r="G12" t="str">
        <f>Source!G12</f>
        <v>Текущий ремонт помещений 2-го этажа на объекте ЦБТ по адресу: г.Тверь, Октябрьский проспект 56 (Доп.работы)_(Смета №2)</v>
      </c>
      <c r="AB12" t="s">
        <v>3</v>
      </c>
      <c r="AC12" t="s">
        <v>3</v>
      </c>
      <c r="AD12" t="s">
        <v>3</v>
      </c>
      <c r="AE12" t="s">
        <v>3</v>
      </c>
      <c r="AF12" t="s">
        <v>3</v>
      </c>
      <c r="AG12" t="s">
        <v>3</v>
      </c>
      <c r="AH12" t="s">
        <v>3</v>
      </c>
      <c r="AI12" t="s">
        <v>3</v>
      </c>
      <c r="AJ12">
        <v>0</v>
      </c>
      <c r="AK12" t="s">
        <v>3</v>
      </c>
      <c r="AL12" t="s">
        <v>3</v>
      </c>
      <c r="AM12" t="s">
        <v>3</v>
      </c>
      <c r="CY12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4</vt:i4>
      </vt:variant>
    </vt:vector>
  </HeadingPairs>
  <TitlesOfParts>
    <vt:vector size="12" baseType="lpstr">
      <vt:lpstr>Смета по ФСНБ 421+557прРИМ</vt:lpstr>
      <vt:lpstr>Ведомость объемов работ</vt:lpstr>
      <vt:lpstr>Source</vt:lpstr>
      <vt:lpstr>SourceObSm</vt:lpstr>
      <vt:lpstr>SmtRes</vt:lpstr>
      <vt:lpstr>EtalonRes</vt:lpstr>
      <vt:lpstr>SrcPoprs</vt:lpstr>
      <vt:lpstr>SrcKA</vt:lpstr>
      <vt:lpstr>'Ведомость объемов работ'!Заголовки_для_печати</vt:lpstr>
      <vt:lpstr>'Смета по ФСНБ 421+557прРИМ'!Заголовки_для_печати</vt:lpstr>
      <vt:lpstr>'Ведомость объемов работ'!Область_печати</vt:lpstr>
      <vt:lpstr>'Смета по ФСНБ 421+557прРИМ'!Область_печати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Пермякова Анна Алексеевна</dc:creator>
  <cp:lastModifiedBy>Пермякова Анна Алексеевна</cp:lastModifiedBy>
  <cp:lastPrinted>2026-05-13T13:50:00Z</cp:lastPrinted>
  <dcterms:created xsi:type="dcterms:W3CDTF">2026-04-17T10:03:49Z</dcterms:created>
  <dcterms:modified xsi:type="dcterms:W3CDTF">2026-05-22T08:28:47Z</dcterms:modified>
</cp:coreProperties>
</file>