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КБиХО\Desktop\09. ГОСУДАРСТВЕННЫЕ КОНТРАКТЫ\Государственные контракты 2021\ГОС Контракты 2026\ГК Энергохозяйства остаток пункт 4  152 630,00т.р\"/>
    </mc:Choice>
  </mc:AlternateContent>
  <xr:revisionPtr revIDLastSave="0" documentId="13_ncr:1_{23E9A297-CA7F-44D1-A71C-F4391DFE76B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Расчет цены" sheetId="2" r:id="rId1"/>
  </sheets>
  <definedNames>
    <definedName name="OLE_LINK1" localSheetId="0">'Расчет цены'!#REF!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3" i="2" l="1"/>
  <c r="N13" i="2" s="1"/>
  <c r="K13" i="2"/>
  <c r="L13" i="2" s="1"/>
  <c r="H13" i="2"/>
  <c r="I13" i="2" s="1"/>
  <c r="J13" i="2" s="1"/>
  <c r="M12" i="2"/>
  <c r="N12" i="2" s="1"/>
  <c r="K12" i="2"/>
  <c r="L12" i="2" s="1"/>
  <c r="H12" i="2"/>
  <c r="I12" i="2" s="1"/>
  <c r="J12" i="2" s="1"/>
  <c r="M11" i="2"/>
  <c r="N11" i="2" s="1"/>
  <c r="K11" i="2"/>
  <c r="L11" i="2" s="1"/>
  <c r="H11" i="2"/>
  <c r="I11" i="2" s="1"/>
  <c r="J11" i="2" s="1"/>
  <c r="M10" i="2"/>
  <c r="N10" i="2" s="1"/>
  <c r="K10" i="2"/>
  <c r="L10" i="2" s="1"/>
  <c r="H10" i="2"/>
  <c r="I10" i="2" s="1"/>
  <c r="J10" i="2" s="1"/>
  <c r="M9" i="2"/>
  <c r="N9" i="2" s="1"/>
  <c r="K9" i="2"/>
  <c r="L9" i="2" s="1"/>
  <c r="H9" i="2"/>
  <c r="I9" i="2" s="1"/>
  <c r="J9" i="2" s="1"/>
  <c r="M8" i="2"/>
  <c r="N8" i="2" s="1"/>
  <c r="K8" i="2"/>
  <c r="L8" i="2" s="1"/>
  <c r="H8" i="2"/>
  <c r="I8" i="2" s="1"/>
  <c r="J8" i="2" s="1"/>
  <c r="M7" i="2"/>
  <c r="N7" i="2" s="1"/>
  <c r="K7" i="2"/>
  <c r="L7" i="2" s="1"/>
  <c r="H7" i="2"/>
  <c r="I7" i="2" s="1"/>
  <c r="J7" i="2" s="1"/>
  <c r="M6" i="2"/>
  <c r="N6" i="2" s="1"/>
  <c r="K6" i="2"/>
  <c r="H6" i="2"/>
  <c r="I6" i="2" s="1"/>
  <c r="J6" i="2" s="1"/>
  <c r="M5" i="2"/>
  <c r="N5" i="2" s="1"/>
  <c r="K5" i="2"/>
  <c r="L5" i="2" s="1"/>
  <c r="H5" i="2"/>
  <c r="I5" i="2" s="1"/>
  <c r="J5" i="2" s="1"/>
  <c r="N14" i="2" l="1"/>
  <c r="H15" i="2" s="1"/>
</calcChain>
</file>

<file path=xl/sharedStrings.xml><?xml version="1.0" encoding="utf-8"?>
<sst xmlns="http://schemas.openxmlformats.org/spreadsheetml/2006/main" count="43" uniqueCount="36">
  <si>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</si>
  <si>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</si>
  <si>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</si>
  <si>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</si>
  <si>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</si>
  <si>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</si>
  <si>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</si>
  <si>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</si>
  <si>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</si>
  <si>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рублей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</si>
  <si>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</si>
  <si>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</si>
  <si>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Н(М)ЦК, ЦКЕП, определяемая методом сопоставимых рыночных цен (анализа рынка)*</t>
  </si>
  <si>
    <t>Рассчет Н(М)ЦК, ЦКЕП произвел: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</si>
  <si>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</si>
  <si>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Оценка однородности совокупности значений выявленных цен, используемых в расчете Н(М)ЦК, ЦКЕП</t>
  </si>
  <si>
    <t>Минимальная цена за единицу товара (руб.)</t>
  </si>
  <si>
    <t>Н(М)ЦК, ЦКЕП контракта  цены за единицу (руб.)</t>
  </si>
  <si>
    <t>ИТОГО  :</t>
  </si>
  <si>
    <t xml:space="preserve">Поставщик №1               </t>
  </si>
  <si>
    <t xml:space="preserve">Поставщик №2                </t>
  </si>
  <si>
    <t xml:space="preserve">Поставщик №3              </t>
  </si>
  <si>
    <t xml:space="preserve"> В результате проведенного расчета Н(М)ЦК, ЦКЕП контракта составила:</t>
  </si>
  <si>
    <t>_______________А.В.Юртаев</t>
  </si>
  <si>
    <t>шт.</t>
  </si>
  <si>
    <t>"___"_________2026г.</t>
  </si>
  <si>
    <t>Сгон Д-20</t>
  </si>
  <si>
    <t>Сгон Д-15</t>
  </si>
  <si>
    <t>Кабель аввг 4*35 </t>
  </si>
  <si>
    <t xml:space="preserve">Пускатель магнитный ПМ12-025501 380В 35А </t>
  </si>
  <si>
    <t>Автоматический выключатель IEK 80А 3 фазный</t>
  </si>
  <si>
    <t>Выключатель автоматический 3п 200А 35кА ВА 88-35</t>
  </si>
  <si>
    <t>Автоматический выключатель IEK 25А 1 фазный</t>
  </si>
  <si>
    <t>Вставка плавкая 250А</t>
  </si>
  <si>
    <t>Вставка плавкая 100А</t>
  </si>
  <si>
    <t>метр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</si>
</sst>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19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9" fillId="0" borderId="0" xfId="0" applyFont="1" applyAlignment="1"/>
    <xf numFmtId="0" fontId="11" fillId="0" borderId="0" xfId="0" applyFont="1" applyBorder="1" applyAlignment="1">
      <alignment horizontal="justify" wrapText="1"/>
    </xf>
    <xf numFmtId="0" fontId="1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2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2" fillId="0" borderId="0" xfId="0" applyFont="1" applyAlignment="1"/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5" fillId="0" borderId="0" xfId="0" applyFont="1" applyBorder="1" applyAlignment="1">
      <alignment vertical="center"/>
    </xf>
    <xf numFmtId="0" fontId="7" fillId="0" borderId="0" xfId="0" applyFont="1" applyAlignment="1">
      <alignment horizontal="left" wrapText="1"/>
    </xf>
    <xf numFmtId="2" fontId="1" fillId="0" borderId="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4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169" name="Picture 1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34750" y="21050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2170" name="Picture 2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306050" y="20764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2171" name="Picture 5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2287250" y="27527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3</xdr:row>
      <xdr:rowOff>1400175</xdr:rowOff>
    </xdr:from>
    <xdr:to>
      <xdr:col>10</xdr:col>
      <xdr:colOff>419100</xdr:colOff>
      <xdr:row>3</xdr:row>
      <xdr:rowOff>1628775</xdr:rowOff>
    </xdr:to>
    <xdr:pic>
      <xdr:nvPicPr>
        <xdr:cNvPr id="2172" name="Picture 6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25349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7" zoomScale="67" zoomScaleNormal="67" workbookViewId="0">
      <selection activeCell="A15" sqref="A15:G15"/>
    </sheetView>
  </sheetViews>
  <sheetFormatPr defaultColWidth="9.109375" defaultRowHeight="13.2" x14ac:dyDescent="0.25"/>
  <cols>
    <col min="1" max="1" width="3.109375" style="2" customWidth="1"/>
    <col min="2" max="2" width="37.21875" style="2" customWidth="1"/>
    <col min="3" max="3" width="9.5546875" style="2" customWidth="1"/>
    <col min="4" max="4" width="8.33203125" style="2" customWidth="1"/>
    <col min="5" max="7" width="11.6640625" style="2" customWidth="1"/>
    <col min="8" max="8" width="15.5546875" style="2" customWidth="1"/>
    <col min="9" max="9" width="20.44140625" style="2" customWidth="1"/>
    <col min="10" max="10" width="19.33203125" style="2" customWidth="1"/>
    <col min="11" max="11" width="22.6640625" style="2" customWidth="1"/>
    <col min="12" max="12" width="0" style="2" hidden="1" customWidth="1"/>
    <col min="13" max="13" width="9.109375" style="2"/>
    <col min="14" max="14" width="15.33203125" style="2" customWidth="1"/>
    <col min="15" max="16384" width="9.109375" style="2"/>
  </cols>
  <sheetData>
    <row r="1" spans="1:14" x14ac:dyDescent="0.25">
      <c r="K1" s="46"/>
      <c r="L1" s="47"/>
      <c r="M1" s="47"/>
      <c r="N1" s="47"/>
    </row>
    <row r="2" spans="1:14" ht="39" customHeight="1" x14ac:dyDescent="0.25">
      <c r="A2" s="48" t="s">
        <v>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ht="39" customHeight="1" x14ac:dyDescent="0.25">
      <c r="A3" s="49" t="s">
        <v>0</v>
      </c>
      <c r="B3" s="50" t="s">
        <v>2</v>
      </c>
      <c r="C3" s="49" t="s">
        <v>1</v>
      </c>
      <c r="D3" s="49" t="s">
        <v>3</v>
      </c>
      <c r="E3" s="52" t="s">
        <v>4</v>
      </c>
      <c r="F3" s="52"/>
      <c r="G3" s="52"/>
      <c r="H3" s="53" t="s">
        <v>15</v>
      </c>
      <c r="I3" s="53"/>
      <c r="J3" s="53"/>
      <c r="K3" s="55" t="s">
        <v>12</v>
      </c>
      <c r="L3" s="55"/>
      <c r="M3" s="55"/>
      <c r="N3" s="55"/>
    </row>
    <row r="4" spans="1:14" ht="159" customHeight="1" thickBot="1" x14ac:dyDescent="0.3">
      <c r="A4" s="49"/>
      <c r="B4" s="51"/>
      <c r="C4" s="49"/>
      <c r="D4" s="49"/>
      <c r="E4" s="32" t="s">
        <v>19</v>
      </c>
      <c r="F4" s="32" t="s">
        <v>20</v>
      </c>
      <c r="G4" s="32" t="s">
        <v>21</v>
      </c>
      <c r="H4" s="24" t="s">
        <v>7</v>
      </c>
      <c r="I4" s="24" t="s">
        <v>5</v>
      </c>
      <c r="J4" s="3" t="s">
        <v>6</v>
      </c>
      <c r="K4" s="9" t="s">
        <v>10</v>
      </c>
      <c r="L4" s="8" t="s">
        <v>8</v>
      </c>
      <c r="M4" s="8" t="s">
        <v>16</v>
      </c>
      <c r="N4" s="8" t="s">
        <v>17</v>
      </c>
    </row>
    <row r="5" spans="1:14" ht="43.8" customHeight="1" thickBot="1" x14ac:dyDescent="0.3">
      <c r="A5" s="36">
        <v>1</v>
      </c>
      <c r="B5" s="39" t="s">
        <v>26</v>
      </c>
      <c r="C5" s="33" t="s">
        <v>24</v>
      </c>
      <c r="D5" s="43">
        <v>210</v>
      </c>
      <c r="E5" s="37">
        <v>60</v>
      </c>
      <c r="F5" s="37">
        <v>70</v>
      </c>
      <c r="G5" s="37">
        <v>78</v>
      </c>
      <c r="H5" s="7">
        <f>AVERAGE(E5:G5)</f>
        <v>69.333333333333329</v>
      </c>
      <c r="I5" s="4">
        <f>SQRT(((SUM((POWER(E5-H5,2)),(POWER(F5-H5,2)),(POWER(G5-H5,2)))/(COLUMNS(E5:G5)-1))))</f>
        <v>9.0184995056457886</v>
      </c>
      <c r="J5" s="4">
        <f>I5/H5*100</f>
        <v>13.007451210066042</v>
      </c>
      <c r="K5" s="6">
        <f>((D5/3)*(SUM(E5:G5)))</f>
        <v>14560</v>
      </c>
      <c r="L5" s="5">
        <f>K5/D5</f>
        <v>69.333333333333329</v>
      </c>
      <c r="M5" s="6">
        <f>MIN(E5,F5,G5)</f>
        <v>60</v>
      </c>
      <c r="N5" s="6">
        <f t="shared" ref="N5:N9" si="0">M5*D5</f>
        <v>12600</v>
      </c>
    </row>
    <row r="6" spans="1:14" ht="42" customHeight="1" thickBot="1" x14ac:dyDescent="0.3">
      <c r="A6" s="36">
        <v>2</v>
      </c>
      <c r="B6" s="40" t="s">
        <v>27</v>
      </c>
      <c r="C6" s="33" t="s">
        <v>24</v>
      </c>
      <c r="D6" s="44">
        <v>1</v>
      </c>
      <c r="E6" s="38">
        <v>30</v>
      </c>
      <c r="F6" s="38">
        <v>40</v>
      </c>
      <c r="G6" s="38">
        <v>50</v>
      </c>
      <c r="H6" s="7">
        <f t="shared" ref="H6:H7" si="1">AVERAGE(E6:G6)</f>
        <v>40</v>
      </c>
      <c r="I6" s="4">
        <f t="shared" ref="I6:I7" si="2">SQRT(((SUM((POWER(E6-H6,2)),(POWER(F6-H6,2)),(POWER(G6-H6,2)))/(COLUMNS(E6:G6)-1))))</f>
        <v>10</v>
      </c>
      <c r="J6" s="4">
        <f t="shared" ref="J6:J7" si="3">I6/H6*100</f>
        <v>25</v>
      </c>
      <c r="K6" s="6">
        <f t="shared" ref="K6:K7" si="4">((D6/3)*(SUM(E6:G6)))</f>
        <v>40</v>
      </c>
      <c r="L6" s="5"/>
      <c r="M6" s="6">
        <f t="shared" ref="M6:M7" si="5">MIN(E6,F6,G6)</f>
        <v>30</v>
      </c>
      <c r="N6" s="6">
        <f t="shared" si="0"/>
        <v>30</v>
      </c>
    </row>
    <row r="7" spans="1:14" ht="36.6" customHeight="1" thickBot="1" x14ac:dyDescent="0.3">
      <c r="A7" s="36">
        <v>3</v>
      </c>
      <c r="B7" s="40" t="s">
        <v>28</v>
      </c>
      <c r="C7" s="34" t="s">
        <v>35</v>
      </c>
      <c r="D7" s="45">
        <v>50</v>
      </c>
      <c r="E7" s="38">
        <v>600</v>
      </c>
      <c r="F7" s="38">
        <v>650</v>
      </c>
      <c r="G7" s="38">
        <v>660</v>
      </c>
      <c r="H7" s="7">
        <f t="shared" si="1"/>
        <v>636.66666666666663</v>
      </c>
      <c r="I7" s="4">
        <f t="shared" si="2"/>
        <v>32.145502536643185</v>
      </c>
      <c r="J7" s="4">
        <f t="shared" si="3"/>
        <v>5.049031812038197</v>
      </c>
      <c r="K7" s="6">
        <f t="shared" si="4"/>
        <v>31833.333333333336</v>
      </c>
      <c r="L7" s="5">
        <f t="shared" ref="L7:L13" si="6">K7/D7</f>
        <v>636.66666666666674</v>
      </c>
      <c r="M7" s="6">
        <f t="shared" si="5"/>
        <v>600</v>
      </c>
      <c r="N7" s="6">
        <f t="shared" si="0"/>
        <v>30000</v>
      </c>
    </row>
    <row r="8" spans="1:14" ht="38.4" customHeight="1" thickBot="1" x14ac:dyDescent="0.3">
      <c r="A8" s="36">
        <v>4</v>
      </c>
      <c r="B8" s="41" t="s">
        <v>29</v>
      </c>
      <c r="C8" s="34" t="s">
        <v>24</v>
      </c>
      <c r="D8" s="45">
        <v>4</v>
      </c>
      <c r="E8" s="38">
        <v>8500</v>
      </c>
      <c r="F8" s="38">
        <v>8700</v>
      </c>
      <c r="G8" s="38">
        <v>8800</v>
      </c>
      <c r="H8" s="7">
        <f>AVERAGE(E8:G8)</f>
        <v>8666.6666666666661</v>
      </c>
      <c r="I8" s="4">
        <f>SQRT(((SUM((POWER(E8-H8,2)),(POWER(F8-H8,2)),(POWER(G8-H8,2)))/(COLUMNS(E8:G8)-1))))</f>
        <v>152.75252316519467</v>
      </c>
      <c r="J8" s="4">
        <f>I8/H8*100</f>
        <v>1.762529113444554</v>
      </c>
      <c r="K8" s="6">
        <f>((D8/3)*(SUM(E8:G8)))</f>
        <v>34666.666666666664</v>
      </c>
      <c r="L8" s="5">
        <f t="shared" si="6"/>
        <v>8666.6666666666661</v>
      </c>
      <c r="M8" s="6">
        <f>MIN(E8,F8,G8)</f>
        <v>8500</v>
      </c>
      <c r="N8" s="6">
        <f t="shared" si="0"/>
        <v>34000</v>
      </c>
    </row>
    <row r="9" spans="1:14" ht="45" customHeight="1" thickBot="1" x14ac:dyDescent="0.3">
      <c r="A9" s="36">
        <v>5</v>
      </c>
      <c r="B9" s="42" t="s">
        <v>30</v>
      </c>
      <c r="C9" s="34" t="s">
        <v>24</v>
      </c>
      <c r="D9" s="45">
        <v>5</v>
      </c>
      <c r="E9" s="38">
        <v>4000</v>
      </c>
      <c r="F9" s="38">
        <v>4200</v>
      </c>
      <c r="G9" s="38">
        <v>4300</v>
      </c>
      <c r="H9" s="7">
        <f>AVERAGE(E9:G9)</f>
        <v>4166.666666666667</v>
      </c>
      <c r="I9" s="4">
        <f>SQRT(((SUM((POWER(E9-H9,2)),(POWER(F9-H9,2)),(POWER(G9-H9,2)))/(COLUMNS(E9:G9)-1))))</f>
        <v>152.75252316519467</v>
      </c>
      <c r="J9" s="4">
        <f>I9/H9*100</f>
        <v>3.6660605559646715</v>
      </c>
      <c r="K9" s="6">
        <f>((D9/3)*(SUM(E9:G9)))</f>
        <v>20833.333333333336</v>
      </c>
      <c r="L9" s="5">
        <f t="shared" si="6"/>
        <v>4166.666666666667</v>
      </c>
      <c r="M9" s="6">
        <f>MIN(E9,F9,G9)</f>
        <v>4000</v>
      </c>
      <c r="N9" s="6">
        <f t="shared" si="0"/>
        <v>20000</v>
      </c>
    </row>
    <row r="10" spans="1:14" ht="45.6" customHeight="1" thickBot="1" x14ac:dyDescent="0.3">
      <c r="A10" s="36">
        <v>6</v>
      </c>
      <c r="B10" s="40" t="s">
        <v>31</v>
      </c>
      <c r="C10" s="34" t="s">
        <v>24</v>
      </c>
      <c r="D10" s="45">
        <v>2</v>
      </c>
      <c r="E10" s="35">
        <v>15000</v>
      </c>
      <c r="F10" s="35">
        <v>16000</v>
      </c>
      <c r="G10" s="35">
        <v>17000</v>
      </c>
      <c r="H10" s="7">
        <f>AVERAGE(E10:G10)</f>
        <v>16000</v>
      </c>
      <c r="I10" s="4">
        <f>SQRT(((SUM((POWER(E10-H10,2)),(POWER(F10-H10,2)),(POWER(G10-H10,2)))/(COLUMNS(E10:G10)-1))))</f>
        <v>1000</v>
      </c>
      <c r="J10" s="4">
        <f>I10/H10*100</f>
        <v>6.25</v>
      </c>
      <c r="K10" s="6">
        <f>((D10/3)*(SUM(E10:G10)))</f>
        <v>32000</v>
      </c>
      <c r="L10" s="5">
        <f t="shared" si="6"/>
        <v>16000</v>
      </c>
      <c r="M10" s="6">
        <f>MIN(E10,F10,G10)</f>
        <v>15000</v>
      </c>
      <c r="N10" s="6">
        <f t="shared" ref="N10:N13" si="7">M10*D10</f>
        <v>30000</v>
      </c>
    </row>
    <row r="11" spans="1:14" ht="55.2" customHeight="1" thickBot="1" x14ac:dyDescent="0.3">
      <c r="A11" s="36">
        <v>7</v>
      </c>
      <c r="B11" s="40" t="s">
        <v>32</v>
      </c>
      <c r="C11" s="33" t="s">
        <v>24</v>
      </c>
      <c r="D11" s="45">
        <v>20</v>
      </c>
      <c r="E11" s="35">
        <v>450</v>
      </c>
      <c r="F11" s="35">
        <v>470</v>
      </c>
      <c r="G11" s="35">
        <v>480</v>
      </c>
      <c r="H11" s="7">
        <f>AVERAGE(E11:G11)</f>
        <v>466.66666666666669</v>
      </c>
      <c r="I11" s="4">
        <f>SQRT(((SUM((POWER(E11-H11,2)),(POWER(F11-H11,2)),(POWER(G11-H11,2)))/(COLUMNS(E11:G11)-1))))</f>
        <v>15.275252316519467</v>
      </c>
      <c r="J11" s="4">
        <f>I11/H11*100</f>
        <v>3.2732683535398857</v>
      </c>
      <c r="K11" s="6">
        <f>((D11/3)*(SUM(E11:G11)))</f>
        <v>9333.3333333333339</v>
      </c>
      <c r="L11" s="5">
        <f t="shared" si="6"/>
        <v>466.66666666666669</v>
      </c>
      <c r="M11" s="6">
        <f>MIN(E11,F11,G11)</f>
        <v>450</v>
      </c>
      <c r="N11" s="6">
        <f t="shared" si="7"/>
        <v>9000</v>
      </c>
    </row>
    <row r="12" spans="1:14" ht="40.200000000000003" customHeight="1" thickBot="1" x14ac:dyDescent="0.3">
      <c r="A12" s="36">
        <v>8</v>
      </c>
      <c r="B12" s="40" t="s">
        <v>33</v>
      </c>
      <c r="C12" s="33" t="s">
        <v>24</v>
      </c>
      <c r="D12" s="45">
        <v>10</v>
      </c>
      <c r="E12" s="35">
        <v>1500</v>
      </c>
      <c r="F12" s="35">
        <v>1600</v>
      </c>
      <c r="G12" s="35">
        <v>1700</v>
      </c>
      <c r="H12" s="7">
        <f t="shared" ref="H12:H13" si="8">AVERAGE(E12:G12)</f>
        <v>1600</v>
      </c>
      <c r="I12" s="4">
        <f t="shared" ref="I12:I13" si="9">SQRT(((SUM((POWER(E12-H12,2)),(POWER(F12-H12,2)),(POWER(G12-H12,2)))/(COLUMNS(E12:G12)-1))))</f>
        <v>100</v>
      </c>
      <c r="J12" s="4">
        <f t="shared" ref="J12:J13" si="10">I12/H12*100</f>
        <v>6.25</v>
      </c>
      <c r="K12" s="6">
        <f t="shared" ref="K12:K13" si="11">((D12/3)*(SUM(E12:G12)))</f>
        <v>16000</v>
      </c>
      <c r="L12" s="5">
        <f t="shared" si="6"/>
        <v>1600</v>
      </c>
      <c r="M12" s="6">
        <f t="shared" ref="M12:M13" si="12">MIN(E12,F12,G12)</f>
        <v>1500</v>
      </c>
      <c r="N12" s="6">
        <f t="shared" si="7"/>
        <v>15000</v>
      </c>
    </row>
    <row r="13" spans="1:14" ht="47.4" customHeight="1" thickBot="1" x14ac:dyDescent="0.3">
      <c r="A13" s="36">
        <v>9</v>
      </c>
      <c r="B13" s="40" t="s">
        <v>34</v>
      </c>
      <c r="C13" s="34" t="s">
        <v>24</v>
      </c>
      <c r="D13" s="45">
        <v>2</v>
      </c>
      <c r="E13" s="35">
        <v>1000</v>
      </c>
      <c r="F13" s="35">
        <v>1200</v>
      </c>
      <c r="G13" s="35">
        <v>1300</v>
      </c>
      <c r="H13" s="7">
        <f t="shared" si="8"/>
        <v>1166.6666666666667</v>
      </c>
      <c r="I13" s="4">
        <f t="shared" si="9"/>
        <v>152.75252316519467</v>
      </c>
      <c r="J13" s="4">
        <f t="shared" si="10"/>
        <v>13.093073414159543</v>
      </c>
      <c r="K13" s="6">
        <f t="shared" si="11"/>
        <v>2333.333333333333</v>
      </c>
      <c r="L13" s="5">
        <f t="shared" si="6"/>
        <v>1166.6666666666665</v>
      </c>
      <c r="M13" s="6">
        <f t="shared" si="12"/>
        <v>1000</v>
      </c>
      <c r="N13" s="6">
        <f t="shared" si="7"/>
        <v>2000</v>
      </c>
    </row>
    <row r="14" spans="1:14" ht="33" customHeight="1" x14ac:dyDescent="0.25">
      <c r="A14" s="27"/>
      <c r="B14" s="18"/>
      <c r="C14" s="19"/>
      <c r="D14" s="28"/>
      <c r="E14" s="29"/>
      <c r="F14" s="29"/>
      <c r="G14" s="29"/>
      <c r="H14" s="20"/>
      <c r="I14" s="30"/>
      <c r="J14" s="30"/>
      <c r="K14" s="58" t="s">
        <v>18</v>
      </c>
      <c r="L14" s="58"/>
      <c r="M14" s="59"/>
      <c r="N14" s="31">
        <f>N5+N6+N7+N8+N9+N10+N11+N12+N13</f>
        <v>152630</v>
      </c>
    </row>
    <row r="15" spans="1:14" s="1" customFormat="1" ht="48.75" customHeight="1" x14ac:dyDescent="0.3">
      <c r="A15" s="56" t="s">
        <v>22</v>
      </c>
      <c r="B15" s="56"/>
      <c r="C15" s="56"/>
      <c r="D15" s="56"/>
      <c r="E15" s="56"/>
      <c r="F15" s="56"/>
      <c r="G15" s="56"/>
      <c r="H15" s="21">
        <f>N14</f>
        <v>152630</v>
      </c>
      <c r="I15" s="22" t="s">
        <v>9</v>
      </c>
      <c r="J15" s="22"/>
      <c r="K15" s="22"/>
      <c r="L15" s="22"/>
      <c r="M15" s="22"/>
      <c r="N15" s="21"/>
    </row>
    <row r="16" spans="1:14" s="10" customFormat="1" ht="83.25" customHeight="1" x14ac:dyDescent="0.25">
      <c r="A16" s="57" t="s">
        <v>14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ht="27" customHeight="1" x14ac:dyDescent="0.3">
      <c r="A17" s="25" t="s">
        <v>13</v>
      </c>
      <c r="B17" s="17"/>
      <c r="C17" s="12"/>
      <c r="D17" s="12"/>
      <c r="E17" s="12"/>
      <c r="F17" s="12"/>
      <c r="G17" s="12"/>
    </row>
    <row r="18" spans="1:14" ht="15.75" customHeight="1" x14ac:dyDescent="0.3">
      <c r="A18" s="26"/>
      <c r="B18" s="26"/>
      <c r="C18" s="26"/>
      <c r="D18" s="13"/>
      <c r="E18" s="14"/>
      <c r="F18" s="15"/>
      <c r="G18" s="23"/>
      <c r="H18" s="11"/>
      <c r="I18" s="11"/>
      <c r="J18" s="11"/>
      <c r="K18" s="11"/>
      <c r="L18" s="11"/>
      <c r="M18" s="11"/>
      <c r="N18" s="11"/>
    </row>
    <row r="19" spans="1:14" s="11" customFormat="1" ht="8.25" customHeight="1" x14ac:dyDescent="0.3">
      <c r="A19" s="60"/>
      <c r="B19" s="60"/>
      <c r="C19" s="60"/>
      <c r="D19" s="60"/>
      <c r="E19" s="60"/>
      <c r="F19" s="15"/>
      <c r="G19" s="16"/>
    </row>
    <row r="20" spans="1:14" s="11" customFormat="1" ht="17.25" customHeight="1" x14ac:dyDescent="0.3">
      <c r="A20" s="60" t="s">
        <v>23</v>
      </c>
      <c r="B20" s="60"/>
      <c r="C20" s="60"/>
      <c r="D20" s="60"/>
      <c r="E20" s="60"/>
      <c r="F20" s="15"/>
      <c r="G20" s="16"/>
    </row>
    <row r="21" spans="1:14" s="11" customFormat="1" ht="27" customHeight="1" x14ac:dyDescent="0.35">
      <c r="A21" s="61" t="s">
        <v>25</v>
      </c>
      <c r="B21" s="62"/>
      <c r="C21" s="62"/>
      <c r="D21" s="62"/>
      <c r="E21" s="62"/>
      <c r="F21" s="12"/>
      <c r="G21" s="12"/>
      <c r="H21" s="2"/>
      <c r="I21" s="2"/>
      <c r="J21" s="2"/>
      <c r="K21" s="2"/>
      <c r="L21" s="2"/>
      <c r="M21" s="2"/>
      <c r="N21" s="2"/>
    </row>
    <row r="22" spans="1:14" ht="27" customHeight="1" x14ac:dyDescent="0.3">
      <c r="A22" s="54"/>
      <c r="B22" s="54"/>
      <c r="C22" s="54"/>
      <c r="D22" s="13"/>
      <c r="E22" s="14"/>
      <c r="F22" s="15"/>
      <c r="G22" s="23"/>
      <c r="H22" s="11"/>
      <c r="I22" s="11"/>
      <c r="J22" s="11"/>
      <c r="K22" s="11"/>
      <c r="L22" s="11"/>
      <c r="M22" s="11"/>
      <c r="N22" s="11"/>
    </row>
    <row r="23" spans="1:14" s="11" customFormat="1" ht="13.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</sheetData>
  <mergeCells count="16">
    <mergeCell ref="A22:C22"/>
    <mergeCell ref="K3:N3"/>
    <mergeCell ref="A15:G15"/>
    <mergeCell ref="A16:N16"/>
    <mergeCell ref="K14:M14"/>
    <mergeCell ref="A19:E19"/>
    <mergeCell ref="A20:E20"/>
    <mergeCell ref="A21:E21"/>
    <mergeCell ref="K1:N1"/>
    <mergeCell ref="A2:N2"/>
    <mergeCell ref="A3:A4"/>
    <mergeCell ref="B3:B4"/>
    <mergeCell ref="C3:C4"/>
    <mergeCell ref="D3:D4"/>
    <mergeCell ref="E3:G3"/>
    <mergeCell ref="H3:J3"/>
  </mergeCells>
  <pageMargins left="0.31496062992125984" right="0.23622047244094491" top="0.74803149606299213" bottom="0.19685039370078741" header="0.31496062992125984" footer="0.31496062992125984"/>
  <pageSetup paperSize="9" scale="55" fitToWidth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ОКБиХО</cp:lastModifiedBy>
  <cp:lastPrinted>2026-08-25T11:33:54Z</cp:lastPrinted>
  <dcterms:created xsi:type="dcterms:W3CDTF">2014-01-15T18:15:09Z</dcterms:created>
  <dcterms:modified xsi:type="dcterms:W3CDTF">2026-08-25T12:23:34Z</dcterms:modified>
</cp:coreProperties>
</file>