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236.27\BuhArhiv\МАРКЕТИНГ\Общая 2026\Настя\Куртка и штаны для осужденных\Ткань\"/>
    </mc:Choice>
  </mc:AlternateContent>
  <bookViews>
    <workbookView xWindow="0" yWindow="0" windowWidth="28800" windowHeight="12135"/>
  </bookViews>
  <sheets>
    <sheet name="Лист1" sheetId="1" r:id="rId1"/>
  </sheets>
  <definedNames>
    <definedName name="_xlnm.Print_Area" localSheetId="0">Лист1!$A$1:$Q$12</definedName>
  </definedName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 i="1" l="1"/>
  <c r="P6" i="1"/>
  <c r="Q6" i="1"/>
  <c r="N6" i="1"/>
  <c r="P4" i="1" l="1"/>
  <c r="H5" i="1"/>
  <c r="H4" i="1"/>
  <c r="P5" i="1" l="1"/>
  <c r="O5" i="1"/>
  <c r="N5" i="1"/>
  <c r="K5" i="1"/>
  <c r="L5" i="1" s="1"/>
  <c r="M5" i="1" s="1"/>
  <c r="Q5" i="1" s="1"/>
  <c r="I5" i="1"/>
  <c r="J5" i="1" s="1"/>
  <c r="O4" i="1" l="1"/>
  <c r="N4" i="1"/>
  <c r="K4" i="1" l="1"/>
  <c r="L4" i="1" s="1"/>
  <c r="M4" i="1" s="1"/>
  <c r="I4" i="1"/>
  <c r="J4" i="1" s="1"/>
  <c r="Q4" i="1" l="1"/>
</calcChain>
</file>

<file path=xl/sharedStrings.xml><?xml version="1.0" encoding="utf-8"?>
<sst xmlns="http://schemas.openxmlformats.org/spreadsheetml/2006/main" count="32" uniqueCount="31">
  <si>
    <t>№</t>
  </si>
  <si>
    <t>Наименование предмета контракта</t>
  </si>
  <si>
    <t>Ед. изм</t>
  </si>
  <si>
    <t>Кол-во</t>
  </si>
  <si>
    <t>Источник информации о цене (руб./ед.изм.)</t>
  </si>
  <si>
    <t>Однородность совокупности значений выявленных цен, используемых в расчете НМЦК**</t>
  </si>
  <si>
    <t>НМЦК, определенная методом сопоставимых рыночных цен (анализа рынка)*</t>
  </si>
  <si>
    <t xml:space="preserve">Средняя арифметическая цена за единицу     &lt;ц&gt; </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</si>
  <si>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</si>
  <si>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</si>
  <si>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</si>
  <si>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</si>
  <si>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</si>
  <si>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 В соответствии с п.3.20.1 Методических рекомендаций, утвержденных приказом Минэкономразвития РФ от 02.10.2013 №567 расчет произведен с помощью стандартных функций табличного редактора EXCEL.</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</si>
  <si>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</si>
  <si>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Предложение цены  №1</t>
  </si>
  <si>
    <t>Предложение цены  №2</t>
  </si>
  <si>
    <t>Предложение цены  №3</t>
  </si>
  <si>
    <t>Прложение  №2         к Заявке</t>
  </si>
  <si>
    <t>Инженер  ОМТО ПП и СП</t>
  </si>
  <si>
    <t>И.И.Зарубина</t>
  </si>
  <si>
    <t>п.м</t>
  </si>
  <si>
    <t xml:space="preserve">Предложение №2 
исх.: от 15.06.2026г 
№ 24/ТО/47/14/5-6-705
вх.: № 24/то/47/1-4678 от 03.07.2026
</t>
  </si>
  <si>
    <t xml:space="preserve">Предложение №3 
исх.: от 15.06.2026г 
№ 24/ТО/47/14/5-6-704
вх.: №24/то/47/1-4679 от 03.07.2026
</t>
  </si>
  <si>
    <t>Дата расчета: 06.07.2026</t>
  </si>
  <si>
    <r>
      <rPr>
        <b/>
        <sz val="13"/>
        <color theme="1"/>
        <rFont val="XO Thames"/>
        <family val="1"/>
        <charset val="204"/>
      </rPr>
      <t>Расчет и обоснование цены контракта</t>
    </r>
    <r>
      <rPr>
        <sz val="13"/>
        <color theme="1"/>
        <rFont val="XO Thames"/>
        <family val="1"/>
        <charset val="204"/>
      </rPr>
      <t xml:space="preserve">
В целях соблюдения требований Федерального закона от 05.04.2013  № 44-ФЗ «О контрактной системе в сфере закупок товаров, работ, услуг для обеспечения государственных и муниципальных нужд» определения порядка формирования начальной (максимальной) цены контракта Заказчиком  проведен мониторинг цен на поставку ткани,
 удовлетворяющие требованиям Государственного заказчика. При определении начальной (максимальной) цены контракта Заказчиком использовался метод сопоставимых рыночных цен.
Цена контракта  рассчитана государственным заказчиком на основании ценовых предложений потенциальных участников закупки
</t>
    </r>
  </si>
  <si>
    <t xml:space="preserve">Ткань полиэфирнохлопковая гладкокрашеная с пленочным акрилатным покрытием 
1414 уис (1415 уис)
Цвет: темно -серый
ОКПД2 13.20.31.122/КТРУ 13.20.30.000-00000003
</t>
  </si>
  <si>
    <t>Ткань подкладочная
Цвет: черный
Полиэфир 100%
ОКПД2 13.20.31.122/КТРУ 13.20.30.000-00000003</t>
  </si>
  <si>
    <t xml:space="preserve">Предложение №1 
исх.: от 15.06.2026г 
№ 24/ТО/47/14/5-6-696
вх.: № 24/то/47/1-5104 от 23.06.26
</t>
  </si>
  <si>
    <t>В результате проведенного расчета Н(М)ЦК, ЦКЕП контракта составила, руб.: 1927,00</t>
  </si>
  <si>
    <t xml:space="preserve">На запросы от 15.06.2026 г. № 24/ТО/47/14/5-6-706, от 22.06.2026г № 24/то/47/14/5-6-731  коммерческого предложения не поступало. Из выше приведенной таблицы следует, что цена предложения №1 является самой низкой (ниже средней). На *Определение НМЦК произведено Заказчиком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</si>
</sst>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9" x14ac:knownFonts="1">
    <font>
      <sz val="11"/>
      <color theme="1"/>
      <name val="Calibri"/>
      <family val="2"/>
      <charset val="204"/>
      <scheme val="minor"/>
    </font>
    <font>
      <sz val="13"/>
      <color theme="1"/>
      <name val="XO Thames"/>
      <family val="1"/>
      <charset val="204"/>
    </font>
    <font>
      <b/>
      <sz val="13"/>
      <color theme="1"/>
      <name val="XO Thames"/>
      <family val="1"/>
      <charset val="204"/>
    </font>
    <font>
      <b/>
      <sz val="10"/>
      <color indexed="8"/>
      <name val="Times New Roman"/>
      <family val="1"/>
      <charset val="204"/>
    </font>
    <font>
      <sz val="10"/>
      <color theme="1"/>
      <name val="Times New Roman"/>
      <family val="1"/>
      <charset val="204"/>
    </font>
    <font>
      <i/>
      <sz val="10"/>
      <color indexed="8"/>
      <name val="Times New Roman"/>
      <family val="1"/>
      <charset val="204"/>
    </font>
    <font>
      <sz val="10"/>
      <color indexed="8"/>
      <name val="Times New Roman"/>
      <family val="1"/>
      <charset val="204"/>
    </font>
    <font>
      <b/>
      <sz val="10"/>
      <color theme="1"/>
      <name val="Times New Roman"/>
      <family val="1"/>
      <charset val="204"/>
    </font>
    <font>
      <sz val="11"/>
      <color theme="1"/>
      <name val="XO Thames"/>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horizontal="left"/>
    </xf>
    <xf numFmtId="0" fontId="1" fillId="0" borderId="2" xfId="0" applyFont="1" applyBorder="1"/>
    <xf numFmtId="0" fontId="1" fillId="0" borderId="1" xfId="0" applyFont="1" applyBorder="1" applyAlignment="1">
      <alignment horizontal="center" vertical="center" wrapText="1"/>
    </xf>
    <xf numFmtId="0" fontId="1" fillId="0" borderId="0" xfId="0" applyFont="1" applyAlignment="1">
      <alignment vertical="center"/>
    </xf>
    <xf numFmtId="2"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3" fillId="0" borderId="8" xfId="0" applyFont="1" applyBorder="1" applyAlignment="1">
      <alignment horizontal="center" vertical="top" wrapText="1"/>
    </xf>
    <xf numFmtId="0" fontId="3" fillId="0" borderId="8" xfId="0" applyFont="1" applyFill="1" applyBorder="1" applyAlignment="1">
      <alignment horizontal="center" vertical="top" wrapText="1"/>
    </xf>
    <xf numFmtId="0" fontId="6" fillId="0" borderId="8" xfId="0" applyFont="1" applyBorder="1" applyAlignment="1">
      <alignment horizontal="center" vertical="top" wrapText="1"/>
    </xf>
    <xf numFmtId="0" fontId="7" fillId="0" borderId="8" xfId="0" applyFont="1" applyBorder="1" applyAlignment="1">
      <alignment horizontal="center" vertical="top" wrapText="1"/>
    </xf>
    <xf numFmtId="0" fontId="6" fillId="0" borderId="1"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4" fillId="0" borderId="1" xfId="0" applyNumberFormat="1" applyFont="1" applyBorder="1" applyAlignment="1">
      <alignment horizontal="center" vertical="center" shrinkToFit="1"/>
    </xf>
    <xf numFmtId="2" fontId="6" fillId="2" borderId="1" xfId="0" applyNumberFormat="1" applyFont="1" applyFill="1" applyBorder="1" applyAlignment="1">
      <alignment horizontal="center" vertical="center" shrinkToFit="1"/>
    </xf>
    <xf numFmtId="164" fontId="6" fillId="0" borderId="1" xfId="0" applyNumberFormat="1" applyFont="1" applyBorder="1" applyAlignment="1">
      <alignment horizontal="center" vertical="center" shrinkToFit="1"/>
    </xf>
    <xf numFmtId="2" fontId="6" fillId="0" borderId="1" xfId="0" applyNumberFormat="1" applyFont="1" applyBorder="1" applyAlignment="1">
      <alignment horizontal="center" vertical="center" shrinkToFit="1"/>
    </xf>
    <xf numFmtId="0" fontId="7" fillId="0" borderId="0" xfId="0" applyFont="1" applyBorder="1" applyAlignment="1">
      <alignment vertical="center"/>
    </xf>
    <xf numFmtId="2" fontId="7" fillId="0" borderId="0" xfId="0" applyNumberFormat="1" applyFont="1" applyAlignment="1">
      <alignment vertical="center"/>
    </xf>
    <xf numFmtId="0" fontId="4" fillId="0" borderId="0" xfId="0" applyFont="1"/>
    <xf numFmtId="0" fontId="1" fillId="0" borderId="1" xfId="0" applyFont="1" applyFill="1" applyBorder="1" applyAlignment="1">
      <alignment horizontal="center" vertical="center" wrapText="1"/>
    </xf>
    <xf numFmtId="2" fontId="3" fillId="0" borderId="1" xfId="0" applyNumberFormat="1" applyFont="1" applyBorder="1" applyAlignment="1">
      <alignment horizontal="center" vertical="center" shrinkToFit="1"/>
    </xf>
    <xf numFmtId="0" fontId="8" fillId="0" borderId="6" xfId="0" applyFont="1" applyBorder="1" applyAlignment="1">
      <alignment horizontal="justify" vertical="center" wrapText="1"/>
    </xf>
    <xf numFmtId="2" fontId="7" fillId="0" borderId="0" xfId="0" applyNumberFormat="1" applyFont="1"/>
    <xf numFmtId="0" fontId="0" fillId="0" borderId="0" xfId="0"/>
    <xf numFmtId="0" fontId="1" fillId="0" borderId="0" xfId="0" applyFont="1"/>
    <xf numFmtId="0" fontId="1" fillId="0" borderId="0" xfId="0" applyFont="1" applyAlignment="1">
      <alignment horizontal="left"/>
    </xf>
    <xf numFmtId="0" fontId="1" fillId="0" borderId="2" xfId="0" applyFont="1" applyBorder="1"/>
    <xf numFmtId="0" fontId="3" fillId="0" borderId="3" xfId="0" applyFont="1" applyBorder="1" applyAlignment="1">
      <alignment horizontal="center" vertical="top" wrapText="1"/>
    </xf>
    <xf numFmtId="0" fontId="4" fillId="0" borderId="4" xfId="0" applyFont="1" applyBorder="1" applyAlignment="1"/>
    <xf numFmtId="0" fontId="4" fillId="0" borderId="5" xfId="0" applyFont="1" applyBorder="1" applyAlignment="1"/>
    <xf numFmtId="0" fontId="7" fillId="0" borderId="0" xfId="0" applyFont="1" applyBorder="1" applyAlignment="1">
      <alignment horizontal="left" vertical="center"/>
    </xf>
    <xf numFmtId="0" fontId="4" fillId="0" borderId="0" xfId="0" applyFont="1" applyAlignment="1">
      <alignment horizontal="left"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Fill="1" applyBorder="1" applyAlignment="1">
      <alignment horizontal="center" vertical="top" wrapText="1"/>
    </xf>
    <xf numFmtId="0" fontId="1" fillId="0" borderId="2"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7</xdr:col>
      <xdr:colOff>61072</xdr:colOff>
      <xdr:row>2</xdr:row>
      <xdr:rowOff>952500</xdr:rowOff>
    </xdr:from>
    <xdr:to>
      <xdr:col>8</xdr:col>
      <xdr:colOff>42022</xdr:colOff>
      <xdr:row>2</xdr:row>
      <xdr:rowOff>1304925</xdr:rowOff>
    </xdr:to>
    <xdr:pic>
      <xdr:nvPicPr>
        <xdr:cNvPr id="18"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5" y="3305735"/>
          <a:ext cx="1605803"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19"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19050</xdr:colOff>
      <xdr:row>2</xdr:row>
      <xdr:rowOff>952500</xdr:rowOff>
    </xdr:from>
    <xdr:to>
      <xdr:col>8</xdr:col>
      <xdr:colOff>0</xdr:colOff>
      <xdr:row>2</xdr:row>
      <xdr:rowOff>1304925</xdr:rowOff>
    </xdr:to>
    <xdr:pic>
      <xdr:nvPicPr>
        <xdr:cNvPr id="20"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0028" y="8613913"/>
          <a:ext cx="1604342"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21"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19050</xdr:colOff>
      <xdr:row>2</xdr:row>
      <xdr:rowOff>952500</xdr:rowOff>
    </xdr:from>
    <xdr:to>
      <xdr:col>10</xdr:col>
      <xdr:colOff>0</xdr:colOff>
      <xdr:row>2</xdr:row>
      <xdr:rowOff>1304925</xdr:rowOff>
    </xdr:to>
    <xdr:pic>
      <xdr:nvPicPr>
        <xdr:cNvPr id="2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5115" y="8613913"/>
          <a:ext cx="792646"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19050</xdr:colOff>
      <xdr:row>2</xdr:row>
      <xdr:rowOff>923925</xdr:rowOff>
    </xdr:from>
    <xdr:to>
      <xdr:col>8</xdr:col>
      <xdr:colOff>1019175</xdr:colOff>
      <xdr:row>2</xdr:row>
      <xdr:rowOff>1362075</xdr:rowOff>
    </xdr:to>
    <xdr:pic>
      <xdr:nvPicPr>
        <xdr:cNvPr id="23" name="Pictur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63420" y="8585338"/>
          <a:ext cx="7905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789333</xdr:colOff>
      <xdr:row>2</xdr:row>
      <xdr:rowOff>332961</xdr:rowOff>
    </xdr:from>
    <xdr:to>
      <xdr:col>10</xdr:col>
      <xdr:colOff>768213</xdr:colOff>
      <xdr:row>2</xdr:row>
      <xdr:rowOff>694911</xdr:rowOff>
    </xdr:to>
    <xdr:pic>
      <xdr:nvPicPr>
        <xdr:cNvPr id="24" name="Picture 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12268" y="2685222"/>
          <a:ext cx="7905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304800</xdr:colOff>
      <xdr:row>2</xdr:row>
      <xdr:rowOff>1238250</xdr:rowOff>
    </xdr:from>
    <xdr:to>
      <xdr:col>10</xdr:col>
      <xdr:colOff>457200</xdr:colOff>
      <xdr:row>2</xdr:row>
      <xdr:rowOff>1466850</xdr:rowOff>
    </xdr:to>
    <xdr:pic>
      <xdr:nvPicPr>
        <xdr:cNvPr id="25"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72561"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tabSelected="1" view="pageBreakPreview" topLeftCell="A4" zoomScale="115" zoomScaleNormal="115" zoomScaleSheetLayoutView="115" workbookViewId="0">
      <selection activeCell="H10" sqref="H10"/>
    </sheetView>
  </sheetViews>
  <sheetFormatPr defaultRowHeight="16.5" x14ac:dyDescent="0.25"/>
  <cols>
    <col min="1" max="1" width="9.140625" style="1"/>
    <col min="2" max="2" width="23.5703125" style="1" customWidth="1"/>
    <col min="3" max="3" width="11.42578125" style="1" customWidth="1"/>
    <col min="4" max="4" width="12.42578125" style="1" customWidth="1"/>
    <col min="5" max="5" width="25.7109375" style="1" customWidth="1"/>
    <col min="6" max="6" width="24.5703125" style="1" customWidth="1"/>
    <col min="7" max="7" width="24.85546875" style="1" customWidth="1"/>
    <col min="8" max="8" width="24.28515625" style="1" customWidth="1"/>
    <col min="9" max="11" width="12.140625" style="1" customWidth="1"/>
    <col min="12" max="12" width="13.42578125" style="1" customWidth="1"/>
    <col min="13" max="13" width="11" style="1" bestFit="1" customWidth="1"/>
    <col min="14" max="16" width="11" style="1" customWidth="1"/>
    <col min="17" max="17" width="12.5703125" style="1" bestFit="1" customWidth="1"/>
    <col min="18" max="16384" width="9.140625" style="1"/>
  </cols>
  <sheetData>
    <row r="1" spans="1:18" ht="151.5" customHeight="1" x14ac:dyDescent="0.25">
      <c r="A1" s="34" t="s">
        <v>25</v>
      </c>
      <c r="B1" s="35"/>
      <c r="C1" s="35"/>
      <c r="D1" s="35"/>
      <c r="E1" s="35"/>
      <c r="F1" s="35"/>
      <c r="G1" s="35"/>
      <c r="H1" s="35"/>
      <c r="I1" s="35"/>
      <c r="J1" s="35"/>
      <c r="K1" s="35"/>
      <c r="L1" s="35"/>
      <c r="P1" s="42" t="s">
        <v>18</v>
      </c>
      <c r="Q1" s="42"/>
    </row>
    <row r="2" spans="1:18" ht="33.75" customHeight="1" x14ac:dyDescent="0.25">
      <c r="A2" s="36" t="s">
        <v>0</v>
      </c>
      <c r="B2" s="38" t="s">
        <v>1</v>
      </c>
      <c r="C2" s="38" t="s">
        <v>2</v>
      </c>
      <c r="D2" s="38" t="s">
        <v>3</v>
      </c>
      <c r="E2" s="40" t="s">
        <v>4</v>
      </c>
      <c r="F2" s="40"/>
      <c r="G2" s="40"/>
      <c r="H2" s="41" t="s">
        <v>5</v>
      </c>
      <c r="I2" s="41"/>
      <c r="J2" s="41"/>
      <c r="K2" s="29" t="s">
        <v>6</v>
      </c>
      <c r="L2" s="30"/>
      <c r="M2" s="30"/>
      <c r="N2" s="30"/>
      <c r="O2" s="30"/>
      <c r="P2" s="30"/>
      <c r="Q2" s="31"/>
      <c r="R2" s="5"/>
    </row>
    <row r="3" spans="1:18" ht="250.5" customHeight="1" thickBot="1" x14ac:dyDescent="0.3">
      <c r="A3" s="37"/>
      <c r="B3" s="39"/>
      <c r="C3" s="39"/>
      <c r="D3" s="39"/>
      <c r="E3" s="4" t="s">
        <v>28</v>
      </c>
      <c r="F3" s="4" t="s">
        <v>22</v>
      </c>
      <c r="G3" s="4" t="s">
        <v>23</v>
      </c>
      <c r="H3" s="8" t="s">
        <v>7</v>
      </c>
      <c r="I3" s="8" t="s">
        <v>8</v>
      </c>
      <c r="J3" s="9" t="s">
        <v>9</v>
      </c>
      <c r="K3" s="10" t="s">
        <v>14</v>
      </c>
      <c r="L3" s="11" t="s">
        <v>10</v>
      </c>
      <c r="M3" s="11" t="s">
        <v>11</v>
      </c>
      <c r="N3" s="21" t="s">
        <v>15</v>
      </c>
      <c r="O3" s="21" t="s">
        <v>16</v>
      </c>
      <c r="P3" s="21" t="s">
        <v>17</v>
      </c>
      <c r="Q3" s="11" t="s">
        <v>12</v>
      </c>
      <c r="R3" s="5"/>
    </row>
    <row r="4" spans="1:18" ht="181.5" customHeight="1" thickBot="1" x14ac:dyDescent="0.3">
      <c r="A4" s="12">
        <v>1</v>
      </c>
      <c r="B4" s="23" t="s">
        <v>26</v>
      </c>
      <c r="C4" s="4" t="s">
        <v>21</v>
      </c>
      <c r="D4" s="4">
        <v>4</v>
      </c>
      <c r="E4" s="6">
        <v>300.25</v>
      </c>
      <c r="F4" s="6">
        <v>452.06</v>
      </c>
      <c r="G4" s="6">
        <v>541.17999999999995</v>
      </c>
      <c r="H4" s="13">
        <f>AVERAGE(E4:G4)</f>
        <v>431.16333333333324</v>
      </c>
      <c r="I4" s="14">
        <f>SQRT(((SUM((POWER(E4-H4,2)),(POWER(F4-H4,2)),(POWER(G4-H4,2)))/(COLUMNS(E4:G4)-1))))</f>
        <v>121.8167444702629</v>
      </c>
      <c r="J4" s="14">
        <f t="shared" ref="J4" si="0">I4/H4*100</f>
        <v>28.253038941993275</v>
      </c>
      <c r="K4" s="15">
        <f>((D4/3)*(SUM(E4:G4)))</f>
        <v>1724.653333333333</v>
      </c>
      <c r="L4" s="16">
        <f>K4/D4</f>
        <v>431.16333333333324</v>
      </c>
      <c r="M4" s="17">
        <f t="shared" ref="M4:M5" si="1">ROUND(L4,2)</f>
        <v>431.16</v>
      </c>
      <c r="N4" s="22">
        <f>E4*D4</f>
        <v>1201</v>
      </c>
      <c r="O4" s="22">
        <f>F4*D4</f>
        <v>1808.24</v>
      </c>
      <c r="P4" s="22">
        <f>G4*D4</f>
        <v>2164.7199999999998</v>
      </c>
      <c r="Q4" s="17">
        <f>M4*D4</f>
        <v>1724.64</v>
      </c>
    </row>
    <row r="5" spans="1:18" ht="152.25" customHeight="1" thickBot="1" x14ac:dyDescent="0.3">
      <c r="A5" s="12">
        <v>2</v>
      </c>
      <c r="B5" s="23" t="s">
        <v>27</v>
      </c>
      <c r="C5" s="4" t="s">
        <v>21</v>
      </c>
      <c r="D5" s="4">
        <v>5.5</v>
      </c>
      <c r="E5" s="6">
        <v>132</v>
      </c>
      <c r="F5" s="6">
        <v>173.14</v>
      </c>
      <c r="G5" s="6">
        <v>213</v>
      </c>
      <c r="H5" s="13">
        <f>AVERAGE(E5:G5)</f>
        <v>172.71333333333334</v>
      </c>
      <c r="I5" s="14">
        <f>SQRT(((SUM((POWER(E5-H5,2)),(POWER(F5-H5,2)),(POWER(G5-H5,2)))/(COLUMNS(E5:G5)-1))))</f>
        <v>40.501685561632286</v>
      </c>
      <c r="J5" s="14">
        <f t="shared" ref="J5" si="2">I5/H5*100</f>
        <v>23.450236747770266</v>
      </c>
      <c r="K5" s="15">
        <f>((D5/3)*(SUM(E5:G5)))</f>
        <v>949.92333333333329</v>
      </c>
      <c r="L5" s="16">
        <f>K5/D5</f>
        <v>172.71333333333334</v>
      </c>
      <c r="M5" s="17">
        <f t="shared" si="1"/>
        <v>172.71</v>
      </c>
      <c r="N5" s="22">
        <f>E5*D5</f>
        <v>726</v>
      </c>
      <c r="O5" s="22">
        <f>F5*D5</f>
        <v>952.27</v>
      </c>
      <c r="P5" s="22">
        <f>G5*D5</f>
        <v>1171.5</v>
      </c>
      <c r="Q5" s="17">
        <f>M5*D5</f>
        <v>949.90500000000009</v>
      </c>
    </row>
    <row r="6" spans="1:18" ht="32.25" customHeight="1" x14ac:dyDescent="0.25">
      <c r="A6" s="32" t="s">
        <v>29</v>
      </c>
      <c r="B6" s="32"/>
      <c r="C6" s="32"/>
      <c r="D6" s="32"/>
      <c r="E6" s="32"/>
      <c r="F6" s="32"/>
      <c r="G6" s="32"/>
      <c r="H6" s="18"/>
      <c r="I6" s="18"/>
      <c r="J6" s="18"/>
      <c r="K6" s="19"/>
      <c r="L6" s="20"/>
      <c r="M6" s="20"/>
      <c r="N6" s="24">
        <f>N4+N5</f>
        <v>1927</v>
      </c>
      <c r="O6" s="24">
        <f t="shared" ref="O6:Q6" si="3">O4+O5</f>
        <v>2760.51</v>
      </c>
      <c r="P6" s="24">
        <f t="shared" si="3"/>
        <v>3336.22</v>
      </c>
      <c r="Q6" s="24">
        <f t="shared" si="3"/>
        <v>2674.5450000000001</v>
      </c>
    </row>
    <row r="7" spans="1:18" ht="44.25" customHeight="1" x14ac:dyDescent="0.25">
      <c r="A7" s="33" t="s">
        <v>30</v>
      </c>
      <c r="B7" s="33"/>
      <c r="C7" s="33"/>
      <c r="D7" s="33"/>
      <c r="E7" s="33"/>
      <c r="F7" s="33"/>
      <c r="G7" s="33"/>
      <c r="H7" s="33"/>
      <c r="I7" s="33"/>
      <c r="J7" s="33"/>
      <c r="K7" s="33"/>
      <c r="L7" s="20"/>
      <c r="M7" s="20"/>
      <c r="N7" s="20"/>
      <c r="O7" s="20"/>
      <c r="P7" s="20"/>
      <c r="Q7" s="20"/>
    </row>
    <row r="8" spans="1:18" ht="20.25" customHeight="1" x14ac:dyDescent="0.25">
      <c r="A8" s="20" t="s">
        <v>13</v>
      </c>
      <c r="B8" s="20"/>
      <c r="C8" s="20"/>
      <c r="D8" s="20"/>
      <c r="E8" s="20"/>
      <c r="F8" s="20"/>
      <c r="G8" s="20"/>
      <c r="H8" s="20"/>
      <c r="I8" s="20"/>
      <c r="J8" s="20"/>
      <c r="K8" s="20"/>
      <c r="L8" s="20"/>
      <c r="M8" s="20"/>
      <c r="N8" s="20"/>
      <c r="O8" s="20"/>
      <c r="P8" s="20"/>
      <c r="Q8" s="20"/>
    </row>
    <row r="9" spans="1:18" x14ac:dyDescent="0.25">
      <c r="A9" s="7"/>
      <c r="B9" s="7"/>
      <c r="C9" s="7"/>
      <c r="D9" s="7"/>
      <c r="E9" s="7"/>
      <c r="F9" s="7"/>
      <c r="G9" s="7"/>
      <c r="H9" s="7"/>
      <c r="I9" s="7"/>
      <c r="J9" s="7"/>
      <c r="K9" s="7"/>
    </row>
    <row r="10" spans="1:18" x14ac:dyDescent="0.25">
      <c r="B10" s="27" t="s">
        <v>19</v>
      </c>
      <c r="C10" s="25"/>
      <c r="D10" s="28"/>
      <c r="E10" s="28"/>
      <c r="F10" s="28"/>
      <c r="G10" s="25"/>
      <c r="H10" s="26" t="s">
        <v>20</v>
      </c>
    </row>
    <row r="11" spans="1:18" x14ac:dyDescent="0.25">
      <c r="B11" s="26" t="s">
        <v>24</v>
      </c>
      <c r="C11" s="25"/>
      <c r="D11" s="25"/>
      <c r="E11" s="25"/>
      <c r="F11" s="25"/>
      <c r="G11" s="25"/>
      <c r="H11" s="25"/>
    </row>
    <row r="12" spans="1:18" x14ac:dyDescent="0.25">
      <c r="B12" s="2"/>
      <c r="D12" s="3"/>
      <c r="E12" s="3"/>
      <c r="F12" s="3"/>
    </row>
    <row r="16" spans="1:18" ht="25.5" customHeight="1" x14ac:dyDescent="0.25"/>
    <row r="17" ht="25.5" customHeight="1" x14ac:dyDescent="0.25"/>
    <row r="18" ht="25.5" customHeight="1" x14ac:dyDescent="0.25"/>
    <row r="19" ht="25.5" customHeight="1" x14ac:dyDescent="0.25"/>
    <row r="20" ht="25.5" customHeight="1" x14ac:dyDescent="0.25"/>
  </sheetData>
  <mergeCells count="11">
    <mergeCell ref="K2:Q2"/>
    <mergeCell ref="A6:G6"/>
    <mergeCell ref="A7:K7"/>
    <mergeCell ref="A1:L1"/>
    <mergeCell ref="A2:A3"/>
    <mergeCell ref="B2:B3"/>
    <mergeCell ref="C2:C3"/>
    <mergeCell ref="D2:D3"/>
    <mergeCell ref="E2:G2"/>
    <mergeCell ref="H2:J2"/>
    <mergeCell ref="P1:Q1"/>
  </mergeCells>
  <pageMargins left="0.7" right="0.7" top="0.75" bottom="0.75" header="0.3" footer="0.3"/>
  <pageSetup paperSize="9"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 Владимирович Жоромский</dc:creator>
  <cp:lastModifiedBy>Назарцева И.А.</cp:lastModifiedBy>
  <cp:lastPrinted>2026-07-06T10:04:05Z</cp:lastPrinted>
  <dcterms:created xsi:type="dcterms:W3CDTF">2023-03-05T15:10:55Z</dcterms:created>
  <dcterms:modified xsi:type="dcterms:W3CDTF">2026-07-06T10:17:36Z</dcterms:modified>
</cp:coreProperties>
</file>