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5576" windowHeight="9720"/>
  </bookViews>
  <sheets>
    <sheet name="расчет" sheetId="1" r:id="rId1"/>
  </sheets>
  <calcPr calcId="114210"/>
</workbook>
</file>

<file path=xl/calcChain.xml><?xml version="1.0" encoding="utf-8"?>
<calcChain xmlns="http://schemas.openxmlformats.org/spreadsheetml/2006/main">
  <c r="I7" i="1"/>
  <c r="I8"/>
  <c r="I9"/>
  <c r="I10"/>
  <c r="I11"/>
  <c r="K8"/>
  <c r="L8"/>
  <c r="M8"/>
  <c r="N8"/>
  <c r="N12"/>
  <c r="N9"/>
  <c r="N10"/>
  <c r="N11"/>
  <c r="M9"/>
  <c r="M10"/>
  <c r="M11"/>
  <c r="L9"/>
  <c r="L10"/>
  <c r="L11"/>
  <c r="K9"/>
  <c r="K10"/>
  <c r="K11"/>
  <c r="J9"/>
  <c r="J10"/>
  <c r="J11"/>
  <c r="H9"/>
  <c r="H10"/>
  <c r="H11"/>
  <c r="H8"/>
  <c r="J8"/>
  <c r="K6"/>
  <c r="L6"/>
  <c r="M6"/>
  <c r="N6"/>
  <c r="H6"/>
  <c r="I6"/>
  <c r="J6"/>
  <c r="K7"/>
  <c r="L7"/>
  <c r="M7"/>
  <c r="N7"/>
  <c r="H7"/>
  <c r="J7"/>
</calcChain>
</file>

<file path=xl/sharedStrings.xml><?xml version="1.0" encoding="utf-8"?>
<sst xmlns="http://schemas.openxmlformats.org/spreadsheetml/2006/main" count="44" uniqueCount="39">
  <si>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</si>
  <si>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</si>
  <si>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</si>
  <si>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</si>
  <si>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</si>
  <si>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</si>
  <si>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</si>
  <si>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</si>
  <si>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</si>
  <si>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</si>
  <si>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</si>
  <si>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</si>
  <si>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</si>
  <si>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</si>
  <si>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Н(М)ЦК, ЦКЕП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</si>
  <si>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</si>
  <si>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</si>
  <si>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(подпись/расшифровка подписи)</t>
  </si>
  <si>
    <t>Ф.И.О Исполнителя:</t>
  </si>
  <si>
    <t xml:space="preserve">Номер контактного телефона: </t>
  </si>
  <si>
    <t>STAR-PRO NMC</t>
  </si>
  <si>
    <t>Приложение 1 Обоснование НМЦК</t>
  </si>
  <si>
    <t>Источник финансирования: Средства, полученные от приносящей доход деятельности</t>
  </si>
  <si>
    <t>Поставка  конвертов бумажных немаркированных</t>
  </si>
  <si>
    <t>Обоснование начальной (максимальной) цены на поставку шаровых кранов с комплектующими для нужд ФГБУЗ ЦГиЭ № 156 ФМБА России</t>
  </si>
  <si>
    <t>шт.</t>
  </si>
  <si>
    <t>Кран шаровой стальной фланцевый КШ.Ц.Ф. DN 50 PN 40 стандарт L=180мм</t>
  </si>
  <si>
    <t xml:space="preserve">Коммерческое предложение №1 вх. №606 от 26.08.2026
</t>
  </si>
  <si>
    <t xml:space="preserve">Коммерческое предложение №2 вх. № 607 от 26.08.2026
</t>
  </si>
  <si>
    <t xml:space="preserve">Коммерческое предложение №3 вх. № 608 от 26.08.2026
</t>
  </si>
  <si>
    <t xml:space="preserve">Фланец стальной плоский Ду 50 Ру 16, 50-16-01-1-В-ст 20-II ГОСТ 33259-2015
</t>
  </si>
  <si>
    <t xml:space="preserve">Уплотнение для фланцев Ду 50 Ру 10-40, материал - паронит
</t>
  </si>
  <si>
    <t xml:space="preserve">Болт оцинкованный М16х70 5.8 DIN 931 </t>
  </si>
  <si>
    <t>Шайба оцинкованная М16 ГОСТ 11371</t>
  </si>
  <si>
    <t>Гайка оцинкованная М16 DIN 934 ГОСТ 5927</t>
  </si>
  <si>
    <t>27,546,00</t>
  </si>
  <si>
    <t>Дата подготовки обоснования НМЦК: 26.08.2026</t>
  </si>
  <si>
    <t>Данилова Ю.В.</t>
  </si>
  <si>
    <t>Специалист по закупкам:   Данилова Юлия Владимировна</t>
  </si>
</sst>
</file>

<file path=xl/styles.xml><?xml version="1.0" encoding="utf-8"?>
<styleSheet xmlns="http://schemas.openxmlformats.org/spreadsheetml/2006/main">
  <numFmts count="1">
    <numFmt numFmtId="164" formatCode="0.0000"/>
  </numFmts>
  <fonts count="12">
    <font>
      <sz val="11"/>
      <color theme="1"/>
      <name val="Calibri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7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>
      <alignment vertical="top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2" fillId="0" borderId="0" xfId="0" applyNumberFormat="1" applyFont="1"/>
    <xf numFmtId="0" fontId="0" fillId="0" borderId="0" xfId="2" applyFont="1" applyAlignment="1"/>
    <xf numFmtId="0" fontId="1" fillId="0" borderId="0" xfId="2" applyFont="1" applyAlignment="1"/>
    <xf numFmtId="0" fontId="6" fillId="0" borderId="0" xfId="2" applyFont="1" applyAlignment="1"/>
    <xf numFmtId="0" fontId="8" fillId="0" borderId="0" xfId="2" applyFont="1" applyAlignment="1">
      <alignment horizontal="left" wrapText="1" shrinkToFi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9" xfId="0" applyFont="1" applyBorder="1"/>
    <xf numFmtId="0" fontId="1" fillId="0" borderId="10" xfId="0" applyFont="1" applyBorder="1"/>
    <xf numFmtId="0" fontId="3" fillId="0" borderId="4" xfId="0" applyFont="1" applyBorder="1" applyAlignment="1">
      <alignment horizontal="left" vertical="top" wrapText="1"/>
    </xf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7" fillId="0" borderId="0" xfId="2" applyFont="1" applyAlignment="1">
      <alignment horizontal="left" wrapText="1" shrinkToFi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left" vertical="top" wrapText="1" shrinkToFit="1"/>
    </xf>
    <xf numFmtId="0" fontId="5" fillId="0" borderId="0" xfId="2" applyFont="1" applyAlignment="1">
      <alignment horizontal="left" vertical="top" wrapText="1" shrinkToFi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952500</xdr:rowOff>
    </xdr:from>
    <xdr:to>
      <xdr:col>8</xdr:col>
      <xdr:colOff>22860</xdr:colOff>
      <xdr:row>3</xdr:row>
      <xdr:rowOff>1303020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72200" y="2308860"/>
          <a:ext cx="90678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297180</xdr:colOff>
      <xdr:row>3</xdr:row>
      <xdr:rowOff>1242060</xdr:rowOff>
    </xdr:from>
    <xdr:to>
      <xdr:col>8</xdr:col>
      <xdr:colOff>449580</xdr:colOff>
      <xdr:row>3</xdr:row>
      <xdr:rowOff>1470660</xdr:rowOff>
    </xdr:to>
    <xdr:pic>
      <xdr:nvPicPr>
        <xdr:cNvPr id="1026" name="Picture 6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53300" y="259842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3</xdr:row>
      <xdr:rowOff>952500</xdr:rowOff>
    </xdr:from>
    <xdr:to>
      <xdr:col>8</xdr:col>
      <xdr:colOff>22860</xdr:colOff>
      <xdr:row>3</xdr:row>
      <xdr:rowOff>1303020</xdr:rowOff>
    </xdr:to>
    <xdr:pic>
      <xdr:nvPicPr>
        <xdr:cNvPr id="1027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72200" y="2308860"/>
          <a:ext cx="90678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297180</xdr:colOff>
      <xdr:row>3</xdr:row>
      <xdr:rowOff>1242060</xdr:rowOff>
    </xdr:from>
    <xdr:to>
      <xdr:col>8</xdr:col>
      <xdr:colOff>449580</xdr:colOff>
      <xdr:row>3</xdr:row>
      <xdr:rowOff>1470660</xdr:rowOff>
    </xdr:to>
    <xdr:pic>
      <xdr:nvPicPr>
        <xdr:cNvPr id="1028" name="Picture 6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53300" y="259842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952500</xdr:rowOff>
    </xdr:from>
    <xdr:to>
      <xdr:col>10</xdr:col>
      <xdr:colOff>22860</xdr:colOff>
      <xdr:row>3</xdr:row>
      <xdr:rowOff>1303020</xdr:rowOff>
    </xdr:to>
    <xdr:pic>
      <xdr:nvPicPr>
        <xdr:cNvPr id="1029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2308860"/>
          <a:ext cx="100584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22860</xdr:colOff>
      <xdr:row>3</xdr:row>
      <xdr:rowOff>922020</xdr:rowOff>
    </xdr:from>
    <xdr:to>
      <xdr:col>8</xdr:col>
      <xdr:colOff>990600</xdr:colOff>
      <xdr:row>3</xdr:row>
      <xdr:rowOff>1356360</xdr:rowOff>
    </xdr:to>
    <xdr:pic>
      <xdr:nvPicPr>
        <xdr:cNvPr id="1030" name="Picture 2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78980" y="2278380"/>
          <a:ext cx="96774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</xdr:colOff>
      <xdr:row>3</xdr:row>
      <xdr:rowOff>1744980</xdr:rowOff>
    </xdr:from>
    <xdr:to>
      <xdr:col>11</xdr:col>
      <xdr:colOff>30480</xdr:colOff>
      <xdr:row>3</xdr:row>
      <xdr:rowOff>2087880</xdr:rowOff>
    </xdr:to>
    <xdr:pic>
      <xdr:nvPicPr>
        <xdr:cNvPr id="1031" name="Picture 5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21140" y="3101340"/>
          <a:ext cx="160782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297180</xdr:colOff>
      <xdr:row>3</xdr:row>
      <xdr:rowOff>1242060</xdr:rowOff>
    </xdr:from>
    <xdr:to>
      <xdr:col>10</xdr:col>
      <xdr:colOff>441960</xdr:colOff>
      <xdr:row>3</xdr:row>
      <xdr:rowOff>1470660</xdr:rowOff>
    </xdr:to>
    <xdr:pic>
      <xdr:nvPicPr>
        <xdr:cNvPr id="1032" name="Picture 6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395460" y="2598420"/>
          <a:ext cx="14478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7"/>
  <sheetViews>
    <sheetView tabSelected="1" zoomScale="80" workbookViewId="0">
      <selection activeCell="B36" sqref="B36"/>
    </sheetView>
  </sheetViews>
  <sheetFormatPr defaultColWidth="9.109375" defaultRowHeight="12.75" customHeight="1"/>
  <cols>
    <col min="1" max="1" width="3.109375" style="1" customWidth="1"/>
    <col min="2" max="2" width="34.6640625" style="1" customWidth="1"/>
    <col min="3" max="3" width="7" style="1" customWidth="1"/>
    <col min="4" max="4" width="6.6640625" style="1" customWidth="1"/>
    <col min="5" max="5" width="13" style="1" customWidth="1"/>
    <col min="6" max="6" width="13.109375" style="1" customWidth="1"/>
    <col min="7" max="7" width="12.44140625" style="1" customWidth="1"/>
    <col min="8" max="8" width="12.88671875" style="1" customWidth="1"/>
    <col min="9" max="9" width="15.44140625" style="1" customWidth="1"/>
    <col min="10" max="10" width="14.33203125" style="1" customWidth="1"/>
    <col min="11" max="11" width="23.33203125" style="1" customWidth="1"/>
    <col min="12" max="12" width="12.44140625" style="1" customWidth="1"/>
    <col min="13" max="13" width="13" style="1" customWidth="1"/>
    <col min="14" max="14" width="13.88671875" style="1" customWidth="1"/>
    <col min="15" max="16384" width="9.109375" style="1"/>
  </cols>
  <sheetData>
    <row r="1" spans="1:29" ht="37.5" customHeight="1">
      <c r="B1" s="2"/>
      <c r="C1" s="2"/>
      <c r="K1" s="3"/>
      <c r="M1" s="36" t="s">
        <v>21</v>
      </c>
      <c r="N1" s="37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1:29" ht="30.75" customHeight="1">
      <c r="A2" s="39" t="s">
        <v>24</v>
      </c>
      <c r="B2" s="39"/>
      <c r="C2" s="39"/>
      <c r="D2" s="39"/>
      <c r="E2" s="39"/>
      <c r="F2" s="39"/>
      <c r="G2" s="39"/>
      <c r="H2" s="39"/>
      <c r="I2" s="39"/>
      <c r="J2" s="39"/>
      <c r="K2" s="40"/>
      <c r="M2" s="38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39" customHeight="1">
      <c r="A3" s="41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/>
      <c r="G3" s="42"/>
      <c r="H3" s="43" t="s">
        <v>5</v>
      </c>
      <c r="I3" s="43"/>
      <c r="J3" s="43"/>
      <c r="K3" s="44" t="s">
        <v>6</v>
      </c>
      <c r="L3" s="45"/>
      <c r="M3" s="45"/>
      <c r="N3" s="46"/>
    </row>
    <row r="4" spans="1:29" ht="191.25" customHeight="1">
      <c r="A4" s="41"/>
      <c r="B4" s="42"/>
      <c r="C4" s="42"/>
      <c r="D4" s="42"/>
      <c r="E4" s="6" t="s">
        <v>27</v>
      </c>
      <c r="F4" s="7" t="s">
        <v>28</v>
      </c>
      <c r="G4" s="6" t="s">
        <v>29</v>
      </c>
      <c r="H4" s="6" t="s">
        <v>7</v>
      </c>
      <c r="I4" s="6" t="s">
        <v>8</v>
      </c>
      <c r="J4" s="6" t="s">
        <v>9</v>
      </c>
      <c r="K4" s="8" t="s">
        <v>10</v>
      </c>
      <c r="L4" s="9" t="s">
        <v>11</v>
      </c>
      <c r="M4" s="9" t="s">
        <v>12</v>
      </c>
      <c r="N4" s="9" t="s">
        <v>13</v>
      </c>
    </row>
    <row r="5" spans="1:29" s="10" customFormat="1" ht="18.75" customHeight="1">
      <c r="A5" s="47" t="s">
        <v>23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1:29" s="10" customFormat="1" ht="39.6">
      <c r="A6" s="33">
        <v>1</v>
      </c>
      <c r="B6" s="32" t="s">
        <v>26</v>
      </c>
      <c r="C6" s="11" t="s">
        <v>25</v>
      </c>
      <c r="D6" s="12">
        <v>3</v>
      </c>
      <c r="E6" s="34">
        <v>6175</v>
      </c>
      <c r="F6" s="12">
        <v>4551.68</v>
      </c>
      <c r="G6" s="12">
        <v>4480.5600000000004</v>
      </c>
      <c r="H6" s="13">
        <f t="shared" ref="H6:H11" si="0">AVERAGE(E6:G6)</f>
        <v>5069.0800000000008</v>
      </c>
      <c r="I6" s="14">
        <f>SQRT(((SUM((POWER(E6-H6,2)),(POWER(F6-H6,2)),(POWER(G6-H6,2)))/(COLUMNS(E6:G6)-1))))</f>
        <v>958.41473194019693</v>
      </c>
      <c r="J6" s="14">
        <f t="shared" ref="J6:J11" si="1">I6/H6*100</f>
        <v>18.907074497545842</v>
      </c>
      <c r="K6" s="15">
        <f t="shared" ref="K6:K11" si="2">((D6/3)*(SUM(E6:G6)))</f>
        <v>15207.240000000002</v>
      </c>
      <c r="L6" s="16">
        <f t="shared" ref="L6:L11" si="3">K6/D6</f>
        <v>5069.0800000000008</v>
      </c>
      <c r="M6" s="15">
        <f t="shared" ref="M6:M11" si="4">ROUND(L6,2)</f>
        <v>5069.08</v>
      </c>
      <c r="N6" s="15">
        <f t="shared" ref="N6:N11" si="5">M6*D6</f>
        <v>15207.24</v>
      </c>
    </row>
    <row r="7" spans="1:29" s="10" customFormat="1" ht="39.6">
      <c r="A7" s="25">
        <v>2</v>
      </c>
      <c r="B7" s="32" t="s">
        <v>30</v>
      </c>
      <c r="C7" s="26" t="s">
        <v>25</v>
      </c>
      <c r="D7" s="27">
        <v>6</v>
      </c>
      <c r="E7" s="35">
        <v>1020</v>
      </c>
      <c r="F7" s="27">
        <v>1090.56</v>
      </c>
      <c r="G7" s="27">
        <v>1073.52</v>
      </c>
      <c r="H7" s="28">
        <f t="shared" si="0"/>
        <v>1061.3599999999999</v>
      </c>
      <c r="I7" s="29">
        <f>SQRT(((SUM((POWER(E7-H7,2)),(POWER(F7-H7,2)),(POWER(G7-H7,2)))/(COLUMNS(E7:G7)-1))))</f>
        <v>36.818169427607316</v>
      </c>
      <c r="J7" s="29">
        <f t="shared" si="1"/>
        <v>3.468961467137194</v>
      </c>
      <c r="K7" s="30">
        <f t="shared" si="2"/>
        <v>6368.16</v>
      </c>
      <c r="L7" s="31">
        <f t="shared" si="3"/>
        <v>1061.3599999999999</v>
      </c>
      <c r="M7" s="30">
        <f t="shared" si="4"/>
        <v>1061.3599999999999</v>
      </c>
      <c r="N7" s="30">
        <f t="shared" si="5"/>
        <v>6368.16</v>
      </c>
    </row>
    <row r="8" spans="1:29" s="10" customFormat="1" ht="39.6">
      <c r="A8" s="25">
        <v>3</v>
      </c>
      <c r="B8" s="32" t="s">
        <v>31</v>
      </c>
      <c r="C8" s="26" t="s">
        <v>25</v>
      </c>
      <c r="D8" s="27">
        <v>6</v>
      </c>
      <c r="E8" s="35">
        <v>40</v>
      </c>
      <c r="F8" s="27">
        <v>40</v>
      </c>
      <c r="G8" s="27">
        <v>40</v>
      </c>
      <c r="H8" s="28">
        <f t="shared" si="0"/>
        <v>40</v>
      </c>
      <c r="I8" s="29">
        <f>SQRT(((SUM((POWER(E8-H8,2)),(POWER(F8-H8,2)),(POWER(G8-H8,2)))/(COLUMNS(E8:G8)-1))))</f>
        <v>0</v>
      </c>
      <c r="J8" s="29">
        <f t="shared" si="1"/>
        <v>0</v>
      </c>
      <c r="K8" s="30">
        <f t="shared" si="2"/>
        <v>240</v>
      </c>
      <c r="L8" s="31">
        <f t="shared" si="3"/>
        <v>40</v>
      </c>
      <c r="M8" s="30">
        <f t="shared" si="4"/>
        <v>40</v>
      </c>
      <c r="N8" s="30">
        <f t="shared" si="5"/>
        <v>240</v>
      </c>
    </row>
    <row r="9" spans="1:29" s="10" customFormat="1" ht="13.2">
      <c r="A9" s="33">
        <v>4</v>
      </c>
      <c r="B9" s="32" t="s">
        <v>32</v>
      </c>
      <c r="C9" s="11" t="s">
        <v>25</v>
      </c>
      <c r="D9" s="12">
        <v>24</v>
      </c>
      <c r="E9" s="34">
        <v>50</v>
      </c>
      <c r="F9" s="12">
        <v>92.8</v>
      </c>
      <c r="G9" s="12">
        <v>91.35</v>
      </c>
      <c r="H9" s="28">
        <f t="shared" si="0"/>
        <v>78.05</v>
      </c>
      <c r="I9" s="29">
        <f>SQRT(((SUM((POWER(E9-H9,2)),(POWER(F9-H9,2)),(POWER(G9-H9,2)))/(COLUMNS(E9:G9)-1))))</f>
        <v>24.302829053425032</v>
      </c>
      <c r="J9" s="29">
        <f t="shared" si="1"/>
        <v>31.137513201057061</v>
      </c>
      <c r="K9" s="30">
        <f t="shared" si="2"/>
        <v>1873.2</v>
      </c>
      <c r="L9" s="31">
        <f t="shared" si="3"/>
        <v>78.05</v>
      </c>
      <c r="M9" s="30">
        <f t="shared" si="4"/>
        <v>78.05</v>
      </c>
      <c r="N9" s="30">
        <f t="shared" si="5"/>
        <v>1873.1999999999998</v>
      </c>
    </row>
    <row r="10" spans="1:29" s="10" customFormat="1" ht="13.2">
      <c r="A10" s="33">
        <v>5</v>
      </c>
      <c r="B10" s="32" t="s">
        <v>33</v>
      </c>
      <c r="C10" s="11" t="s">
        <v>25</v>
      </c>
      <c r="D10" s="12">
        <v>24</v>
      </c>
      <c r="E10" s="34">
        <v>8</v>
      </c>
      <c r="F10" s="12">
        <v>22.271999999999998</v>
      </c>
      <c r="G10" s="12">
        <v>21.923999999999999</v>
      </c>
      <c r="H10" s="28">
        <f t="shared" si="0"/>
        <v>17.398666666666667</v>
      </c>
      <c r="I10" s="29">
        <f>SQRT(((SUM((POWER(E10-H10,2)),(POWER(F10-H10,2)),(POWER(G10-H10,2)))/(COLUMNS(E10:G10)-1))))</f>
        <v>8.1413437056381142</v>
      </c>
      <c r="J10" s="29">
        <f t="shared" si="1"/>
        <v>46.792917305759715</v>
      </c>
      <c r="K10" s="30">
        <f t="shared" si="2"/>
        <v>417.56799999999998</v>
      </c>
      <c r="L10" s="31">
        <f t="shared" si="3"/>
        <v>17.398666666666667</v>
      </c>
      <c r="M10" s="30">
        <f t="shared" si="4"/>
        <v>17.399999999999999</v>
      </c>
      <c r="N10" s="30">
        <f t="shared" si="5"/>
        <v>417.59999999999997</v>
      </c>
    </row>
    <row r="11" spans="1:29" s="10" customFormat="1" ht="26.4">
      <c r="A11" s="33">
        <v>6</v>
      </c>
      <c r="B11" s="32" t="s">
        <v>34</v>
      </c>
      <c r="C11" s="11" t="s">
        <v>25</v>
      </c>
      <c r="D11" s="12">
        <v>24</v>
      </c>
      <c r="E11" s="34">
        <v>10</v>
      </c>
      <c r="F11" s="12" t="s">
        <v>35</v>
      </c>
      <c r="G11" s="12">
        <v>27.114999999999998</v>
      </c>
      <c r="H11" s="28">
        <f t="shared" si="0"/>
        <v>18.557499999999997</v>
      </c>
      <c r="I11" s="29">
        <f>SUM(I6:I10)</f>
        <v>1027.6770741268674</v>
      </c>
      <c r="J11" s="29">
        <f t="shared" si="1"/>
        <v>5537.7991331098883</v>
      </c>
      <c r="K11" s="30">
        <f t="shared" si="2"/>
        <v>296.91999999999996</v>
      </c>
      <c r="L11" s="31">
        <f t="shared" si="3"/>
        <v>12.371666666666664</v>
      </c>
      <c r="M11" s="30">
        <f t="shared" si="4"/>
        <v>12.37</v>
      </c>
      <c r="N11" s="30">
        <f t="shared" si="5"/>
        <v>296.88</v>
      </c>
    </row>
    <row r="12" spans="1:29" ht="15.75" customHeight="1">
      <c r="A12" s="50" t="s">
        <v>14</v>
      </c>
      <c r="B12" s="50"/>
      <c r="C12" s="50"/>
      <c r="D12" s="50"/>
      <c r="E12" s="50"/>
      <c r="F12" s="50"/>
      <c r="G12" s="50"/>
      <c r="H12" s="18"/>
      <c r="I12" s="18"/>
      <c r="J12" s="18"/>
      <c r="K12" s="19"/>
      <c r="N12" s="20">
        <f>N6+N7+N8+N9+N10+N11</f>
        <v>24403.08</v>
      </c>
    </row>
    <row r="13" spans="1:29" ht="15.75" customHeight="1">
      <c r="A13" s="17"/>
      <c r="B13" s="17"/>
      <c r="C13" s="17"/>
      <c r="D13" s="17"/>
      <c r="E13" s="17"/>
      <c r="F13" s="17"/>
      <c r="G13" s="17"/>
      <c r="H13" s="18"/>
      <c r="I13" s="18"/>
      <c r="J13" s="18"/>
      <c r="K13" s="19"/>
      <c r="N13" s="20"/>
    </row>
    <row r="14" spans="1:29" ht="26.25" customHeight="1">
      <c r="A14" s="51" t="s">
        <v>15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29" ht="13.2">
      <c r="A15" s="1" t="s">
        <v>16</v>
      </c>
    </row>
    <row r="17" spans="1:40" ht="13.2">
      <c r="A17" s="52" t="s">
        <v>22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9" spans="1:40" ht="14.4">
      <c r="A19" s="21"/>
      <c r="B19" s="56" t="s">
        <v>38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ht="14.4">
      <c r="A20" s="21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1:40" ht="14.4">
      <c r="A21" s="21"/>
      <c r="B21" s="54" t="s">
        <v>17</v>
      </c>
      <c r="C21" s="54"/>
      <c r="D21" s="54"/>
      <c r="E21" s="54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40" ht="14.4">
      <c r="B22" s="53" t="s">
        <v>36</v>
      </c>
      <c r="C22" s="53"/>
      <c r="D22" s="53"/>
      <c r="E22" s="53"/>
      <c r="F22" s="53"/>
      <c r="G22" s="23"/>
      <c r="H22" s="23"/>
      <c r="I22" s="23"/>
      <c r="J22" s="23"/>
      <c r="K22" s="23"/>
      <c r="L22" s="23"/>
      <c r="M22" s="23"/>
      <c r="N22" s="23"/>
      <c r="O22" s="23"/>
      <c r="P22" s="54"/>
      <c r="Q22" s="54"/>
      <c r="R22" s="54"/>
      <c r="S22" s="54"/>
      <c r="T22" s="54"/>
      <c r="U22" s="23"/>
      <c r="V22" s="54"/>
      <c r="W22" s="54"/>
      <c r="X22" s="23"/>
      <c r="Y22" s="23"/>
      <c r="Z22" s="23"/>
      <c r="AA22" s="23"/>
      <c r="AB22" s="23"/>
      <c r="AC22" s="23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40" ht="14.4">
      <c r="B23" s="53"/>
      <c r="C23" s="53"/>
      <c r="D23" s="53"/>
      <c r="E23" s="53"/>
      <c r="F23" s="53"/>
      <c r="G23" s="23"/>
      <c r="H23" s="23"/>
      <c r="I23" s="23"/>
      <c r="J23" s="23"/>
      <c r="K23" s="23"/>
      <c r="L23" s="23"/>
      <c r="M23" s="23"/>
      <c r="N23" s="23"/>
      <c r="O23" s="23"/>
      <c r="P23" s="54"/>
      <c r="Q23" s="54"/>
      <c r="R23" s="54"/>
      <c r="S23" s="54"/>
      <c r="T23" s="54"/>
      <c r="U23" s="23"/>
      <c r="V23" s="54"/>
      <c r="W23" s="54"/>
      <c r="X23" s="55"/>
      <c r="Y23" s="55"/>
      <c r="Z23" s="23"/>
      <c r="AA23" s="23"/>
      <c r="AB23" s="23"/>
      <c r="AC23" s="23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40" ht="14.4">
      <c r="B24" s="53"/>
      <c r="C24" s="53"/>
      <c r="D24" s="53"/>
      <c r="E24" s="53"/>
      <c r="F24" s="5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54"/>
      <c r="W24" s="54"/>
      <c r="X24" s="55"/>
      <c r="Y24" s="55"/>
      <c r="Z24" s="23"/>
      <c r="AA24" s="23"/>
      <c r="AB24" s="23"/>
      <c r="AC24" s="23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40" ht="14.4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55"/>
      <c r="Y25" s="55"/>
      <c r="Z25" s="23"/>
      <c r="AA25" s="23"/>
      <c r="AB25" s="23"/>
      <c r="AC25" s="23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1:40" ht="14.4">
      <c r="B26" s="53" t="s">
        <v>18</v>
      </c>
      <c r="C26" s="53"/>
      <c r="D26" s="53"/>
      <c r="E26" s="54" t="s">
        <v>37</v>
      </c>
      <c r="F26" s="54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1"/>
      <c r="AE26" s="21"/>
      <c r="AF26" s="21"/>
      <c r="AG26" s="21"/>
      <c r="AH26" s="21"/>
      <c r="AI26" s="21"/>
      <c r="AJ26" s="21"/>
      <c r="AK26" s="21"/>
      <c r="AL26" s="21"/>
    </row>
    <row r="27" spans="1:40" ht="24.6">
      <c r="B27" s="53" t="s">
        <v>19</v>
      </c>
      <c r="C27" s="53"/>
      <c r="D27" s="53"/>
      <c r="E27" s="54">
        <v>88453396008</v>
      </c>
      <c r="F27" s="54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1"/>
      <c r="AE27" s="21"/>
      <c r="AF27" s="21"/>
      <c r="AG27" s="21"/>
      <c r="AH27" s="21"/>
      <c r="AI27" s="21"/>
      <c r="AJ27" s="21"/>
      <c r="AK27" s="24" t="s">
        <v>20</v>
      </c>
      <c r="AL27" s="24"/>
    </row>
  </sheetData>
  <mergeCells count="25">
    <mergeCell ref="B27:D27"/>
    <mergeCell ref="E27:F27"/>
    <mergeCell ref="S19:AC19"/>
    <mergeCell ref="B21:E21"/>
    <mergeCell ref="F21:S21"/>
    <mergeCell ref="B22:F24"/>
    <mergeCell ref="P22:T23"/>
    <mergeCell ref="V22:W24"/>
    <mergeCell ref="X23:Y25"/>
    <mergeCell ref="B19:R19"/>
    <mergeCell ref="A5:N5"/>
    <mergeCell ref="A12:G12"/>
    <mergeCell ref="A14:K14"/>
    <mergeCell ref="A17:O17"/>
    <mergeCell ref="B26:D26"/>
    <mergeCell ref="E26:F26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honeticPr fontId="0" type="noConversion"/>
  <pageMargins left="0.23622047244094491" right="0.23622047244094491" top="0.15748031496062992" bottom="0.15748031496062992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SERVER</cp:lastModifiedBy>
  <cp:revision>3</cp:revision>
  <cp:lastPrinted>2026-02-27T10:28:14Z</cp:lastPrinted>
  <dcterms:created xsi:type="dcterms:W3CDTF">2014-01-15T18:15:00Z</dcterms:created>
  <dcterms:modified xsi:type="dcterms:W3CDTF">2026-08-26T11:44:39Z</dcterms:modified>
  <cp:version>917504</cp:version>
</cp:coreProperties>
</file>