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_ga\Desktop\МОИ ДОКУМЕНТЫ\44-фз  2026\Закупки ЕАТ\Краски, смесь сухая гипсовая и тд\"/>
    </mc:Choice>
  </mc:AlternateContent>
  <xr:revisionPtr revIDLastSave="0" documentId="8_{4F47C9E2-15AD-48C4-8D8F-9ADE35A0A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definedNames>
    <definedName name="_xlnm._FilterDatabase" localSheetId="0" hidden="1">НМЦК!$A$10:$N$20</definedName>
    <definedName name="_xlnm.Print_Area" localSheetId="0">НМЦК!$A$1:$O$24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M12" i="1"/>
  <c r="N12" i="1" s="1"/>
  <c r="M13" i="1"/>
  <c r="M17" i="1"/>
  <c r="M16" i="1"/>
  <c r="N16" i="1" s="1"/>
  <c r="M14" i="1"/>
  <c r="M15" i="1"/>
  <c r="N15" i="1" s="1"/>
  <c r="J12" i="1"/>
  <c r="J16" i="1"/>
  <c r="K16" i="1"/>
  <c r="K15" i="1"/>
  <c r="L15" i="1" s="1"/>
  <c r="J15" i="1"/>
  <c r="K13" i="1"/>
  <c r="K14" i="1"/>
  <c r="K17" i="1"/>
  <c r="J13" i="1"/>
  <c r="J17" i="1"/>
  <c r="L16" i="1" l="1"/>
  <c r="L14" i="1"/>
  <c r="L17" i="1"/>
  <c r="L13" i="1"/>
  <c r="K12" i="1"/>
  <c r="N14" i="1" l="1"/>
  <c r="N17" i="1"/>
  <c r="N13" i="1"/>
  <c r="N18" i="1" s="1"/>
  <c r="L12" i="1"/>
  <c r="J19" i="1" l="1"/>
</calcChain>
</file>

<file path=xl/sharedStrings.xml><?xml version="1.0" encoding="utf-8"?>
<sst xmlns="http://schemas.openxmlformats.org/spreadsheetml/2006/main" count="48" uniqueCount="42">
  <si>
    <t>ОБОСНОВАНИЕ НАЧАЛЬНОЙ (МАКСИМАЛЬНОЙ) ЦЕНЫ КОНТРАКТА</t>
  </si>
  <si>
    <t>см. Табл.1 Расчет начальной (максимальной) цены контракта.</t>
  </si>
  <si>
    <t>Кол-во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</si>
  <si>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</si>
  <si>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рынка)*</t>
  </si>
  <si>
    <t>Среднее квадратичное отклонение</t>
  </si>
  <si>
    <t>№ п/п</t>
  </si>
  <si>
    <t>В результате проведенного расчета Н(М)ЦК контракта составила:</t>
  </si>
  <si>
    <t xml:space="preserve">Коэффициент вариации цены не превышает 33 %, т.о. совокупность цен считается однородной </t>
  </si>
  <si>
    <t>Н(М)ЦК контракта в руб.</t>
  </si>
  <si>
    <t>Ед. изм.</t>
  </si>
  <si>
    <t>Валюта, используемая для формирования цены контракта и расчетов с поставщиком (подрядчиком, исполнителем) - Российский рубль</t>
  </si>
  <si>
    <t>Табл. 1</t>
  </si>
  <si>
    <t xml:space="preserve">Во избежание сговора участников размещения заказа и нарушения ст. 11 № 135-ФЗ «О защите конкуренции», Заказчик не указывает сведения о потенциальных поставщиках, сделавших коммерческие предложения, данные сведения хранятся у Заказчика  </t>
  </si>
  <si>
    <t>Приложение №1 к Извещению</t>
  </si>
  <si>
    <t>Ценовые предложения (руб./ед.изм.)</t>
  </si>
  <si>
    <t>об электронном аукционе</t>
  </si>
  <si>
    <t xml:space="preserve">Средняя арифметическая цена за единицу
     &lt;ц&gt; </t>
  </si>
  <si>
    <t xml:space="preserve">Наименование </t>
  </si>
  <si>
    <r>
      <t xml:space="preserve">коэффициент вариации цен 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</si>
  <si>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                     </t>
    </r>
  </si>
  <si>
    <r>
      <t xml:space="preserve">Начальная (максимальная) цена контракта рассчитана с применением метода </t>
    </r>
    <r>
      <rPr>
        <b/>
        <i/>
        <sz val="11"/>
        <rFont val="Times New Roman"/>
        <family val="1"/>
        <charset val="204"/>
      </rPr>
      <t>сопоставимых рыночных цен</t>
    </r>
    <r>
      <rPr>
        <sz val="11"/>
        <rFont val="Times New Roman"/>
        <family val="1"/>
        <charset val="204"/>
      </rPr>
      <t xml:space="preserve"> (анализа рынка), </t>
    </r>
  </si>
  <si>
    <t xml:space="preserve"> Расчет начальной (максимальной) цены контракта
на  поставку форменного обмундирования.</t>
  </si>
  <si>
    <t xml:space="preserve">Расчет НМЦК произвел    ______________________ </t>
  </si>
  <si>
    <t>ОКПД2</t>
  </si>
  <si>
    <t>кг</t>
  </si>
  <si>
    <t>Начальник отдела МТО  Тютрюмова А.В.</t>
  </si>
  <si>
    <t>20.30.11.120-00000001</t>
  </si>
  <si>
    <t>20.30.11.130</t>
  </si>
  <si>
    <t>Грунтовка Бетонконтакт</t>
  </si>
  <si>
    <t>20.30.22.170</t>
  </si>
  <si>
    <t>23.64.10.110-00000003</t>
  </si>
  <si>
    <t>Краска на основе акриловых или виниловых полимеров в водной среде (моющаяся, акриловая)</t>
  </si>
  <si>
    <t>шт</t>
  </si>
  <si>
    <t>Грунтовка  глубокого проникновения (10л)</t>
  </si>
  <si>
    <t>Герметик селиконовый (280мл)</t>
  </si>
  <si>
    <t>Смесь сухая строительная (штукатурная)</t>
  </si>
  <si>
    <t>Смесь сухая строительная (шпаклевочная)</t>
  </si>
  <si>
    <t>КП № 1</t>
  </si>
  <si>
    <t>КП № 2</t>
  </si>
  <si>
    <t>КП № 3</t>
  </si>
  <si>
    <t>КП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</si>
</sst>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49" fontId="0" fillId="0" borderId="1" xfId="0" applyNumberFormat="1" applyBorder="1" applyAlignment="1">
      <alignment horizontal="left" wrapText="1"/>
    </xf>
    <xf numFmtId="49" fontId="14" fillId="0" borderId="1" xfId="1" applyNumberFormat="1" applyBorder="1" applyAlignment="1" applyProtection="1">
      <alignment horizontal="left" wrapText="1"/>
    </xf>
    <xf numFmtId="49" fontId="14" fillId="0" borderId="0" xfId="1" applyNumberFormat="1" applyAlignment="1" applyProtection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1">
    <dxf>
      <font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1044465</xdr:colOff>
      <xdr:row>10</xdr:row>
      <xdr:rowOff>476229</xdr:rowOff>
    </xdr:from>
    <xdr:to>
      <xdr:col>10</xdr:col>
      <xdr:colOff>847397</xdr:colOff>
      <xdr:row>10</xdr:row>
      <xdr:rowOff>933429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655" y="2808212"/>
          <a:ext cx="86053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10</xdr:row>
      <xdr:rowOff>1085850</xdr:rowOff>
    </xdr:from>
    <xdr:to>
      <xdr:col>11</xdr:col>
      <xdr:colOff>533400</xdr:colOff>
      <xdr:row>10</xdr:row>
      <xdr:rowOff>1876425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953125" y="245745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573985</xdr:rowOff>
    </xdr:from>
    <xdr:to>
      <xdr:col>13</xdr:col>
      <xdr:colOff>6569</xdr:colOff>
      <xdr:row>10</xdr:row>
      <xdr:rowOff>897835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224" y="2905968"/>
          <a:ext cx="91965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11</xdr:row>
      <xdr:rowOff>1085850</xdr:rowOff>
    </xdr:from>
    <xdr:to>
      <xdr:col>11</xdr:col>
      <xdr:colOff>533400</xdr:colOff>
      <xdr:row>11</xdr:row>
      <xdr:rowOff>1876425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12</xdr:row>
      <xdr:rowOff>1085850</xdr:rowOff>
    </xdr:from>
    <xdr:to>
      <xdr:col>11</xdr:col>
      <xdr:colOff>533400</xdr:colOff>
      <xdr:row>12</xdr:row>
      <xdr:rowOff>1876425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13</xdr:row>
      <xdr:rowOff>1085850</xdr:rowOff>
    </xdr:from>
    <xdr:to>
      <xdr:col>11</xdr:col>
      <xdr:colOff>533400</xdr:colOff>
      <xdr:row>13</xdr:row>
      <xdr:rowOff>1876425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642898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13</xdr:row>
      <xdr:rowOff>1085850</xdr:rowOff>
    </xdr:from>
    <xdr:to>
      <xdr:col>11</xdr:col>
      <xdr:colOff>533400</xdr:colOff>
      <xdr:row>13</xdr:row>
      <xdr:rowOff>1876425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16</xdr:row>
      <xdr:rowOff>1085850</xdr:rowOff>
    </xdr:from>
    <xdr:to>
      <xdr:col>11</xdr:col>
      <xdr:colOff>533400</xdr:colOff>
      <xdr:row>16</xdr:row>
      <xdr:rowOff>1876425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642898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190501</xdr:colOff>
      <xdr:row>17</xdr:row>
      <xdr:rowOff>0</xdr:rowOff>
    </xdr:from>
    <xdr:to>
      <xdr:col>11</xdr:col>
      <xdr:colOff>542926</xdr:colOff>
      <xdr:row>17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96614" y="4643437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17</xdr:row>
      <xdr:rowOff>0</xdr:rowOff>
    </xdr:from>
    <xdr:to>
      <xdr:col>11</xdr:col>
      <xdr:colOff>533400</xdr:colOff>
      <xdr:row>17</xdr:row>
      <xdr:rowOff>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642898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17</xdr:row>
      <xdr:rowOff>0</xdr:rowOff>
    </xdr:from>
    <xdr:to>
      <xdr:col>11</xdr:col>
      <xdr:colOff>533400</xdr:colOff>
      <xdr:row>17</xdr:row>
      <xdr:rowOff>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75492" y="3321533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17</xdr:row>
      <xdr:rowOff>0</xdr:rowOff>
    </xdr:from>
    <xdr:to>
      <xdr:col>11</xdr:col>
      <xdr:colOff>533400</xdr:colOff>
      <xdr:row>17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EE17ED50-2CF1-4186-A119-8BD360C6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87088" y="4938712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17</xdr:row>
      <xdr:rowOff>0</xdr:rowOff>
    </xdr:from>
    <xdr:to>
      <xdr:col>11</xdr:col>
      <xdr:colOff>533400</xdr:colOff>
      <xdr:row>17</xdr:row>
      <xdr:rowOff>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602A8838-EFA3-4C0E-9616-C57FFF5A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0987088" y="4938712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14</xdr:row>
      <xdr:rowOff>1085850</xdr:rowOff>
    </xdr:from>
    <xdr:to>
      <xdr:col>11</xdr:col>
      <xdr:colOff>533400</xdr:colOff>
      <xdr:row>14</xdr:row>
      <xdr:rowOff>1876425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FF982E44-7130-4A7F-BEA6-2B11DE04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1196638" y="4271962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14</xdr:row>
      <xdr:rowOff>1085850</xdr:rowOff>
    </xdr:from>
    <xdr:to>
      <xdr:col>11</xdr:col>
      <xdr:colOff>533400</xdr:colOff>
      <xdr:row>14</xdr:row>
      <xdr:rowOff>1876425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90276EF-B31A-4C4F-9A14-F4CAB5FA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1196638" y="4271962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topLeftCell="A7" zoomScaleNormal="100" workbookViewId="0">
      <selection activeCell="E29" sqref="E29"/>
    </sheetView>
  </sheetViews>
  <sheetFormatPr defaultRowHeight="15" x14ac:dyDescent="0.25"/>
  <cols>
    <col min="1" max="1" width="11.42578125" style="7" bestFit="1" customWidth="1"/>
    <col min="2" max="2" width="14.5703125" style="7" customWidth="1"/>
    <col min="3" max="3" width="42.85546875" style="3" bestFit="1" customWidth="1"/>
    <col min="4" max="4" width="13.42578125" style="7" bestFit="1" customWidth="1"/>
    <col min="5" max="5" width="12.42578125" style="7" customWidth="1"/>
    <col min="6" max="9" width="8.85546875" style="8" customWidth="1"/>
    <col min="10" max="10" width="19.42578125" style="7" customWidth="1"/>
    <col min="11" max="11" width="13" style="7" customWidth="1"/>
    <col min="12" max="12" width="15.42578125" style="7" customWidth="1"/>
    <col min="13" max="13" width="13.7109375" style="7" bestFit="1" customWidth="1"/>
    <col min="14" max="14" width="17.140625" style="7" customWidth="1"/>
    <col min="15" max="16384" width="9.140625" style="7"/>
  </cols>
  <sheetData>
    <row r="1" spans="1:14" x14ac:dyDescent="0.25">
      <c r="L1" s="33" t="s">
        <v>14</v>
      </c>
      <c r="M1" s="33"/>
      <c r="N1" s="33"/>
    </row>
    <row r="2" spans="1:14" x14ac:dyDescent="0.25">
      <c r="K2" s="24"/>
      <c r="L2" s="3"/>
      <c r="M2" s="38" t="s">
        <v>16</v>
      </c>
      <c r="N2" s="38"/>
    </row>
    <row r="3" spans="1:14" x14ac:dyDescent="0.25">
      <c r="C3" s="37" t="s">
        <v>0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4" x14ac:dyDescent="0.25">
      <c r="C5" s="38" t="s">
        <v>21</v>
      </c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4" x14ac:dyDescent="0.25">
      <c r="C6" s="38" t="s">
        <v>1</v>
      </c>
      <c r="D6" s="38"/>
      <c r="E6" s="38"/>
      <c r="F6" s="38"/>
      <c r="G6" s="38"/>
      <c r="H6" s="38"/>
      <c r="I6" s="38"/>
      <c r="J6" s="38"/>
      <c r="K6" s="38"/>
      <c r="L6" s="38"/>
      <c r="M6" s="38"/>
    </row>
    <row r="8" spans="1:14" ht="18.75" x14ac:dyDescent="0.3">
      <c r="C8" s="39" t="s">
        <v>22</v>
      </c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4" ht="15" customHeight="1" x14ac:dyDescent="0.25">
      <c r="C9" s="41"/>
      <c r="D9" s="41"/>
      <c r="E9" s="41"/>
      <c r="F9" s="41"/>
      <c r="G9" s="41"/>
      <c r="H9" s="41"/>
      <c r="I9" s="41"/>
      <c r="J9" s="41"/>
      <c r="K9" s="41"/>
      <c r="L9" s="41"/>
      <c r="N9" s="9" t="s">
        <v>12</v>
      </c>
    </row>
    <row r="10" spans="1:14" ht="60" customHeight="1" x14ac:dyDescent="0.25">
      <c r="A10" s="40" t="s">
        <v>6</v>
      </c>
      <c r="B10" s="5"/>
      <c r="C10" s="40" t="s">
        <v>18</v>
      </c>
      <c r="D10" s="40" t="s">
        <v>10</v>
      </c>
      <c r="E10" s="40" t="s">
        <v>2</v>
      </c>
      <c r="F10" s="43" t="s">
        <v>15</v>
      </c>
      <c r="G10" s="44"/>
      <c r="H10" s="44"/>
      <c r="I10" s="45"/>
      <c r="J10" s="42" t="s">
        <v>3</v>
      </c>
      <c r="K10" s="42"/>
      <c r="L10" s="42"/>
      <c r="M10" s="40" t="s">
        <v>4</v>
      </c>
      <c r="N10" s="40"/>
    </row>
    <row r="11" spans="1:14" ht="76.5" x14ac:dyDescent="0.25">
      <c r="A11" s="40"/>
      <c r="B11" s="5" t="s">
        <v>24</v>
      </c>
      <c r="C11" s="40"/>
      <c r="D11" s="40"/>
      <c r="E11" s="40"/>
      <c r="F11" s="23" t="s">
        <v>38</v>
      </c>
      <c r="G11" s="23" t="s">
        <v>39</v>
      </c>
      <c r="H11" s="23" t="s">
        <v>40</v>
      </c>
      <c r="I11" s="23" t="s">
        <v>41</v>
      </c>
      <c r="J11" s="1" t="s">
        <v>17</v>
      </c>
      <c r="K11" s="1" t="s">
        <v>5</v>
      </c>
      <c r="L11" s="1" t="s">
        <v>19</v>
      </c>
      <c r="M11" s="2" t="s">
        <v>20</v>
      </c>
      <c r="N11" s="5" t="s">
        <v>9</v>
      </c>
    </row>
    <row r="12" spans="1:14" ht="45" x14ac:dyDescent="0.25">
      <c r="A12" s="12">
        <v>1</v>
      </c>
      <c r="B12" s="28" t="s">
        <v>27</v>
      </c>
      <c r="C12" s="26" t="s">
        <v>32</v>
      </c>
      <c r="D12" s="22" t="s">
        <v>25</v>
      </c>
      <c r="E12" s="14">
        <v>170</v>
      </c>
      <c r="F12" s="13">
        <v>107.14</v>
      </c>
      <c r="G12" s="13">
        <v>191.14</v>
      </c>
      <c r="H12" s="14">
        <v>230</v>
      </c>
      <c r="I12" s="14">
        <v>214.92</v>
      </c>
      <c r="J12" s="15">
        <f>ROUND(AVERAGE(F12:I12),2)</f>
        <v>185.8</v>
      </c>
      <c r="K12" s="15">
        <f>STDEV(F12:I12)</f>
        <v>54.825558516687039</v>
      </c>
      <c r="L12" s="15">
        <f t="shared" ref="L12:L17" si="0">K12/J12*100</f>
        <v>29.507835584869234</v>
      </c>
      <c r="M12" s="15">
        <f>ROUND(((1/4)*(SUM(F12:I12))),2)</f>
        <v>185.8</v>
      </c>
      <c r="N12" s="15">
        <f>ROUND((M12*E12),2)</f>
        <v>31586</v>
      </c>
    </row>
    <row r="13" spans="1:14" x14ac:dyDescent="0.25">
      <c r="A13" s="12">
        <v>2</v>
      </c>
      <c r="B13" s="29" t="s">
        <v>28</v>
      </c>
      <c r="C13" s="26" t="s">
        <v>34</v>
      </c>
      <c r="D13" s="22" t="s">
        <v>33</v>
      </c>
      <c r="E13" s="14">
        <v>9</v>
      </c>
      <c r="F13" s="13">
        <v>933.33</v>
      </c>
      <c r="G13" s="13">
        <v>917</v>
      </c>
      <c r="H13" s="14">
        <v>525</v>
      </c>
      <c r="I13" s="14"/>
      <c r="J13" s="15">
        <f t="shared" ref="J13:J17" si="1">ROUND(AVERAGE(F13:I13),2)</f>
        <v>791.78</v>
      </c>
      <c r="K13" s="15">
        <f t="shared" ref="K13:K17" si="2">STDEV(F13:I13)</f>
        <v>231.17960470883571</v>
      </c>
      <c r="L13" s="15">
        <f t="shared" si="0"/>
        <v>29.197454432902536</v>
      </c>
      <c r="M13" s="15">
        <f>ROUND(((1/3)*(SUM(F13:I13))),2)</f>
        <v>791.78</v>
      </c>
      <c r="N13" s="15">
        <f t="shared" ref="N12:N17" si="3">ROUND((M13*E13),2)</f>
        <v>7126.02</v>
      </c>
    </row>
    <row r="14" spans="1:14" x14ac:dyDescent="0.25">
      <c r="A14" s="12">
        <v>3</v>
      </c>
      <c r="B14" s="30" t="s">
        <v>28</v>
      </c>
      <c r="C14" s="26" t="s">
        <v>29</v>
      </c>
      <c r="D14" s="22" t="s">
        <v>25</v>
      </c>
      <c r="E14" s="14">
        <v>50</v>
      </c>
      <c r="F14" s="13">
        <v>125</v>
      </c>
      <c r="G14" s="13">
        <v>132</v>
      </c>
      <c r="H14" s="14"/>
      <c r="I14" s="14">
        <v>151</v>
      </c>
      <c r="J14" s="15">
        <f>ROUND(AVERAGE(F14:I14),2)</f>
        <v>136</v>
      </c>
      <c r="K14" s="15">
        <f t="shared" si="2"/>
        <v>13.45362404707371</v>
      </c>
      <c r="L14" s="15">
        <f t="shared" si="0"/>
        <v>9.8923706228483166</v>
      </c>
      <c r="M14" s="15">
        <f>ROUND(((1/3)*(SUM(F14:I14))),2)</f>
        <v>136</v>
      </c>
      <c r="N14" s="15">
        <f t="shared" si="3"/>
        <v>6800</v>
      </c>
    </row>
    <row r="15" spans="1:14" x14ac:dyDescent="0.25">
      <c r="A15" s="12">
        <v>4</v>
      </c>
      <c r="B15" s="31" t="s">
        <v>30</v>
      </c>
      <c r="C15" s="26" t="s">
        <v>35</v>
      </c>
      <c r="D15" s="22" t="s">
        <v>33</v>
      </c>
      <c r="E15" s="14">
        <v>5</v>
      </c>
      <c r="F15" s="13">
        <v>600</v>
      </c>
      <c r="G15" s="13">
        <v>341</v>
      </c>
      <c r="H15" s="14">
        <v>468</v>
      </c>
      <c r="I15" s="14"/>
      <c r="J15" s="15">
        <f t="shared" si="1"/>
        <v>469.67</v>
      </c>
      <c r="K15" s="15">
        <f t="shared" si="2"/>
        <v>129.50804350824436</v>
      </c>
      <c r="L15" s="15">
        <f t="shared" si="0"/>
        <v>27.574263527209393</v>
      </c>
      <c r="M15" s="15">
        <f>ROUND(((1/3)*(SUM(F15:I15))),2)</f>
        <v>469.67</v>
      </c>
      <c r="N15" s="15">
        <f>ROUND((M15*E15),2)</f>
        <v>2348.35</v>
      </c>
    </row>
    <row r="16" spans="1:14" ht="30" x14ac:dyDescent="0.25">
      <c r="A16" s="12">
        <v>5</v>
      </c>
      <c r="B16" s="27" t="s">
        <v>31</v>
      </c>
      <c r="C16" s="26" t="s">
        <v>36</v>
      </c>
      <c r="D16" s="22" t="s">
        <v>25</v>
      </c>
      <c r="E16" s="14">
        <v>60</v>
      </c>
      <c r="F16" s="13">
        <v>55</v>
      </c>
      <c r="G16" s="13"/>
      <c r="H16" s="14">
        <v>43.33</v>
      </c>
      <c r="I16" s="14">
        <v>50</v>
      </c>
      <c r="J16" s="15">
        <f t="shared" si="1"/>
        <v>49.44</v>
      </c>
      <c r="K16" s="15">
        <f t="shared" si="2"/>
        <v>5.8548811545012036</v>
      </c>
      <c r="L16" s="15">
        <f t="shared" si="0"/>
        <v>11.84239715716263</v>
      </c>
      <c r="M16" s="15">
        <f>ROUND(((1/3)*(SUM(F16:I16))),2)</f>
        <v>49.44</v>
      </c>
      <c r="N16" s="15">
        <f t="shared" si="3"/>
        <v>2966.4</v>
      </c>
    </row>
    <row r="17" spans="1:15" ht="30" x14ac:dyDescent="0.25">
      <c r="A17" s="12">
        <v>6</v>
      </c>
      <c r="B17" s="27" t="s">
        <v>31</v>
      </c>
      <c r="C17" s="26" t="s">
        <v>37</v>
      </c>
      <c r="D17" s="22" t="s">
        <v>25</v>
      </c>
      <c r="E17" s="14">
        <v>100</v>
      </c>
      <c r="F17" s="13">
        <v>47</v>
      </c>
      <c r="G17" s="13"/>
      <c r="H17" s="14">
        <v>60</v>
      </c>
      <c r="I17" s="14">
        <v>64</v>
      </c>
      <c r="J17" s="15">
        <f t="shared" si="1"/>
        <v>57</v>
      </c>
      <c r="K17" s="15">
        <f t="shared" si="2"/>
        <v>8.8881944173155887</v>
      </c>
      <c r="L17" s="15">
        <f t="shared" si="0"/>
        <v>15.593323539150155</v>
      </c>
      <c r="M17" s="15">
        <f>ROUND(((1/3)*(SUM(F17:I17))),2)</f>
        <v>57</v>
      </c>
      <c r="N17" s="15">
        <f t="shared" si="3"/>
        <v>5700</v>
      </c>
    </row>
    <row r="18" spans="1:15" x14ac:dyDescent="0.25">
      <c r="A18" s="16"/>
      <c r="B18" s="21"/>
      <c r="C18" s="17"/>
      <c r="D18" s="18"/>
      <c r="E18" s="18"/>
      <c r="F18" s="19"/>
      <c r="G18" s="19"/>
      <c r="H18" s="19"/>
      <c r="I18" s="19"/>
      <c r="J18" s="18"/>
      <c r="K18" s="18"/>
      <c r="L18" s="18"/>
      <c r="M18" s="20"/>
      <c r="N18" s="20">
        <f>SUM(N12:N17)</f>
        <v>56526.770000000004</v>
      </c>
    </row>
    <row r="19" spans="1:15" ht="15.75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25"/>
      <c r="J19" s="6">
        <f>N18</f>
        <v>56526.770000000004</v>
      </c>
      <c r="K19" s="35" t="s">
        <v>11</v>
      </c>
      <c r="L19" s="35"/>
      <c r="M19" s="35"/>
      <c r="N19" s="36"/>
      <c r="O19" s="10"/>
    </row>
    <row r="20" spans="1:15" x14ac:dyDescent="0.25">
      <c r="A20" s="34" t="s">
        <v>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38" t="s">
        <v>23</v>
      </c>
      <c r="B22" s="38"/>
      <c r="C22" s="38"/>
      <c r="D22" s="8"/>
      <c r="E22" s="46" t="s">
        <v>26</v>
      </c>
      <c r="F22" s="46"/>
      <c r="G22" s="46"/>
      <c r="H22" s="46"/>
      <c r="I22" s="46"/>
      <c r="J22" s="46"/>
      <c r="K22" s="4"/>
    </row>
    <row r="23" spans="1:15" x14ac:dyDescent="0.25">
      <c r="A23" s="32" t="s">
        <v>13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7" spans="1:15" x14ac:dyDescent="0.25">
      <c r="J27" s="11"/>
    </row>
  </sheetData>
  <autoFilter ref="A10:N20" xr:uid="{00000000-0009-0000-0000-000000000000}">
    <filterColumn colId="5" showButton="0"/>
    <filterColumn colId="6" showButton="0"/>
    <filterColumn colId="9" showButton="0"/>
    <filterColumn colId="10" showButton="0"/>
    <filterColumn colId="12" showButton="0"/>
  </autoFilter>
  <mergeCells count="20">
    <mergeCell ref="F10:I10"/>
    <mergeCell ref="E22:J22"/>
    <mergeCell ref="A22:C22"/>
    <mergeCell ref="M2:N2"/>
    <mergeCell ref="A23:M23"/>
    <mergeCell ref="L1:N1"/>
    <mergeCell ref="A20:N20"/>
    <mergeCell ref="K19:N19"/>
    <mergeCell ref="C3:M3"/>
    <mergeCell ref="C5:M5"/>
    <mergeCell ref="C6:M6"/>
    <mergeCell ref="C8:M8"/>
    <mergeCell ref="A19:H19"/>
    <mergeCell ref="A10:A11"/>
    <mergeCell ref="C10:C11"/>
    <mergeCell ref="D10:D11"/>
    <mergeCell ref="E10:E11"/>
    <mergeCell ref="C9:L9"/>
    <mergeCell ref="J10:L10"/>
    <mergeCell ref="M10:N10"/>
  </mergeCells>
  <phoneticPr fontId="1" type="noConversion"/>
  <conditionalFormatting sqref="L12:L17">
    <cfRule type="cellIs" dxfId="0" priority="4" operator="greaterThanOrEqual">
      <formula>33</formula>
    </cfRule>
  </conditionalFormatting>
  <pageMargins left="0.39370078740157483" right="0.23622047244094491" top="0.39370078740157483" bottom="0.39370078740157483" header="0.31496062992125984" footer="0.31496062992125984"/>
  <pageSetup paperSize="9" scale="65" fitToHeight="0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uch_ga</cp:lastModifiedBy>
  <cp:lastPrinted>2026-04-15T06:05:03Z</cp:lastPrinted>
  <dcterms:created xsi:type="dcterms:W3CDTF">2018-03-23T08:25:41Z</dcterms:created>
  <dcterms:modified xsi:type="dcterms:W3CDTF">2026-07-01T12:08:09Z</dcterms:modified>
</cp:coreProperties>
</file>