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вата" sheetId="22" r:id="rId1"/>
  </sheets>
  <externalReferences>
    <externalReference r:id="rId2"/>
  </externalReferences>
  <definedNames>
    <definedName name="_xlnm._FilterDatabase" localSheetId="0" hidden="1">вата!$A$5:$S$35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J22" i="22" l="1"/>
  <c r="I22" i="22"/>
  <c r="H22" i="22"/>
  <c r="L22" i="22" l="1"/>
  <c r="K22" i="22" l="1"/>
  <c r="J35" i="22"/>
  <c r="I35" i="22"/>
  <c r="H35" i="22"/>
  <c r="J34" i="22"/>
  <c r="I34" i="22"/>
  <c r="H34" i="22"/>
  <c r="J33" i="22"/>
  <c r="I33" i="22"/>
  <c r="H33" i="22"/>
  <c r="N32" i="22"/>
  <c r="J32" i="22"/>
  <c r="I32" i="22"/>
  <c r="H32" i="22"/>
  <c r="M32" i="22" s="1"/>
  <c r="N31" i="22"/>
  <c r="M31" i="22"/>
  <c r="L31" i="22"/>
  <c r="J31" i="22"/>
  <c r="I31" i="22"/>
  <c r="H31" i="22"/>
  <c r="K31" i="22" s="1"/>
  <c r="J30" i="22"/>
  <c r="I30" i="22"/>
  <c r="H30" i="22"/>
  <c r="J29" i="22"/>
  <c r="I29" i="22"/>
  <c r="H29" i="22"/>
  <c r="J28" i="22"/>
  <c r="I28" i="22"/>
  <c r="H28" i="22"/>
  <c r="J27" i="22"/>
  <c r="I27" i="22"/>
  <c r="H27" i="22"/>
  <c r="K27" i="22" s="1"/>
  <c r="J26" i="22"/>
  <c r="N26" i="22" s="1"/>
  <c r="I26" i="22"/>
  <c r="H26" i="22"/>
  <c r="J25" i="22"/>
  <c r="N25" i="22" s="1"/>
  <c r="I25" i="22"/>
  <c r="H25" i="22"/>
  <c r="J24" i="22"/>
  <c r="I24" i="22"/>
  <c r="H24" i="22"/>
  <c r="J23" i="22"/>
  <c r="I23" i="22"/>
  <c r="H23" i="22"/>
  <c r="J21" i="22"/>
  <c r="I21" i="22"/>
  <c r="H21" i="22"/>
  <c r="K21" i="22" s="1"/>
  <c r="J20" i="22"/>
  <c r="I20" i="22"/>
  <c r="H20" i="22"/>
  <c r="M20" i="22" s="1"/>
  <c r="N19" i="22"/>
  <c r="M19" i="22"/>
  <c r="J19" i="22"/>
  <c r="I19" i="22"/>
  <c r="H19" i="22"/>
  <c r="L19" i="22" s="1"/>
  <c r="J18" i="22"/>
  <c r="I18" i="22"/>
  <c r="H18" i="22"/>
  <c r="J17" i="22"/>
  <c r="I17" i="22"/>
  <c r="H17" i="22"/>
  <c r="J16" i="22"/>
  <c r="I16" i="22"/>
  <c r="H16" i="22"/>
  <c r="J15" i="22"/>
  <c r="I15" i="22"/>
  <c r="H15" i="22"/>
  <c r="K15" i="22" s="1"/>
  <c r="N14" i="22"/>
  <c r="J14" i="22"/>
  <c r="I14" i="22"/>
  <c r="H14" i="22"/>
  <c r="M14" i="22" s="1"/>
  <c r="N13" i="22"/>
  <c r="M13" i="22"/>
  <c r="L13" i="22"/>
  <c r="J13" i="22"/>
  <c r="I13" i="22"/>
  <c r="H13" i="22"/>
  <c r="J12" i="22"/>
  <c r="I12" i="22"/>
  <c r="H12" i="22"/>
  <c r="J11" i="22"/>
  <c r="I11" i="22"/>
  <c r="H11" i="22"/>
  <c r="J10" i="22"/>
  <c r="I10" i="22"/>
  <c r="H10" i="22"/>
  <c r="J9" i="22"/>
  <c r="I9" i="22"/>
  <c r="H9" i="22"/>
  <c r="K9" i="22" s="1"/>
  <c r="J8" i="22"/>
  <c r="N8" i="22" s="1"/>
  <c r="I8" i="22"/>
  <c r="H8" i="22"/>
  <c r="J7" i="22"/>
  <c r="N7" i="22" s="1"/>
  <c r="I7" i="22"/>
  <c r="H7" i="22"/>
  <c r="J6" i="22"/>
  <c r="I6" i="22"/>
  <c r="H6" i="22"/>
  <c r="R2" i="22"/>
  <c r="L18" i="22" l="1"/>
  <c r="L25" i="22"/>
  <c r="L12" i="22"/>
  <c r="M25" i="22"/>
  <c r="K6" i="22"/>
  <c r="M9" i="22"/>
  <c r="K19" i="22"/>
  <c r="O19" i="22" s="1"/>
  <c r="Q19" i="22" s="1"/>
  <c r="R19" i="22" s="1"/>
  <c r="K13" i="22"/>
  <c r="O13" i="22" s="1"/>
  <c r="Q13" i="22" s="1"/>
  <c r="R13" i="22" s="1"/>
  <c r="M26" i="22"/>
  <c r="K7" i="22"/>
  <c r="K26" i="22"/>
  <c r="L7" i="22"/>
  <c r="M7" i="22"/>
  <c r="K30" i="22"/>
  <c r="K20" i="22"/>
  <c r="L24" i="22"/>
  <c r="O31" i="22"/>
  <c r="Q31" i="22" s="1"/>
  <c r="R31" i="22" s="1"/>
  <c r="M8" i="22"/>
  <c r="K14" i="22"/>
  <c r="K25" i="22"/>
  <c r="O25" i="22" s="1"/>
  <c r="Q25" i="22" s="1"/>
  <c r="R25" i="22" s="1"/>
  <c r="K8" i="22"/>
  <c r="N20" i="22"/>
  <c r="O15" i="22"/>
  <c r="Q15" i="22" s="1"/>
  <c r="R15" i="22" s="1"/>
  <c r="K12" i="22"/>
  <c r="O12" i="22" s="1"/>
  <c r="Q12" i="22" s="1"/>
  <c r="R12" i="22" s="1"/>
  <c r="K24" i="22"/>
  <c r="O24" i="22" s="1"/>
  <c r="Q24" i="22" s="1"/>
  <c r="R24" i="22" s="1"/>
  <c r="M6" i="22"/>
  <c r="K11" i="22"/>
  <c r="M12" i="22"/>
  <c r="K17" i="22"/>
  <c r="O17" i="22" s="1"/>
  <c r="Q17" i="22" s="1"/>
  <c r="R17" i="22" s="1"/>
  <c r="M18" i="22"/>
  <c r="K23" i="22"/>
  <c r="O23" i="22" s="1"/>
  <c r="Q23" i="22" s="1"/>
  <c r="R23" i="22" s="1"/>
  <c r="M24" i="22"/>
  <c r="K29" i="22"/>
  <c r="M30" i="22"/>
  <c r="K35" i="22"/>
  <c r="O35" i="22" s="1"/>
  <c r="Q35" i="22" s="1"/>
  <c r="R35" i="22" s="1"/>
  <c r="N6" i="22"/>
  <c r="L11" i="22"/>
  <c r="O11" i="22" s="1"/>
  <c r="Q11" i="22" s="1"/>
  <c r="R11" i="22" s="1"/>
  <c r="N12" i="22"/>
  <c r="L17" i="22"/>
  <c r="N18" i="22"/>
  <c r="L23" i="22"/>
  <c r="N24" i="22"/>
  <c r="L29" i="22"/>
  <c r="N30" i="22"/>
  <c r="L35" i="22"/>
  <c r="K10" i="22"/>
  <c r="M11" i="22"/>
  <c r="K16" i="22"/>
  <c r="O16" i="22" s="1"/>
  <c r="Q16" i="22" s="1"/>
  <c r="R16" i="22" s="1"/>
  <c r="M17" i="22"/>
  <c r="M23" i="22"/>
  <c r="K28" i="22"/>
  <c r="M29" i="22"/>
  <c r="K34" i="22"/>
  <c r="O34" i="22" s="1"/>
  <c r="Q34" i="22" s="1"/>
  <c r="R34" i="22" s="1"/>
  <c r="M35" i="22"/>
  <c r="L10" i="22"/>
  <c r="N11" i="22"/>
  <c r="L16" i="22"/>
  <c r="N17" i="22"/>
  <c r="N23" i="22"/>
  <c r="L28" i="22"/>
  <c r="N29" i="22"/>
  <c r="L34" i="22"/>
  <c r="N35" i="22"/>
  <c r="L6" i="22"/>
  <c r="O6" i="22" s="1"/>
  <c r="Q6" i="22" s="1"/>
  <c r="R6" i="22" s="1"/>
  <c r="L30" i="22"/>
  <c r="O30" i="22" s="1"/>
  <c r="Q30" i="22" s="1"/>
  <c r="R30" i="22" s="1"/>
  <c r="M10" i="22"/>
  <c r="M16" i="22"/>
  <c r="M22" i="22"/>
  <c r="M28" i="22"/>
  <c r="K33" i="22"/>
  <c r="O33" i="22" s="1"/>
  <c r="Q33" i="22" s="1"/>
  <c r="R33" i="22" s="1"/>
  <c r="M34" i="22"/>
  <c r="L9" i="22"/>
  <c r="O9" i="22" s="1"/>
  <c r="Q9" i="22" s="1"/>
  <c r="R9" i="22" s="1"/>
  <c r="N10" i="22"/>
  <c r="L15" i="22"/>
  <c r="N16" i="22"/>
  <c r="L21" i="22"/>
  <c r="O21" i="22" s="1"/>
  <c r="Q21" i="22" s="1"/>
  <c r="R21" i="22" s="1"/>
  <c r="N22" i="22"/>
  <c r="L27" i="22"/>
  <c r="O27" i="22" s="1"/>
  <c r="Q27" i="22" s="1"/>
  <c r="R27" i="22" s="1"/>
  <c r="N28" i="22"/>
  <c r="L33" i="22"/>
  <c r="N34" i="22"/>
  <c r="K18" i="22"/>
  <c r="M15" i="22"/>
  <c r="M21" i="22"/>
  <c r="M27" i="22"/>
  <c r="K32" i="22"/>
  <c r="M33" i="22"/>
  <c r="L8" i="22"/>
  <c r="O8" i="22" s="1"/>
  <c r="Q8" i="22" s="1"/>
  <c r="R8" i="22" s="1"/>
  <c r="N9" i="22"/>
  <c r="L14" i="22"/>
  <c r="O14" i="22" s="1"/>
  <c r="Q14" i="22" s="1"/>
  <c r="R14" i="22" s="1"/>
  <c r="N15" i="22"/>
  <c r="L20" i="22"/>
  <c r="O20" i="22" s="1"/>
  <c r="Q20" i="22" s="1"/>
  <c r="R20" i="22" s="1"/>
  <c r="N21" i="22"/>
  <c r="L26" i="22"/>
  <c r="O26" i="22" s="1"/>
  <c r="Q26" i="22" s="1"/>
  <c r="R26" i="22" s="1"/>
  <c r="N27" i="22"/>
  <c r="L32" i="22"/>
  <c r="N33" i="22"/>
  <c r="O18" i="22" l="1"/>
  <c r="Q18" i="22" s="1"/>
  <c r="R18" i="22" s="1"/>
  <c r="O10" i="22"/>
  <c r="Q10" i="22" s="1"/>
  <c r="R10" i="22" s="1"/>
  <c r="O29" i="22"/>
  <c r="Q29" i="22" s="1"/>
  <c r="R29" i="22" s="1"/>
  <c r="O7" i="22"/>
  <c r="Q7" i="22" s="1"/>
  <c r="R7" i="22" s="1"/>
  <c r="O28" i="22"/>
  <c r="Q28" i="22" s="1"/>
  <c r="R28" i="22" s="1"/>
  <c r="O22" i="22"/>
  <c r="Q36" i="22" s="1"/>
  <c r="O32" i="22"/>
  <c r="Q32" i="22" s="1"/>
  <c r="R32" i="22" s="1"/>
  <c r="R22" i="22" l="1"/>
  <c r="R36" i="22" s="1"/>
</calcChain>
</file>

<file path=xl/sharedStrings.xml><?xml version="1.0" encoding="utf-8"?>
<sst xmlns="http://schemas.openxmlformats.org/spreadsheetml/2006/main" count="83" uniqueCount="41">
  <si>
    <t>№</t>
  </si>
  <si>
    <t>Наименование предмета контракта</t>
  </si>
  <si>
    <t>Ед. изм</t>
  </si>
  <si>
    <t>Кол-во</t>
  </si>
  <si>
    <t>Среднее квадратичное отклонение</t>
  </si>
  <si>
    <t>Коэффициент вариации цен V (%) (однородна при V &lt; 33%)</t>
  </si>
  <si>
    <t>Размер НДС,%</t>
  </si>
  <si>
    <t xml:space="preserve">Цена за ед. изм. с НДС (руб.) </t>
  </si>
  <si>
    <t xml:space="preserve">Средневзвешенное значение цены единицы медицинского изделия без учета НДС, руб.                (п. 9 Порядка  приказа от 15.05.2020 г. №450н)  </t>
  </si>
  <si>
    <t>Цена (руб./ед.изм.)</t>
  </si>
  <si>
    <t>Цена (руб./ед.изм. без НДС)</t>
  </si>
  <si>
    <t xml:space="preserve">Ком. предложение  №1
</t>
  </si>
  <si>
    <t xml:space="preserve">Ком. предложение  №2
</t>
  </si>
  <si>
    <t xml:space="preserve">Начальная цена единицы медицинского изделия, без учета НДС (среднее
значение цены), руб. </t>
  </si>
  <si>
    <t xml:space="preserve">Ком. предложение  №3
</t>
  </si>
  <si>
    <t>Аккумулятор</t>
  </si>
  <si>
    <t>Бор ортопедический, многоразового использования</t>
  </si>
  <si>
    <t>шт</t>
  </si>
  <si>
    <t>Трубка для аспирации и ирригации</t>
  </si>
  <si>
    <t>Лезвие осциллирующей хирургической пилы, одноразового использования</t>
  </si>
  <si>
    <t>Лезвие сагиттальной хирургической пилы, многоразового использования</t>
  </si>
  <si>
    <t>Лезвие ручного скальпеля, одноразового использования</t>
  </si>
  <si>
    <t>Пластина для кожного перфоратора, вид 1</t>
  </si>
  <si>
    <t>Пластина для кожного перфоратора, вид 2</t>
  </si>
  <si>
    <t>Электрод электрохирургический для открытых операций, монополярный, многоразового использования</t>
  </si>
  <si>
    <t>Инструмент для удаления кожных скоб</t>
  </si>
  <si>
    <t>Воск костный, натуральный</t>
  </si>
  <si>
    <t>Устройство соединительное для хирургической дрели</t>
  </si>
  <si>
    <t>Устройство соединительное для введения спиц</t>
  </si>
  <si>
    <t>Устройство соединительное для хирургической электрической пилы, осциллирующее</t>
  </si>
  <si>
    <t>Ограничитель краниотома, для сверл</t>
  </si>
  <si>
    <t>Зарядное устройство</t>
  </si>
  <si>
    <t>Направитель краниотома, ротационный, с защитой ТМО</t>
  </si>
  <si>
    <t>Педаль управления для основного блока краниотома</t>
  </si>
  <si>
    <t>Педаль управления электрохирургическим аппаратом</t>
  </si>
  <si>
    <t xml:space="preserve">Обоснование начальной (максимальной) цены договора
</t>
  </si>
  <si>
    <t>Однородность совокупности значений выявленных цен, используемых в расчете НМЦД</t>
  </si>
  <si>
    <t>Цена единицы медицинского изделия без учета НДС, используемая для расчета НМЦД  (руб.)</t>
  </si>
  <si>
    <t>Расчет начальной (максимальной) цены договора (НМЦД) с учетом НДС, руб.</t>
  </si>
  <si>
    <t>Используемый метод определения НМЦК:  Метод сопоставимых рыночных цен (анализа рынка) в соответствии с частями 2-6 статьи 22 Закона о контрактной системе (на основании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</t>
  </si>
  <si>
    <t>Вата медицинская гигроскопическая хирургическая хлопковая нестерильная 1000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</si>
</sst>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color rgb="FF22272F"/>
      <name val="Times New Roman"/>
      <family val="1"/>
      <charset val="204"/>
    </font>
    <font>
      <i/>
      <sz val="10"/>
      <color rgb="FF22272F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4" applyNumberFormat="0" applyAlignment="0" applyProtection="0"/>
    <xf numFmtId="0" fontId="4" fillId="4" borderId="4" applyNumberFormat="0" applyAlignment="0" applyProtection="0"/>
    <xf numFmtId="0" fontId="5" fillId="10" borderId="5" applyNumberFormat="0" applyAlignment="0" applyProtection="0"/>
    <xf numFmtId="0" fontId="5" fillId="10" borderId="5" applyNumberFormat="0" applyAlignment="0" applyProtection="0"/>
    <xf numFmtId="0" fontId="6" fillId="10" borderId="4" applyNumberFormat="0" applyAlignment="0" applyProtection="0"/>
    <xf numFmtId="0" fontId="6" fillId="10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5" borderId="10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/>
    <xf numFmtId="0" fontId="37" fillId="0" borderId="0"/>
  </cellStyleXfs>
  <cellXfs count="61">
    <xf numFmtId="0" fontId="0" fillId="0" borderId="0" xfId="0"/>
    <xf numFmtId="0" fontId="29" fillId="0" borderId="0" xfId="0" applyFont="1" applyFill="1"/>
    <xf numFmtId="43" fontId="31" fillId="0" borderId="0" xfId="84" applyFont="1" applyFill="1"/>
    <xf numFmtId="0" fontId="32" fillId="0" borderId="0" xfId="0" applyFont="1" applyFill="1"/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166" fontId="36" fillId="0" borderId="3" xfId="1" applyNumberFormat="1" applyFont="1" applyFill="1" applyBorder="1" applyAlignment="1" applyProtection="1">
      <alignment horizontal="center" vertical="top" wrapText="1"/>
      <protection hidden="1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3" fontId="33" fillId="0" borderId="0" xfId="0" applyNumberFormat="1" applyFont="1" applyFill="1"/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4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4" xfId="1" applyFont="1" applyFill="1" applyBorder="1" applyAlignment="1">
      <alignment horizontal="left" vertical="top" wrapText="1"/>
    </xf>
    <xf numFmtId="0" fontId="32" fillId="0" borderId="15" xfId="1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left" vertical="top" wrapText="1"/>
    </xf>
    <xf numFmtId="3" fontId="33" fillId="0" borderId="13" xfId="1" applyNumberFormat="1" applyFont="1" applyFill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center" wrapText="1"/>
    </xf>
    <xf numFmtId="4" fontId="32" fillId="0" borderId="16" xfId="1" applyNumberFormat="1" applyFont="1" applyFill="1" applyBorder="1" applyAlignment="1" applyProtection="1">
      <alignment horizontal="center" vertical="center" wrapText="1"/>
      <protection hidden="1"/>
    </xf>
    <xf numFmtId="4" fontId="28" fillId="0" borderId="3" xfId="0" applyNumberFormat="1" applyFont="1" applyBorder="1" applyAlignment="1">
      <alignment horizontal="center" vertical="center" wrapText="1"/>
    </xf>
    <xf numFmtId="4" fontId="33" fillId="0" borderId="13" xfId="0" applyNumberFormat="1" applyFont="1" applyFill="1" applyBorder="1" applyAlignment="1">
      <alignment horizontal="center" vertical="center"/>
    </xf>
    <xf numFmtId="4" fontId="28" fillId="19" borderId="16" xfId="0" applyNumberFormat="1" applyFont="1" applyFill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top" wrapText="1"/>
    </xf>
    <xf numFmtId="4" fontId="29" fillId="0" borderId="13" xfId="0" applyNumberFormat="1" applyFont="1" applyBorder="1" applyAlignment="1">
      <alignment horizontal="center" vertical="center" wrapText="1"/>
    </xf>
    <xf numFmtId="9" fontId="29" fillId="0" borderId="1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4" fontId="29" fillId="0" borderId="16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4" fontId="29" fillId="2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30" fillId="0" borderId="0" xfId="0" applyFont="1" applyFill="1" applyAlignment="1"/>
    <xf numFmtId="0" fontId="40" fillId="0" borderId="0" xfId="0" applyFont="1" applyFill="1" applyAlignment="1">
      <alignment vertical="center" wrapText="1"/>
    </xf>
    <xf numFmtId="0" fontId="40" fillId="0" borderId="0" xfId="0" applyFont="1" applyFill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 wrapText="1"/>
    </xf>
    <xf numFmtId="2" fontId="33" fillId="0" borderId="13" xfId="0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15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 wrapText="1"/>
    </xf>
    <xf numFmtId="2" fontId="33" fillId="0" borderId="14" xfId="1" applyNumberFormat="1" applyFont="1" applyFill="1" applyBorder="1" applyAlignment="1">
      <alignment horizontal="center" vertical="center" wrapText="1"/>
    </xf>
    <xf numFmtId="2" fontId="33" fillId="0" borderId="13" xfId="1" applyNumberFormat="1" applyFont="1" applyFill="1" applyBorder="1" applyAlignment="1">
      <alignment horizontal="center" vertical="center" wrapText="1"/>
    </xf>
    <xf numFmtId="2" fontId="33" fillId="0" borderId="15" xfId="1" applyNumberFormat="1" applyFont="1" applyFill="1" applyBorder="1" applyAlignment="1">
      <alignment horizontal="center" vertical="center" wrapText="1"/>
    </xf>
    <xf numFmtId="2" fontId="33" fillId="0" borderId="1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13"/>
  <sheetViews>
    <sheetView tabSelected="1" topLeftCell="C1" zoomScale="110" zoomScaleNormal="110" workbookViewId="0">
      <selection activeCell="Q22" sqref="Q22"/>
    </sheetView>
  </sheetViews>
  <sheetFormatPr defaultRowHeight="12.75" outlineLevelCol="1" x14ac:dyDescent="0.2"/>
  <cols>
    <col min="1" max="1" width="6.140625" style="3" customWidth="1"/>
    <col min="2" max="2" width="28.140625" style="20" customWidth="1"/>
    <col min="3" max="3" width="10" style="3" customWidth="1"/>
    <col min="4" max="4" width="10.28515625" style="9" customWidth="1"/>
    <col min="5" max="5" width="13" style="3" customWidth="1"/>
    <col min="6" max="6" width="13.28515625" style="3" customWidth="1"/>
    <col min="7" max="10" width="13.7109375" style="3" customWidth="1"/>
    <col min="11" max="12" width="16.28515625" style="3" customWidth="1" outlineLevel="1"/>
    <col min="13" max="13" width="13.85546875" style="3" customWidth="1" outlineLevel="1"/>
    <col min="14" max="14" width="12.7109375" style="3" customWidth="1" outlineLevel="1"/>
    <col min="15" max="15" width="16.28515625" style="3" customWidth="1" outlineLevel="1"/>
    <col min="16" max="16" width="10" style="3" customWidth="1" outlineLevel="1"/>
    <col min="17" max="17" width="13" style="3" customWidth="1" outlineLevel="1"/>
    <col min="18" max="18" width="18.5703125" style="3" customWidth="1"/>
    <col min="19" max="16384" width="9.140625" style="3"/>
  </cols>
  <sheetData>
    <row r="1" spans="1:19" ht="53.2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5"/>
      <c r="L1" s="45"/>
    </row>
    <row r="2" spans="1:19" ht="21.75" customHeight="1" x14ac:dyDescent="0.2">
      <c r="A2" s="1"/>
      <c r="B2" s="44"/>
      <c r="C2" s="44"/>
      <c r="D2" s="44"/>
      <c r="E2" s="44"/>
      <c r="F2" s="44"/>
      <c r="G2" s="44"/>
      <c r="H2" s="1"/>
      <c r="I2" s="1"/>
      <c r="J2" s="1"/>
      <c r="K2" s="1"/>
      <c r="L2" s="1"/>
      <c r="M2" s="1"/>
      <c r="N2" s="1"/>
      <c r="O2" s="1"/>
      <c r="P2" s="1"/>
      <c r="Q2" s="1"/>
      <c r="R2" s="2">
        <f>SUBTOTAL(9,R6:R6)</f>
        <v>0</v>
      </c>
    </row>
    <row r="3" spans="1:19" ht="23.25" customHeight="1" x14ac:dyDescent="0.2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9" ht="66.75" customHeight="1" x14ac:dyDescent="0.2">
      <c r="A4" s="54" t="s">
        <v>0</v>
      </c>
      <c r="B4" s="55" t="s">
        <v>1</v>
      </c>
      <c r="C4" s="55" t="s">
        <v>2</v>
      </c>
      <c r="D4" s="55" t="s">
        <v>3</v>
      </c>
      <c r="E4" s="55" t="s">
        <v>9</v>
      </c>
      <c r="F4" s="55"/>
      <c r="G4" s="55"/>
      <c r="H4" s="55" t="s">
        <v>10</v>
      </c>
      <c r="I4" s="55"/>
      <c r="J4" s="55"/>
      <c r="K4" s="57" t="s">
        <v>13</v>
      </c>
      <c r="L4" s="47" t="s">
        <v>8</v>
      </c>
      <c r="M4" s="59" t="s">
        <v>36</v>
      </c>
      <c r="N4" s="60"/>
      <c r="O4" s="47" t="s">
        <v>37</v>
      </c>
      <c r="P4" s="47" t="s">
        <v>6</v>
      </c>
      <c r="Q4" s="49" t="s">
        <v>7</v>
      </c>
      <c r="R4" s="51" t="s">
        <v>38</v>
      </c>
    </row>
    <row r="5" spans="1:19" ht="105.75" customHeight="1" x14ac:dyDescent="0.2">
      <c r="A5" s="54"/>
      <c r="B5" s="56"/>
      <c r="C5" s="56"/>
      <c r="D5" s="56"/>
      <c r="E5" s="21" t="s">
        <v>11</v>
      </c>
      <c r="F5" s="21" t="s">
        <v>12</v>
      </c>
      <c r="G5" s="21" t="s">
        <v>14</v>
      </c>
      <c r="H5" s="21" t="s">
        <v>11</v>
      </c>
      <c r="I5" s="21" t="s">
        <v>12</v>
      </c>
      <c r="J5" s="21" t="s">
        <v>14</v>
      </c>
      <c r="K5" s="58"/>
      <c r="L5" s="48"/>
      <c r="M5" s="32" t="s">
        <v>4</v>
      </c>
      <c r="N5" s="32" t="s">
        <v>5</v>
      </c>
      <c r="O5" s="48"/>
      <c r="P5" s="48"/>
      <c r="Q5" s="50"/>
      <c r="R5" s="52"/>
    </row>
    <row r="6" spans="1:19" s="18" customFormat="1" ht="12.75" hidden="1" customHeight="1" x14ac:dyDescent="0.25">
      <c r="A6" s="22">
        <v>1</v>
      </c>
      <c r="B6" s="39" t="s">
        <v>16</v>
      </c>
      <c r="C6" s="40" t="s">
        <v>17</v>
      </c>
      <c r="D6" s="40">
        <v>10</v>
      </c>
      <c r="E6" s="37">
        <v>24300</v>
      </c>
      <c r="F6" s="29">
        <v>28718</v>
      </c>
      <c r="G6" s="27">
        <v>30441.08</v>
      </c>
      <c r="H6" s="30">
        <f>E6</f>
        <v>24300</v>
      </c>
      <c r="I6" s="29">
        <f>F6</f>
        <v>28718</v>
      </c>
      <c r="J6" s="27">
        <f>G6</f>
        <v>30441.08</v>
      </c>
      <c r="K6" s="26">
        <f>ROUND(IFERROR(AVERAGE(H6:J6),),2)</f>
        <v>27819.69</v>
      </c>
      <c r="L6" s="33">
        <f>ROUND(((1*H6+1*I6+1*J6)/(1*3)),2)</f>
        <v>27819.69</v>
      </c>
      <c r="M6" s="14">
        <f>IFERROR(_xlfn.STDEV.S(H6:J6),)</f>
        <v>3167.559319434024</v>
      </c>
      <c r="N6" s="15">
        <f>IFERROR(_xlfn.STDEV.S(H6:J6)/AVERAGE(H6:J6),)</f>
        <v>0.11386032482387863</v>
      </c>
      <c r="O6" s="31">
        <f>IFERROR((SMALL(H6:L6,COUNTIF(H6:L6,0)+1)),0)</f>
        <v>24300</v>
      </c>
      <c r="P6" s="34">
        <v>0</v>
      </c>
      <c r="Q6" s="31">
        <f>ROUND((O6+(O6*P6)),2)</f>
        <v>24300</v>
      </c>
      <c r="R6" s="16">
        <f>D6*Q6</f>
        <v>243000</v>
      </c>
      <c r="S6" s="17"/>
    </row>
    <row r="7" spans="1:19" s="18" customFormat="1" ht="25.5" hidden="1" x14ac:dyDescent="0.25">
      <c r="A7" s="22">
        <v>2</v>
      </c>
      <c r="B7" s="39" t="s">
        <v>16</v>
      </c>
      <c r="C7" s="40" t="s">
        <v>17</v>
      </c>
      <c r="D7" s="40">
        <v>10</v>
      </c>
      <c r="E7" s="37">
        <v>24300</v>
      </c>
      <c r="F7" s="29">
        <v>28718</v>
      </c>
      <c r="G7" s="27">
        <v>30441.08</v>
      </c>
      <c r="H7" s="30">
        <f t="shared" ref="H7:J33" si="0">E7</f>
        <v>24300</v>
      </c>
      <c r="I7" s="29">
        <f t="shared" si="0"/>
        <v>28718</v>
      </c>
      <c r="J7" s="27">
        <f t="shared" si="0"/>
        <v>30441.08</v>
      </c>
      <c r="K7" s="26">
        <f t="shared" ref="K7:K35" si="1">ROUND(IFERROR(AVERAGE(H7:J7),),2)</f>
        <v>27819.69</v>
      </c>
      <c r="L7" s="33">
        <f t="shared" ref="L7:L35" si="2">ROUND(((1*H7+1*I7+1*J7)/(1*3)),2)</f>
        <v>27819.69</v>
      </c>
      <c r="M7" s="14">
        <f t="shared" ref="M7:M35" si="3">IFERROR(_xlfn.STDEV.S(H7:J7),)</f>
        <v>3167.559319434024</v>
      </c>
      <c r="N7" s="15">
        <f t="shared" ref="N7:N35" si="4">IFERROR(_xlfn.STDEV.S(H7:J7)/AVERAGE(H7:J7),)</f>
        <v>0.11386032482387863</v>
      </c>
      <c r="O7" s="31">
        <f t="shared" ref="O7:O35" si="5">IFERROR((SMALL(H7:L7,COUNTIF(H7:L7,0)+1)),0)</f>
        <v>24300</v>
      </c>
      <c r="P7" s="34">
        <v>0</v>
      </c>
      <c r="Q7" s="31">
        <f t="shared" ref="Q7:Q35" si="6">ROUND((O7+(O7*P7)),2)</f>
        <v>24300</v>
      </c>
      <c r="R7" s="16">
        <f t="shared" ref="R7:R35" si="7">D7*Q7</f>
        <v>243000</v>
      </c>
      <c r="S7" s="17"/>
    </row>
    <row r="8" spans="1:19" s="18" customFormat="1" ht="25.5" hidden="1" x14ac:dyDescent="0.25">
      <c r="A8" s="22">
        <v>3</v>
      </c>
      <c r="B8" s="39" t="s">
        <v>18</v>
      </c>
      <c r="C8" s="40" t="s">
        <v>17</v>
      </c>
      <c r="D8" s="40">
        <v>5</v>
      </c>
      <c r="E8" s="37">
        <v>62200</v>
      </c>
      <c r="F8" s="29">
        <v>89228</v>
      </c>
      <c r="G8" s="27">
        <v>94581.68</v>
      </c>
      <c r="H8" s="41">
        <f>ROUND((E8-(E8*20/120)),2)</f>
        <v>51833.33</v>
      </c>
      <c r="I8" s="41">
        <f t="shared" ref="I8:J8" si="8">ROUND((F8-(F8*20/120)),2)</f>
        <v>74356.67</v>
      </c>
      <c r="J8" s="41">
        <f t="shared" si="8"/>
        <v>78818.070000000007</v>
      </c>
      <c r="K8" s="26">
        <f t="shared" si="1"/>
        <v>68336.02</v>
      </c>
      <c r="L8" s="33">
        <f t="shared" si="2"/>
        <v>68336.02</v>
      </c>
      <c r="M8" s="14">
        <f t="shared" si="3"/>
        <v>14464.791319978811</v>
      </c>
      <c r="N8" s="15">
        <f t="shared" si="4"/>
        <v>0.21167154034441879</v>
      </c>
      <c r="O8" s="31">
        <f t="shared" si="5"/>
        <v>51833.33</v>
      </c>
      <c r="P8" s="34">
        <v>0.2</v>
      </c>
      <c r="Q8" s="31">
        <f t="shared" si="6"/>
        <v>62200</v>
      </c>
      <c r="R8" s="16">
        <f t="shared" si="7"/>
        <v>311000</v>
      </c>
      <c r="S8" s="17"/>
    </row>
    <row r="9" spans="1:19" s="18" customFormat="1" ht="25.5" hidden="1" x14ac:dyDescent="0.25">
      <c r="A9" s="22">
        <v>4</v>
      </c>
      <c r="B9" s="39" t="s">
        <v>16</v>
      </c>
      <c r="C9" s="40" t="s">
        <v>17</v>
      </c>
      <c r="D9" s="40">
        <v>10</v>
      </c>
      <c r="E9" s="37">
        <v>22400</v>
      </c>
      <c r="F9" s="29">
        <v>26473</v>
      </c>
      <c r="G9" s="27">
        <v>28061.38</v>
      </c>
      <c r="H9" s="30">
        <f t="shared" si="0"/>
        <v>22400</v>
      </c>
      <c r="I9" s="29">
        <f t="shared" si="0"/>
        <v>26473</v>
      </c>
      <c r="J9" s="27">
        <f t="shared" si="0"/>
        <v>28061.38</v>
      </c>
      <c r="K9" s="26">
        <f t="shared" si="1"/>
        <v>25644.79</v>
      </c>
      <c r="L9" s="33">
        <f t="shared" si="2"/>
        <v>25644.79</v>
      </c>
      <c r="M9" s="14">
        <f t="shared" si="3"/>
        <v>2920.1456450206956</v>
      </c>
      <c r="N9" s="15">
        <f t="shared" si="4"/>
        <v>0.11386894825255089</v>
      </c>
      <c r="O9" s="31">
        <f t="shared" si="5"/>
        <v>22400</v>
      </c>
      <c r="P9" s="34">
        <v>0</v>
      </c>
      <c r="Q9" s="31">
        <f t="shared" si="6"/>
        <v>22400</v>
      </c>
      <c r="R9" s="16">
        <f t="shared" si="7"/>
        <v>224000</v>
      </c>
      <c r="S9" s="17"/>
    </row>
    <row r="10" spans="1:19" s="18" customFormat="1" ht="25.5" hidden="1" x14ac:dyDescent="0.25">
      <c r="A10" s="22">
        <v>5</v>
      </c>
      <c r="B10" s="39" t="s">
        <v>16</v>
      </c>
      <c r="C10" s="40" t="s">
        <v>17</v>
      </c>
      <c r="D10" s="40">
        <v>10</v>
      </c>
      <c r="E10" s="37">
        <v>22400</v>
      </c>
      <c r="F10" s="29">
        <v>26473</v>
      </c>
      <c r="G10" s="27">
        <v>28061.38</v>
      </c>
      <c r="H10" s="30">
        <f t="shared" si="0"/>
        <v>22400</v>
      </c>
      <c r="I10" s="29">
        <f t="shared" si="0"/>
        <v>26473</v>
      </c>
      <c r="J10" s="27">
        <f t="shared" si="0"/>
        <v>28061.38</v>
      </c>
      <c r="K10" s="26">
        <f t="shared" si="1"/>
        <v>25644.79</v>
      </c>
      <c r="L10" s="33">
        <f t="shared" si="2"/>
        <v>25644.79</v>
      </c>
      <c r="M10" s="14">
        <f t="shared" si="3"/>
        <v>2920.1456450206956</v>
      </c>
      <c r="N10" s="15">
        <f t="shared" si="4"/>
        <v>0.11386894825255089</v>
      </c>
      <c r="O10" s="31">
        <f t="shared" si="5"/>
        <v>22400</v>
      </c>
      <c r="P10" s="34">
        <v>0</v>
      </c>
      <c r="Q10" s="31">
        <f t="shared" si="6"/>
        <v>22400</v>
      </c>
      <c r="R10" s="16">
        <f t="shared" si="7"/>
        <v>224000</v>
      </c>
      <c r="S10" s="17"/>
    </row>
    <row r="11" spans="1:19" s="18" customFormat="1" ht="38.25" hidden="1" x14ac:dyDescent="0.25">
      <c r="A11" s="22">
        <v>6</v>
      </c>
      <c r="B11" s="39" t="s">
        <v>19</v>
      </c>
      <c r="C11" s="40" t="s">
        <v>17</v>
      </c>
      <c r="D11" s="40">
        <v>650</v>
      </c>
      <c r="E11" s="37">
        <v>6500</v>
      </c>
      <c r="F11" s="29">
        <v>7013</v>
      </c>
      <c r="G11" s="27">
        <v>7433.78</v>
      </c>
      <c r="H11" s="30">
        <f t="shared" si="0"/>
        <v>6500</v>
      </c>
      <c r="I11" s="29">
        <f t="shared" si="0"/>
        <v>7013</v>
      </c>
      <c r="J11" s="27">
        <f t="shared" si="0"/>
        <v>7433.78</v>
      </c>
      <c r="K11" s="26">
        <f t="shared" si="1"/>
        <v>6982.26</v>
      </c>
      <c r="L11" s="33">
        <f t="shared" si="2"/>
        <v>6982.26</v>
      </c>
      <c r="M11" s="14">
        <f t="shared" si="3"/>
        <v>467.64835378733011</v>
      </c>
      <c r="N11" s="15">
        <f t="shared" si="4"/>
        <v>6.69766456401409E-2</v>
      </c>
      <c r="O11" s="31">
        <f t="shared" si="5"/>
        <v>6500</v>
      </c>
      <c r="P11" s="34">
        <v>0</v>
      </c>
      <c r="Q11" s="31">
        <f t="shared" si="6"/>
        <v>6500</v>
      </c>
      <c r="R11" s="16">
        <f t="shared" si="7"/>
        <v>4225000</v>
      </c>
      <c r="S11" s="17"/>
    </row>
    <row r="12" spans="1:19" s="18" customFormat="1" ht="38.25" hidden="1" x14ac:dyDescent="0.25">
      <c r="A12" s="22">
        <v>7</v>
      </c>
      <c r="B12" s="39" t="s">
        <v>19</v>
      </c>
      <c r="C12" s="40" t="s">
        <v>17</v>
      </c>
      <c r="D12" s="40">
        <v>550</v>
      </c>
      <c r="E12" s="37">
        <v>6500</v>
      </c>
      <c r="F12" s="29">
        <v>7013</v>
      </c>
      <c r="G12" s="27">
        <v>7433.78</v>
      </c>
      <c r="H12" s="30">
        <f t="shared" si="0"/>
        <v>6500</v>
      </c>
      <c r="I12" s="29">
        <f t="shared" si="0"/>
        <v>7013</v>
      </c>
      <c r="J12" s="27">
        <f t="shared" si="0"/>
        <v>7433.78</v>
      </c>
      <c r="K12" s="26">
        <f t="shared" si="1"/>
        <v>6982.26</v>
      </c>
      <c r="L12" s="33">
        <f t="shared" si="2"/>
        <v>6982.26</v>
      </c>
      <c r="M12" s="14">
        <f t="shared" si="3"/>
        <v>467.64835378733011</v>
      </c>
      <c r="N12" s="15">
        <f t="shared" si="4"/>
        <v>6.69766456401409E-2</v>
      </c>
      <c r="O12" s="31">
        <f t="shared" si="5"/>
        <v>6500</v>
      </c>
      <c r="P12" s="34">
        <v>0</v>
      </c>
      <c r="Q12" s="31">
        <f t="shared" si="6"/>
        <v>6500</v>
      </c>
      <c r="R12" s="16">
        <f t="shared" si="7"/>
        <v>3575000</v>
      </c>
      <c r="S12" s="17"/>
    </row>
    <row r="13" spans="1:19" s="18" customFormat="1" ht="38.25" hidden="1" x14ac:dyDescent="0.25">
      <c r="A13" s="22">
        <v>8</v>
      </c>
      <c r="B13" s="39" t="s">
        <v>20</v>
      </c>
      <c r="C13" s="40" t="s">
        <v>17</v>
      </c>
      <c r="D13" s="40">
        <v>155</v>
      </c>
      <c r="E13" s="37">
        <v>4100</v>
      </c>
      <c r="F13" s="29">
        <v>4846</v>
      </c>
      <c r="G13" s="27">
        <v>5136.76</v>
      </c>
      <c r="H13" s="30">
        <f t="shared" si="0"/>
        <v>4100</v>
      </c>
      <c r="I13" s="29">
        <f t="shared" si="0"/>
        <v>4846</v>
      </c>
      <c r="J13" s="27">
        <f t="shared" si="0"/>
        <v>5136.76</v>
      </c>
      <c r="K13" s="26">
        <f t="shared" si="1"/>
        <v>4694.25</v>
      </c>
      <c r="L13" s="33">
        <f t="shared" si="2"/>
        <v>4694.25</v>
      </c>
      <c r="M13" s="14">
        <f t="shared" si="3"/>
        <v>534.77856401816769</v>
      </c>
      <c r="N13" s="15">
        <f t="shared" si="4"/>
        <v>0.11392196501641036</v>
      </c>
      <c r="O13" s="31">
        <f t="shared" si="5"/>
        <v>4100</v>
      </c>
      <c r="P13" s="34">
        <v>0</v>
      </c>
      <c r="Q13" s="31">
        <f t="shared" si="6"/>
        <v>4100</v>
      </c>
      <c r="R13" s="16">
        <f t="shared" si="7"/>
        <v>635500</v>
      </c>
      <c r="S13" s="17"/>
    </row>
    <row r="14" spans="1:19" s="18" customFormat="1" ht="38.25" hidden="1" x14ac:dyDescent="0.25">
      <c r="A14" s="22">
        <v>9</v>
      </c>
      <c r="B14" s="39" t="s">
        <v>20</v>
      </c>
      <c r="C14" s="40" t="s">
        <v>17</v>
      </c>
      <c r="D14" s="40">
        <v>220</v>
      </c>
      <c r="E14" s="37">
        <v>4100</v>
      </c>
      <c r="F14" s="29">
        <v>4846</v>
      </c>
      <c r="G14" s="27">
        <v>5136.76</v>
      </c>
      <c r="H14" s="30">
        <f t="shared" si="0"/>
        <v>4100</v>
      </c>
      <c r="I14" s="29">
        <f t="shared" si="0"/>
        <v>4846</v>
      </c>
      <c r="J14" s="27">
        <f t="shared" si="0"/>
        <v>5136.76</v>
      </c>
      <c r="K14" s="26">
        <f t="shared" si="1"/>
        <v>4694.25</v>
      </c>
      <c r="L14" s="33">
        <f t="shared" si="2"/>
        <v>4694.25</v>
      </c>
      <c r="M14" s="14">
        <f t="shared" si="3"/>
        <v>534.77856401816769</v>
      </c>
      <c r="N14" s="15">
        <f t="shared" si="4"/>
        <v>0.11392196501641036</v>
      </c>
      <c r="O14" s="31">
        <f t="shared" si="5"/>
        <v>4100</v>
      </c>
      <c r="P14" s="34">
        <v>0</v>
      </c>
      <c r="Q14" s="31">
        <f t="shared" si="6"/>
        <v>4100</v>
      </c>
      <c r="R14" s="16">
        <f t="shared" si="7"/>
        <v>902000</v>
      </c>
      <c r="S14" s="17"/>
    </row>
    <row r="15" spans="1:19" s="18" customFormat="1" ht="38.25" hidden="1" x14ac:dyDescent="0.25">
      <c r="A15" s="22">
        <v>10</v>
      </c>
      <c r="B15" s="39" t="s">
        <v>20</v>
      </c>
      <c r="C15" s="40" t="s">
        <v>17</v>
      </c>
      <c r="D15" s="40">
        <v>100</v>
      </c>
      <c r="E15" s="37">
        <v>4100</v>
      </c>
      <c r="F15" s="29">
        <v>4846</v>
      </c>
      <c r="G15" s="27">
        <v>5136.76</v>
      </c>
      <c r="H15" s="30">
        <f t="shared" si="0"/>
        <v>4100</v>
      </c>
      <c r="I15" s="29">
        <f t="shared" si="0"/>
        <v>4846</v>
      </c>
      <c r="J15" s="27">
        <f t="shared" si="0"/>
        <v>5136.76</v>
      </c>
      <c r="K15" s="26">
        <f t="shared" si="1"/>
        <v>4694.25</v>
      </c>
      <c r="L15" s="33">
        <f t="shared" si="2"/>
        <v>4694.25</v>
      </c>
      <c r="M15" s="14">
        <f t="shared" si="3"/>
        <v>534.77856401816769</v>
      </c>
      <c r="N15" s="15">
        <f t="shared" si="4"/>
        <v>0.11392196501641036</v>
      </c>
      <c r="O15" s="31">
        <f t="shared" si="5"/>
        <v>4100</v>
      </c>
      <c r="P15" s="34">
        <v>0</v>
      </c>
      <c r="Q15" s="31">
        <f t="shared" si="6"/>
        <v>4100</v>
      </c>
      <c r="R15" s="16">
        <f t="shared" si="7"/>
        <v>410000</v>
      </c>
      <c r="S15" s="17"/>
    </row>
    <row r="16" spans="1:19" s="18" customFormat="1" ht="38.25" hidden="1" x14ac:dyDescent="0.25">
      <c r="A16" s="22">
        <v>11</v>
      </c>
      <c r="B16" s="39" t="s">
        <v>20</v>
      </c>
      <c r="C16" s="40" t="s">
        <v>17</v>
      </c>
      <c r="D16" s="40">
        <v>50</v>
      </c>
      <c r="E16" s="37">
        <v>4100</v>
      </c>
      <c r="F16" s="29">
        <v>4846</v>
      </c>
      <c r="G16" s="27">
        <v>5136.76</v>
      </c>
      <c r="H16" s="30">
        <f t="shared" si="0"/>
        <v>4100</v>
      </c>
      <c r="I16" s="29">
        <f t="shared" si="0"/>
        <v>4846</v>
      </c>
      <c r="J16" s="27">
        <f t="shared" si="0"/>
        <v>5136.76</v>
      </c>
      <c r="K16" s="26">
        <f t="shared" si="1"/>
        <v>4694.25</v>
      </c>
      <c r="L16" s="33">
        <f t="shared" si="2"/>
        <v>4694.25</v>
      </c>
      <c r="M16" s="14">
        <f t="shared" si="3"/>
        <v>534.77856401816769</v>
      </c>
      <c r="N16" s="15">
        <f t="shared" si="4"/>
        <v>0.11392196501641036</v>
      </c>
      <c r="O16" s="31">
        <f t="shared" si="5"/>
        <v>4100</v>
      </c>
      <c r="P16" s="34">
        <v>0</v>
      </c>
      <c r="Q16" s="31">
        <f t="shared" si="6"/>
        <v>4100</v>
      </c>
      <c r="R16" s="16">
        <f t="shared" si="7"/>
        <v>205000</v>
      </c>
      <c r="S16" s="17"/>
    </row>
    <row r="17" spans="1:19" s="18" customFormat="1" ht="38.25" hidden="1" x14ac:dyDescent="0.25">
      <c r="A17" s="22">
        <v>12</v>
      </c>
      <c r="B17" s="39" t="s">
        <v>19</v>
      </c>
      <c r="C17" s="40" t="s">
        <v>17</v>
      </c>
      <c r="D17" s="40">
        <v>100</v>
      </c>
      <c r="E17" s="37">
        <v>6500</v>
      </c>
      <c r="F17" s="29">
        <v>7013</v>
      </c>
      <c r="G17" s="27">
        <v>7433.78</v>
      </c>
      <c r="H17" s="30">
        <f t="shared" si="0"/>
        <v>6500</v>
      </c>
      <c r="I17" s="29">
        <f t="shared" si="0"/>
        <v>7013</v>
      </c>
      <c r="J17" s="27">
        <f t="shared" si="0"/>
        <v>7433.78</v>
      </c>
      <c r="K17" s="26">
        <f t="shared" si="1"/>
        <v>6982.26</v>
      </c>
      <c r="L17" s="33">
        <f t="shared" si="2"/>
        <v>6982.26</v>
      </c>
      <c r="M17" s="14">
        <f t="shared" si="3"/>
        <v>467.64835378733011</v>
      </c>
      <c r="N17" s="15">
        <f t="shared" si="4"/>
        <v>6.69766456401409E-2</v>
      </c>
      <c r="O17" s="31">
        <f t="shared" si="5"/>
        <v>6500</v>
      </c>
      <c r="P17" s="34">
        <v>0</v>
      </c>
      <c r="Q17" s="31">
        <f t="shared" si="6"/>
        <v>6500</v>
      </c>
      <c r="R17" s="16">
        <f t="shared" si="7"/>
        <v>650000</v>
      </c>
      <c r="S17" s="17"/>
    </row>
    <row r="18" spans="1:19" s="18" customFormat="1" ht="25.5" hidden="1" x14ac:dyDescent="0.25">
      <c r="A18" s="22">
        <v>13</v>
      </c>
      <c r="B18" s="39" t="s">
        <v>21</v>
      </c>
      <c r="C18" s="35" t="s">
        <v>17</v>
      </c>
      <c r="D18" s="40">
        <v>500</v>
      </c>
      <c r="E18" s="37">
        <v>1260</v>
      </c>
      <c r="F18" s="29">
        <v>1489.1</v>
      </c>
      <c r="G18" s="27">
        <v>1578.45</v>
      </c>
      <c r="H18" s="30">
        <f t="shared" si="0"/>
        <v>1260</v>
      </c>
      <c r="I18" s="29">
        <f t="shared" si="0"/>
        <v>1489.1</v>
      </c>
      <c r="J18" s="27">
        <f t="shared" si="0"/>
        <v>1578.45</v>
      </c>
      <c r="K18" s="26">
        <f t="shared" si="1"/>
        <v>1442.52</v>
      </c>
      <c r="L18" s="33">
        <f t="shared" si="2"/>
        <v>1442.52</v>
      </c>
      <c r="M18" s="14">
        <f t="shared" si="3"/>
        <v>164.2562200750198</v>
      </c>
      <c r="N18" s="15">
        <f t="shared" si="4"/>
        <v>0.11386781440423782</v>
      </c>
      <c r="O18" s="31">
        <f t="shared" si="5"/>
        <v>1260</v>
      </c>
      <c r="P18" s="34">
        <v>0</v>
      </c>
      <c r="Q18" s="31">
        <f t="shared" si="6"/>
        <v>1260</v>
      </c>
      <c r="R18" s="16">
        <f t="shared" si="7"/>
        <v>630000</v>
      </c>
      <c r="S18" s="17"/>
    </row>
    <row r="19" spans="1:19" s="18" customFormat="1" ht="25.5" hidden="1" x14ac:dyDescent="0.25">
      <c r="A19" s="22">
        <v>14</v>
      </c>
      <c r="B19" s="39" t="s">
        <v>22</v>
      </c>
      <c r="C19" s="40" t="s">
        <v>17</v>
      </c>
      <c r="D19" s="40">
        <v>700</v>
      </c>
      <c r="E19" s="37">
        <v>3580</v>
      </c>
      <c r="F19" s="29">
        <v>4231</v>
      </c>
      <c r="G19" s="27">
        <v>4484.8599999999997</v>
      </c>
      <c r="H19" s="30">
        <f t="shared" si="0"/>
        <v>3580</v>
      </c>
      <c r="I19" s="29">
        <f t="shared" si="0"/>
        <v>4231</v>
      </c>
      <c r="J19" s="27">
        <f t="shared" si="0"/>
        <v>4484.8599999999997</v>
      </c>
      <c r="K19" s="26">
        <f t="shared" si="1"/>
        <v>4098.62</v>
      </c>
      <c r="L19" s="33">
        <f t="shared" si="2"/>
        <v>4098.62</v>
      </c>
      <c r="M19" s="14">
        <f t="shared" si="3"/>
        <v>466.72931469964459</v>
      </c>
      <c r="N19" s="15">
        <f t="shared" si="4"/>
        <v>0.11387474679273624</v>
      </c>
      <c r="O19" s="31">
        <f t="shared" si="5"/>
        <v>3580</v>
      </c>
      <c r="P19" s="34">
        <v>0</v>
      </c>
      <c r="Q19" s="31">
        <f t="shared" si="6"/>
        <v>3580</v>
      </c>
      <c r="R19" s="16">
        <f t="shared" si="7"/>
        <v>2506000</v>
      </c>
      <c r="S19" s="17"/>
    </row>
    <row r="20" spans="1:19" s="18" customFormat="1" ht="25.5" hidden="1" x14ac:dyDescent="0.25">
      <c r="A20" s="22">
        <v>15</v>
      </c>
      <c r="B20" s="39" t="s">
        <v>23</v>
      </c>
      <c r="C20" s="40" t="s">
        <v>17</v>
      </c>
      <c r="D20" s="40">
        <v>800</v>
      </c>
      <c r="E20" s="37">
        <v>3580</v>
      </c>
      <c r="F20" s="29">
        <v>4231</v>
      </c>
      <c r="G20" s="27">
        <v>4484.8599999999997</v>
      </c>
      <c r="H20" s="30">
        <f t="shared" si="0"/>
        <v>3580</v>
      </c>
      <c r="I20" s="29">
        <f t="shared" si="0"/>
        <v>4231</v>
      </c>
      <c r="J20" s="27">
        <f t="shared" si="0"/>
        <v>4484.8599999999997</v>
      </c>
      <c r="K20" s="26">
        <f t="shared" si="1"/>
        <v>4098.62</v>
      </c>
      <c r="L20" s="33">
        <f t="shared" si="2"/>
        <v>4098.62</v>
      </c>
      <c r="M20" s="14">
        <f t="shared" si="3"/>
        <v>466.72931469964459</v>
      </c>
      <c r="N20" s="15">
        <f t="shared" si="4"/>
        <v>0.11387474679273624</v>
      </c>
      <c r="O20" s="31">
        <f t="shared" si="5"/>
        <v>3580</v>
      </c>
      <c r="P20" s="34">
        <v>0</v>
      </c>
      <c r="Q20" s="31">
        <f t="shared" si="6"/>
        <v>3580</v>
      </c>
      <c r="R20" s="16">
        <f t="shared" si="7"/>
        <v>2864000</v>
      </c>
      <c r="S20" s="17"/>
    </row>
    <row r="21" spans="1:19" s="18" customFormat="1" ht="51" hidden="1" x14ac:dyDescent="0.25">
      <c r="A21" s="22">
        <v>16</v>
      </c>
      <c r="B21" s="39" t="s">
        <v>24</v>
      </c>
      <c r="C21" s="40" t="s">
        <v>17</v>
      </c>
      <c r="D21" s="40">
        <v>10</v>
      </c>
      <c r="E21" s="37">
        <v>2446</v>
      </c>
      <c r="F21" s="29">
        <v>2890</v>
      </c>
      <c r="G21" s="27">
        <v>3063.4</v>
      </c>
      <c r="H21" s="41">
        <f>ROUND((E21-(E21*20/120)),2)</f>
        <v>2038.33</v>
      </c>
      <c r="I21" s="41">
        <f t="shared" ref="I21:J21" si="9">ROUND((F21-(F21*20/120)),2)</f>
        <v>2408.33</v>
      </c>
      <c r="J21" s="41">
        <f t="shared" si="9"/>
        <v>2552.83</v>
      </c>
      <c r="K21" s="26">
        <f t="shared" si="1"/>
        <v>2333.16</v>
      </c>
      <c r="L21" s="33">
        <f t="shared" si="2"/>
        <v>2333.16</v>
      </c>
      <c r="M21" s="14">
        <f t="shared" si="3"/>
        <v>265.35840543184861</v>
      </c>
      <c r="N21" s="15">
        <f t="shared" si="4"/>
        <v>0.11373331718390137</v>
      </c>
      <c r="O21" s="31">
        <f t="shared" si="5"/>
        <v>2038.33</v>
      </c>
      <c r="P21" s="34">
        <v>0.2</v>
      </c>
      <c r="Q21" s="31">
        <f t="shared" si="6"/>
        <v>2446</v>
      </c>
      <c r="R21" s="16">
        <f t="shared" si="7"/>
        <v>24460</v>
      </c>
      <c r="S21" s="17"/>
    </row>
    <row r="22" spans="1:19" s="18" customFormat="1" ht="38.25" x14ac:dyDescent="0.25">
      <c r="A22" s="22">
        <v>1</v>
      </c>
      <c r="B22" s="39" t="s">
        <v>40</v>
      </c>
      <c r="C22" s="40" t="s">
        <v>17</v>
      </c>
      <c r="D22" s="40">
        <v>108</v>
      </c>
      <c r="E22" s="37">
        <v>433.5</v>
      </c>
      <c r="F22" s="29">
        <v>456</v>
      </c>
      <c r="G22" s="42">
        <v>471</v>
      </c>
      <c r="H22" s="31">
        <f>ROUND((E22-(E22*10/110)),2)</f>
        <v>394.09</v>
      </c>
      <c r="I22" s="31">
        <f>ROUND((F22-(F22*10/110)),2)</f>
        <v>414.55</v>
      </c>
      <c r="J22" s="31">
        <f>ROUND((G22-(G22*10/110)),2)</f>
        <v>428.18</v>
      </c>
      <c r="K22" s="26">
        <f>ROUND(IFERROR(AVERAGE(H22:J22),),2)</f>
        <v>412.27</v>
      </c>
      <c r="L22" s="33">
        <f>ROUND(((162*H22+162*I22+162*J22)/(162*3)),2)</f>
        <v>412.27</v>
      </c>
      <c r="M22" s="14">
        <f t="shared" si="3"/>
        <v>17.15865476467587</v>
      </c>
      <c r="N22" s="15">
        <f t="shared" si="4"/>
        <v>4.1619608588175816E-2</v>
      </c>
      <c r="O22" s="31">
        <f t="shared" si="5"/>
        <v>394.09</v>
      </c>
      <c r="P22" s="34">
        <v>0.1</v>
      </c>
      <c r="Q22" s="31">
        <v>433.5</v>
      </c>
      <c r="R22" s="16">
        <f t="shared" si="7"/>
        <v>46818</v>
      </c>
      <c r="S22" s="17"/>
    </row>
    <row r="23" spans="1:19" s="18" customFormat="1" ht="25.5" hidden="1" x14ac:dyDescent="0.25">
      <c r="A23" s="22">
        <v>18</v>
      </c>
      <c r="B23" s="39" t="s">
        <v>25</v>
      </c>
      <c r="C23" s="40" t="s">
        <v>17</v>
      </c>
      <c r="D23" s="40">
        <v>1002</v>
      </c>
      <c r="E23" s="37">
        <v>696.5</v>
      </c>
      <c r="F23" s="29">
        <v>823</v>
      </c>
      <c r="G23" s="27">
        <v>872.38</v>
      </c>
      <c r="H23" s="30">
        <f t="shared" si="0"/>
        <v>696.5</v>
      </c>
      <c r="I23" s="29">
        <f t="shared" si="0"/>
        <v>823</v>
      </c>
      <c r="J23" s="27">
        <f t="shared" si="0"/>
        <v>872.38</v>
      </c>
      <c r="K23" s="26">
        <f t="shared" si="1"/>
        <v>797.29</v>
      </c>
      <c r="L23" s="33">
        <f t="shared" si="2"/>
        <v>797.29</v>
      </c>
      <c r="M23" s="14">
        <f t="shared" si="3"/>
        <v>90.714211308555903</v>
      </c>
      <c r="N23" s="15">
        <f t="shared" si="4"/>
        <v>0.11377771206150296</v>
      </c>
      <c r="O23" s="31">
        <f t="shared" si="5"/>
        <v>696.5</v>
      </c>
      <c r="P23" s="34">
        <v>0</v>
      </c>
      <c r="Q23" s="31">
        <f t="shared" si="6"/>
        <v>696.5</v>
      </c>
      <c r="R23" s="16">
        <f t="shared" si="7"/>
        <v>697893</v>
      </c>
      <c r="S23" s="17"/>
    </row>
    <row r="24" spans="1:19" s="18" customFormat="1" hidden="1" x14ac:dyDescent="0.25">
      <c r="A24" s="22">
        <v>19</v>
      </c>
      <c r="B24" s="39" t="s">
        <v>26</v>
      </c>
      <c r="C24" s="40" t="s">
        <v>17</v>
      </c>
      <c r="D24" s="40">
        <v>240</v>
      </c>
      <c r="E24" s="37">
        <v>240.7</v>
      </c>
      <c r="F24" s="29">
        <v>284.42</v>
      </c>
      <c r="G24" s="27">
        <v>301.48</v>
      </c>
      <c r="H24" s="41">
        <f>ROUND((E24-(E24*10/110)),2)</f>
        <v>218.82</v>
      </c>
      <c r="I24" s="41">
        <f t="shared" ref="I24:J24" si="10">ROUND((F24-(F24*10/110)),2)</f>
        <v>258.56</v>
      </c>
      <c r="J24" s="41">
        <f t="shared" si="10"/>
        <v>274.07</v>
      </c>
      <c r="K24" s="26">
        <f t="shared" si="1"/>
        <v>250.48</v>
      </c>
      <c r="L24" s="33">
        <f t="shared" si="2"/>
        <v>250.48</v>
      </c>
      <c r="M24" s="14">
        <f t="shared" si="3"/>
        <v>28.49675478599859</v>
      </c>
      <c r="N24" s="15">
        <f t="shared" si="4"/>
        <v>0.11376706947634009</v>
      </c>
      <c r="O24" s="31">
        <f t="shared" si="5"/>
        <v>218.82</v>
      </c>
      <c r="P24" s="34">
        <v>0.1</v>
      </c>
      <c r="Q24" s="31">
        <f t="shared" si="6"/>
        <v>240.7</v>
      </c>
      <c r="R24" s="16">
        <f t="shared" si="7"/>
        <v>57768</v>
      </c>
      <c r="S24" s="17"/>
    </row>
    <row r="25" spans="1:19" s="18" customFormat="1" ht="25.5" hidden="1" x14ac:dyDescent="0.25">
      <c r="A25" s="22">
        <v>20</v>
      </c>
      <c r="B25" s="39" t="s">
        <v>27</v>
      </c>
      <c r="C25" s="40" t="s">
        <v>17</v>
      </c>
      <c r="D25" s="40">
        <v>5</v>
      </c>
      <c r="E25" s="37">
        <v>148000</v>
      </c>
      <c r="F25" s="29">
        <v>174912</v>
      </c>
      <c r="G25" s="27">
        <v>185406.72</v>
      </c>
      <c r="H25" s="30">
        <f t="shared" si="0"/>
        <v>148000</v>
      </c>
      <c r="I25" s="29">
        <f t="shared" si="0"/>
        <v>174912</v>
      </c>
      <c r="J25" s="27">
        <f t="shared" si="0"/>
        <v>185406.72</v>
      </c>
      <c r="K25" s="26">
        <f t="shared" si="1"/>
        <v>169439.57</v>
      </c>
      <c r="L25" s="33">
        <f t="shared" si="2"/>
        <v>169439.57</v>
      </c>
      <c r="M25" s="14">
        <f t="shared" si="3"/>
        <v>19294.462042413448</v>
      </c>
      <c r="N25" s="15">
        <f t="shared" si="4"/>
        <v>0.11387222986247751</v>
      </c>
      <c r="O25" s="31">
        <f t="shared" si="5"/>
        <v>148000</v>
      </c>
      <c r="P25" s="34">
        <v>0</v>
      </c>
      <c r="Q25" s="31">
        <f t="shared" si="6"/>
        <v>148000</v>
      </c>
      <c r="R25" s="16">
        <f t="shared" si="7"/>
        <v>740000</v>
      </c>
      <c r="S25" s="17"/>
    </row>
    <row r="26" spans="1:19" s="18" customFormat="1" ht="25.5" hidden="1" x14ac:dyDescent="0.25">
      <c r="A26" s="22">
        <v>21</v>
      </c>
      <c r="B26" s="39" t="s">
        <v>27</v>
      </c>
      <c r="C26" s="40" t="s">
        <v>17</v>
      </c>
      <c r="D26" s="40">
        <v>3</v>
      </c>
      <c r="E26" s="37">
        <v>148000</v>
      </c>
      <c r="F26" s="29">
        <v>174912</v>
      </c>
      <c r="G26" s="27">
        <v>185406.72</v>
      </c>
      <c r="H26" s="30">
        <f t="shared" si="0"/>
        <v>148000</v>
      </c>
      <c r="I26" s="29">
        <f t="shared" si="0"/>
        <v>174912</v>
      </c>
      <c r="J26" s="27">
        <f t="shared" si="0"/>
        <v>185406.72</v>
      </c>
      <c r="K26" s="26">
        <f t="shared" si="1"/>
        <v>169439.57</v>
      </c>
      <c r="L26" s="33">
        <f t="shared" si="2"/>
        <v>169439.57</v>
      </c>
      <c r="M26" s="14">
        <f t="shared" si="3"/>
        <v>19294.462042413448</v>
      </c>
      <c r="N26" s="15">
        <f t="shared" si="4"/>
        <v>0.11387222986247751</v>
      </c>
      <c r="O26" s="31">
        <f t="shared" si="5"/>
        <v>148000</v>
      </c>
      <c r="P26" s="34">
        <v>0</v>
      </c>
      <c r="Q26" s="31">
        <f t="shared" si="6"/>
        <v>148000</v>
      </c>
      <c r="R26" s="16">
        <f t="shared" si="7"/>
        <v>444000</v>
      </c>
      <c r="S26" s="17"/>
    </row>
    <row r="27" spans="1:19" s="18" customFormat="1" ht="25.5" hidden="1" x14ac:dyDescent="0.25">
      <c r="A27" s="22">
        <v>22</v>
      </c>
      <c r="B27" s="39" t="s">
        <v>28</v>
      </c>
      <c r="C27" s="40" t="s">
        <v>17</v>
      </c>
      <c r="D27" s="40">
        <v>1</v>
      </c>
      <c r="E27" s="37">
        <v>208000</v>
      </c>
      <c r="F27" s="29">
        <v>245822</v>
      </c>
      <c r="G27" s="27">
        <v>260571.32</v>
      </c>
      <c r="H27" s="30">
        <f t="shared" si="0"/>
        <v>208000</v>
      </c>
      <c r="I27" s="29">
        <f t="shared" si="0"/>
        <v>245822</v>
      </c>
      <c r="J27" s="27">
        <f t="shared" si="0"/>
        <v>260571.32</v>
      </c>
      <c r="K27" s="26">
        <f t="shared" si="1"/>
        <v>238131.11</v>
      </c>
      <c r="L27" s="33">
        <f t="shared" si="2"/>
        <v>238131.11</v>
      </c>
      <c r="M27" s="14">
        <f t="shared" si="3"/>
        <v>27116.384379819767</v>
      </c>
      <c r="N27" s="15">
        <f t="shared" si="4"/>
        <v>0.11387165985742881</v>
      </c>
      <c r="O27" s="31">
        <f t="shared" si="5"/>
        <v>208000</v>
      </c>
      <c r="P27" s="34">
        <v>0</v>
      </c>
      <c r="Q27" s="31">
        <f t="shared" si="6"/>
        <v>208000</v>
      </c>
      <c r="R27" s="16">
        <f t="shared" si="7"/>
        <v>208000</v>
      </c>
      <c r="S27" s="17"/>
    </row>
    <row r="28" spans="1:19" s="18" customFormat="1" ht="38.25" hidden="1" x14ac:dyDescent="0.25">
      <c r="A28" s="22">
        <v>23</v>
      </c>
      <c r="B28" s="39" t="s">
        <v>29</v>
      </c>
      <c r="C28" s="40" t="s">
        <v>17</v>
      </c>
      <c r="D28" s="40">
        <v>2</v>
      </c>
      <c r="E28" s="37">
        <v>279900</v>
      </c>
      <c r="F28" s="29">
        <v>330797</v>
      </c>
      <c r="G28" s="27">
        <v>350644.82</v>
      </c>
      <c r="H28" s="30">
        <f t="shared" si="0"/>
        <v>279900</v>
      </c>
      <c r="I28" s="29">
        <f t="shared" si="0"/>
        <v>330797</v>
      </c>
      <c r="J28" s="27">
        <f t="shared" si="0"/>
        <v>350644.82</v>
      </c>
      <c r="K28" s="26">
        <f t="shared" si="1"/>
        <v>320447.27</v>
      </c>
      <c r="L28" s="33">
        <f t="shared" si="2"/>
        <v>320447.27</v>
      </c>
      <c r="M28" s="14">
        <f t="shared" si="3"/>
        <v>36490.341472287342</v>
      </c>
      <c r="N28" s="15">
        <f t="shared" si="4"/>
        <v>0.11387315327326758</v>
      </c>
      <c r="O28" s="31">
        <f t="shared" si="5"/>
        <v>279900</v>
      </c>
      <c r="P28" s="34">
        <v>0</v>
      </c>
      <c r="Q28" s="31">
        <f t="shared" si="6"/>
        <v>279900</v>
      </c>
      <c r="R28" s="16">
        <f t="shared" si="7"/>
        <v>559800</v>
      </c>
      <c r="S28" s="17"/>
    </row>
    <row r="29" spans="1:19" s="18" customFormat="1" ht="25.5" hidden="1" x14ac:dyDescent="0.25">
      <c r="A29" s="22">
        <v>24</v>
      </c>
      <c r="B29" s="39" t="s">
        <v>27</v>
      </c>
      <c r="C29" s="40" t="s">
        <v>17</v>
      </c>
      <c r="D29" s="40">
        <v>6</v>
      </c>
      <c r="E29" s="37">
        <v>164000</v>
      </c>
      <c r="F29" s="29">
        <v>193822</v>
      </c>
      <c r="G29" s="27">
        <v>205451.32</v>
      </c>
      <c r="H29" s="30">
        <f t="shared" si="0"/>
        <v>164000</v>
      </c>
      <c r="I29" s="29">
        <f t="shared" si="0"/>
        <v>193822</v>
      </c>
      <c r="J29" s="27">
        <f t="shared" si="0"/>
        <v>205451.32</v>
      </c>
      <c r="K29" s="26">
        <f t="shared" si="1"/>
        <v>187757.77</v>
      </c>
      <c r="L29" s="33">
        <f t="shared" si="2"/>
        <v>187757.77</v>
      </c>
      <c r="M29" s="14">
        <f t="shared" si="3"/>
        <v>21380.694942731243</v>
      </c>
      <c r="N29" s="15">
        <f t="shared" si="4"/>
        <v>0.11387382031194683</v>
      </c>
      <c r="O29" s="31">
        <f t="shared" si="5"/>
        <v>164000</v>
      </c>
      <c r="P29" s="34">
        <v>0</v>
      </c>
      <c r="Q29" s="31">
        <f t="shared" si="6"/>
        <v>164000</v>
      </c>
      <c r="R29" s="16">
        <f t="shared" si="7"/>
        <v>984000</v>
      </c>
      <c r="S29" s="17"/>
    </row>
    <row r="30" spans="1:19" s="18" customFormat="1" ht="25.5" hidden="1" x14ac:dyDescent="0.25">
      <c r="A30" s="22">
        <v>25</v>
      </c>
      <c r="B30" s="39" t="s">
        <v>30</v>
      </c>
      <c r="C30" s="40" t="s">
        <v>17</v>
      </c>
      <c r="D30" s="40">
        <v>5</v>
      </c>
      <c r="E30" s="37">
        <v>127600</v>
      </c>
      <c r="F30" s="29">
        <v>150802</v>
      </c>
      <c r="G30" s="27">
        <v>159850.12</v>
      </c>
      <c r="H30" s="30">
        <f t="shared" si="0"/>
        <v>127600</v>
      </c>
      <c r="I30" s="29">
        <f t="shared" si="0"/>
        <v>150802</v>
      </c>
      <c r="J30" s="27">
        <f t="shared" si="0"/>
        <v>159850.12</v>
      </c>
      <c r="K30" s="26">
        <f t="shared" si="1"/>
        <v>146084.04</v>
      </c>
      <c r="L30" s="33">
        <f t="shared" si="2"/>
        <v>146084.04</v>
      </c>
      <c r="M30" s="14">
        <f t="shared" si="3"/>
        <v>16634.660198657497</v>
      </c>
      <c r="N30" s="15">
        <f t="shared" si="4"/>
        <v>0.11387048303604895</v>
      </c>
      <c r="O30" s="31">
        <f t="shared" si="5"/>
        <v>127600</v>
      </c>
      <c r="P30" s="34">
        <v>0</v>
      </c>
      <c r="Q30" s="31">
        <f t="shared" si="6"/>
        <v>127600</v>
      </c>
      <c r="R30" s="16">
        <f t="shared" si="7"/>
        <v>638000</v>
      </c>
      <c r="S30" s="17"/>
    </row>
    <row r="31" spans="1:19" s="18" customFormat="1" hidden="1" x14ac:dyDescent="0.25">
      <c r="A31" s="22">
        <v>26</v>
      </c>
      <c r="B31" s="39" t="s">
        <v>31</v>
      </c>
      <c r="C31" s="40" t="s">
        <v>17</v>
      </c>
      <c r="D31" s="40">
        <v>1</v>
      </c>
      <c r="E31" s="37">
        <v>428640</v>
      </c>
      <c r="F31" s="29">
        <v>506583</v>
      </c>
      <c r="G31" s="27">
        <v>536977.98</v>
      </c>
      <c r="H31" s="41">
        <f>ROUND((E31-(E31*20/120)),2)</f>
        <v>357200</v>
      </c>
      <c r="I31" s="41">
        <f t="shared" ref="I31:J32" si="11">ROUND((F31-(F31*20/120)),2)</f>
        <v>422152.5</v>
      </c>
      <c r="J31" s="41">
        <f t="shared" si="11"/>
        <v>447481.65</v>
      </c>
      <c r="K31" s="26">
        <f t="shared" si="1"/>
        <v>408944.72</v>
      </c>
      <c r="L31" s="33">
        <f t="shared" si="2"/>
        <v>408944.72</v>
      </c>
      <c r="M31" s="14">
        <f t="shared" si="3"/>
        <v>46567.458993548644</v>
      </c>
      <c r="N31" s="15">
        <f t="shared" si="4"/>
        <v>0.11387225973506358</v>
      </c>
      <c r="O31" s="31">
        <f t="shared" si="5"/>
        <v>357200</v>
      </c>
      <c r="P31" s="34">
        <v>0.2</v>
      </c>
      <c r="Q31" s="31">
        <f t="shared" si="6"/>
        <v>428640</v>
      </c>
      <c r="R31" s="16">
        <f t="shared" si="7"/>
        <v>428640</v>
      </c>
      <c r="S31" s="17"/>
    </row>
    <row r="32" spans="1:19" s="18" customFormat="1" hidden="1" x14ac:dyDescent="0.25">
      <c r="A32" s="22">
        <v>27</v>
      </c>
      <c r="B32" s="39" t="s">
        <v>15</v>
      </c>
      <c r="C32" s="40" t="s">
        <v>17</v>
      </c>
      <c r="D32" s="40">
        <v>5</v>
      </c>
      <c r="E32" s="37">
        <v>238950</v>
      </c>
      <c r="F32" s="29">
        <v>340370</v>
      </c>
      <c r="G32" s="27">
        <v>360792.2</v>
      </c>
      <c r="H32" s="41">
        <f>ROUND((E32-(E32*20/120)),2)</f>
        <v>199125</v>
      </c>
      <c r="I32" s="41">
        <f t="shared" si="11"/>
        <v>283641.67</v>
      </c>
      <c r="J32" s="41">
        <f t="shared" si="11"/>
        <v>300660.17</v>
      </c>
      <c r="K32" s="26">
        <f t="shared" si="1"/>
        <v>261142.28</v>
      </c>
      <c r="L32" s="33">
        <f t="shared" si="2"/>
        <v>261142.28</v>
      </c>
      <c r="M32" s="14">
        <f t="shared" si="3"/>
        <v>54378.438737346136</v>
      </c>
      <c r="N32" s="15">
        <f t="shared" si="4"/>
        <v>0.2082329936666944</v>
      </c>
      <c r="O32" s="31">
        <f t="shared" si="5"/>
        <v>199125</v>
      </c>
      <c r="P32" s="34">
        <v>0.2</v>
      </c>
      <c r="Q32" s="31">
        <f t="shared" si="6"/>
        <v>238950</v>
      </c>
      <c r="R32" s="16">
        <f t="shared" si="7"/>
        <v>1194750</v>
      </c>
      <c r="S32" s="17"/>
    </row>
    <row r="33" spans="1:19" s="18" customFormat="1" ht="25.5" hidden="1" x14ac:dyDescent="0.25">
      <c r="A33" s="22">
        <v>28</v>
      </c>
      <c r="B33" s="39" t="s">
        <v>32</v>
      </c>
      <c r="C33" s="40" t="s">
        <v>17</v>
      </c>
      <c r="D33" s="40">
        <v>3</v>
      </c>
      <c r="E33" s="37">
        <v>148280</v>
      </c>
      <c r="F33" s="29">
        <v>175243</v>
      </c>
      <c r="G33" s="27">
        <v>185757.58</v>
      </c>
      <c r="H33" s="30">
        <f t="shared" si="0"/>
        <v>148280</v>
      </c>
      <c r="I33" s="29">
        <f t="shared" si="0"/>
        <v>175243</v>
      </c>
      <c r="J33" s="27">
        <f t="shared" si="0"/>
        <v>185757.58</v>
      </c>
      <c r="K33" s="26">
        <f t="shared" si="1"/>
        <v>169760.19</v>
      </c>
      <c r="L33" s="33">
        <f t="shared" si="2"/>
        <v>169760.19</v>
      </c>
      <c r="M33" s="14">
        <f t="shared" si="3"/>
        <v>19331.01464931764</v>
      </c>
      <c r="N33" s="15">
        <f t="shared" si="4"/>
        <v>0.11387248252810449</v>
      </c>
      <c r="O33" s="31">
        <f t="shared" si="5"/>
        <v>148280</v>
      </c>
      <c r="P33" s="34">
        <v>0</v>
      </c>
      <c r="Q33" s="31">
        <f t="shared" si="6"/>
        <v>148280</v>
      </c>
      <c r="R33" s="16">
        <f t="shared" si="7"/>
        <v>444840</v>
      </c>
      <c r="S33" s="17"/>
    </row>
    <row r="34" spans="1:19" s="18" customFormat="1" ht="25.5" hidden="1" x14ac:dyDescent="0.25">
      <c r="A34" s="22">
        <v>29</v>
      </c>
      <c r="B34" s="39" t="s">
        <v>33</v>
      </c>
      <c r="C34" s="40" t="s">
        <v>17</v>
      </c>
      <c r="D34" s="40">
        <v>1</v>
      </c>
      <c r="E34" s="37">
        <v>251600</v>
      </c>
      <c r="F34" s="29">
        <v>297341</v>
      </c>
      <c r="G34" s="27">
        <v>315181.46000000002</v>
      </c>
      <c r="H34" s="41">
        <f>ROUND((E34-(E34*20/120)),2)</f>
        <v>209666.67</v>
      </c>
      <c r="I34" s="41">
        <f t="shared" ref="I34:J35" si="12">ROUND((F34-(F34*20/120)),2)</f>
        <v>247784.17</v>
      </c>
      <c r="J34" s="41">
        <f t="shared" si="12"/>
        <v>262651.21999999997</v>
      </c>
      <c r="K34" s="26">
        <f t="shared" si="1"/>
        <v>240034.02</v>
      </c>
      <c r="L34" s="33">
        <f t="shared" si="2"/>
        <v>240034.02</v>
      </c>
      <c r="M34" s="14">
        <f t="shared" si="3"/>
        <v>27329.274660014289</v>
      </c>
      <c r="N34" s="15">
        <f t="shared" si="4"/>
        <v>0.11385583868492594</v>
      </c>
      <c r="O34" s="31">
        <f t="shared" si="5"/>
        <v>209666.67</v>
      </c>
      <c r="P34" s="34">
        <v>0.2</v>
      </c>
      <c r="Q34" s="31">
        <f t="shared" si="6"/>
        <v>251600</v>
      </c>
      <c r="R34" s="16">
        <f t="shared" si="7"/>
        <v>251600</v>
      </c>
      <c r="S34" s="17"/>
    </row>
    <row r="35" spans="1:19" s="18" customFormat="1" ht="38.25" hidden="1" x14ac:dyDescent="0.25">
      <c r="A35" s="22">
        <v>30</v>
      </c>
      <c r="B35" s="39" t="s">
        <v>34</v>
      </c>
      <c r="C35" s="40" t="s">
        <v>17</v>
      </c>
      <c r="D35" s="40">
        <v>1</v>
      </c>
      <c r="E35" s="37">
        <v>158000</v>
      </c>
      <c r="F35" s="29">
        <v>186710</v>
      </c>
      <c r="G35" s="27">
        <v>197912.6</v>
      </c>
      <c r="H35" s="41">
        <f>ROUND((E35-(E35*20/120)),2)</f>
        <v>131666.67000000001</v>
      </c>
      <c r="I35" s="41">
        <f t="shared" si="12"/>
        <v>155591.67000000001</v>
      </c>
      <c r="J35" s="41">
        <f t="shared" si="12"/>
        <v>164927.17000000001</v>
      </c>
      <c r="K35" s="26">
        <f t="shared" si="1"/>
        <v>150728.5</v>
      </c>
      <c r="L35" s="33">
        <f t="shared" si="2"/>
        <v>150728.5</v>
      </c>
      <c r="M35" s="14">
        <f t="shared" si="3"/>
        <v>17155.261804569855</v>
      </c>
      <c r="N35" s="15">
        <f t="shared" si="4"/>
        <v>0.11381564485272773</v>
      </c>
      <c r="O35" s="31">
        <f t="shared" si="5"/>
        <v>131666.67000000001</v>
      </c>
      <c r="P35" s="34">
        <v>0.2</v>
      </c>
      <c r="Q35" s="31">
        <f t="shared" si="6"/>
        <v>158000</v>
      </c>
      <c r="R35" s="16">
        <f t="shared" si="7"/>
        <v>158000</v>
      </c>
      <c r="S35" s="17"/>
    </row>
    <row r="36" spans="1:19" s="13" customFormat="1" ht="16.5" customHeight="1" x14ac:dyDescent="0.2">
      <c r="A36" s="36"/>
      <c r="B36" s="23"/>
      <c r="C36" s="25"/>
      <c r="D36" s="24"/>
      <c r="E36" s="28"/>
      <c r="F36" s="28"/>
      <c r="G36" s="28"/>
      <c r="H36" s="28"/>
      <c r="I36" s="28"/>
      <c r="J36" s="28"/>
      <c r="K36" s="10"/>
      <c r="L36" s="10"/>
      <c r="M36" s="10"/>
      <c r="N36" s="10"/>
      <c r="O36" s="10"/>
      <c r="P36" s="10"/>
      <c r="Q36" s="11">
        <f>SUBTOTAL(9,Q6:Q35)</f>
        <v>433.5</v>
      </c>
      <c r="R36" s="11">
        <f>SUBTOTAL(9,R6:R35)</f>
        <v>46818</v>
      </c>
      <c r="S36" s="12"/>
    </row>
    <row r="37" spans="1:19" ht="14.25" customHeight="1" x14ac:dyDescent="0.2">
      <c r="B37" s="19"/>
      <c r="C37" s="5"/>
      <c r="D37" s="6"/>
      <c r="E37" s="6"/>
      <c r="F37" s="6"/>
      <c r="G37" s="4"/>
      <c r="H37" s="4"/>
      <c r="I37" s="4"/>
      <c r="J37" s="4"/>
    </row>
    <row r="38" spans="1:19" ht="14.25" customHeight="1" x14ac:dyDescent="0.2">
      <c r="B38" s="19"/>
      <c r="C38" s="5"/>
      <c r="D38" s="6"/>
      <c r="E38" s="6"/>
      <c r="F38" s="6"/>
      <c r="G38" s="4"/>
      <c r="H38" s="4"/>
      <c r="I38" s="4"/>
      <c r="J38" s="4"/>
    </row>
    <row r="39" spans="1:19" ht="14.25" customHeight="1" x14ac:dyDescent="0.2">
      <c r="B39" s="43"/>
      <c r="C39" s="43"/>
      <c r="D39" s="43"/>
      <c r="E39" s="43"/>
      <c r="F39" s="43"/>
      <c r="G39" s="43"/>
      <c r="H39" s="43"/>
      <c r="I39" s="38"/>
      <c r="J39" s="38"/>
      <c r="K39" s="38"/>
      <c r="L39" s="38"/>
      <c r="M39" s="38"/>
    </row>
    <row r="40" spans="1:19" ht="14.25" customHeight="1" x14ac:dyDescent="0.2">
      <c r="B40" s="19"/>
      <c r="C40" s="5"/>
      <c r="D40" s="6"/>
      <c r="E40" s="6"/>
      <c r="F40" s="6"/>
      <c r="G40" s="7"/>
      <c r="H40" s="7"/>
      <c r="I40" s="7"/>
      <c r="J40" s="7"/>
    </row>
    <row r="41" spans="1:19" ht="14.25" customHeight="1" x14ac:dyDescent="0.2">
      <c r="B41" s="19"/>
      <c r="C41" s="5"/>
      <c r="D41" s="6"/>
      <c r="E41" s="6"/>
      <c r="F41" s="6"/>
      <c r="G41" s="7"/>
      <c r="H41" s="7"/>
      <c r="I41" s="7"/>
      <c r="J41" s="7"/>
    </row>
    <row r="42" spans="1:19" ht="14.25" customHeight="1" x14ac:dyDescent="0.2">
      <c r="B42" s="19"/>
      <c r="C42" s="5"/>
      <c r="D42" s="6"/>
      <c r="E42" s="6"/>
      <c r="F42" s="6"/>
      <c r="G42" s="4"/>
      <c r="H42" s="4"/>
      <c r="I42" s="4"/>
      <c r="J42" s="4"/>
    </row>
    <row r="43" spans="1:19" ht="14.25" customHeight="1" x14ac:dyDescent="0.2">
      <c r="B43" s="19"/>
      <c r="C43" s="5"/>
      <c r="D43" s="6"/>
      <c r="E43" s="6"/>
      <c r="F43" s="6"/>
      <c r="G43" s="4"/>
      <c r="H43" s="4"/>
      <c r="I43" s="4"/>
      <c r="J43" s="4"/>
    </row>
    <row r="44" spans="1:19" x14ac:dyDescent="0.2">
      <c r="B44" s="19"/>
      <c r="C44" s="5"/>
      <c r="D44" s="6"/>
      <c r="E44" s="6"/>
      <c r="F44" s="6"/>
      <c r="G44" s="4"/>
      <c r="H44" s="4"/>
      <c r="I44" s="4"/>
      <c r="J44" s="4"/>
    </row>
    <row r="45" spans="1:19" x14ac:dyDescent="0.2">
      <c r="B45" s="19"/>
      <c r="C45" s="5"/>
      <c r="D45" s="6"/>
      <c r="E45" s="6"/>
      <c r="F45" s="6"/>
      <c r="G45" s="4"/>
      <c r="H45" s="4"/>
      <c r="I45" s="4"/>
      <c r="J45" s="4"/>
    </row>
    <row r="46" spans="1:19" x14ac:dyDescent="0.2">
      <c r="B46" s="19"/>
      <c r="C46" s="5"/>
      <c r="D46" s="6"/>
      <c r="E46" s="6"/>
      <c r="F46" s="6"/>
      <c r="G46" s="4"/>
      <c r="H46" s="4"/>
      <c r="I46" s="4"/>
      <c r="J46" s="4"/>
    </row>
    <row r="47" spans="1:19" x14ac:dyDescent="0.2">
      <c r="B47" s="19"/>
      <c r="C47" s="5"/>
      <c r="D47" s="6"/>
      <c r="E47" s="6"/>
      <c r="F47" s="6"/>
      <c r="G47" s="4"/>
      <c r="H47" s="4"/>
      <c r="I47" s="4"/>
      <c r="J47" s="4"/>
    </row>
    <row r="48" spans="1:19" x14ac:dyDescent="0.2">
      <c r="B48" s="19"/>
      <c r="C48" s="5"/>
      <c r="D48" s="6"/>
      <c r="E48" s="6"/>
      <c r="F48" s="6"/>
      <c r="G48" s="4"/>
      <c r="H48" s="4"/>
      <c r="I48" s="4"/>
      <c r="J48" s="4"/>
    </row>
    <row r="49" spans="2:10" x14ac:dyDescent="0.2">
      <c r="B49" s="19"/>
      <c r="C49" s="5"/>
      <c r="D49" s="6"/>
      <c r="E49" s="6"/>
      <c r="F49" s="6"/>
      <c r="G49" s="4"/>
      <c r="H49" s="4"/>
      <c r="I49" s="4"/>
      <c r="J49" s="4"/>
    </row>
    <row r="50" spans="2:10" x14ac:dyDescent="0.2">
      <c r="B50" s="19"/>
      <c r="C50" s="5"/>
      <c r="D50" s="6"/>
      <c r="E50" s="6"/>
      <c r="F50" s="6"/>
      <c r="G50" s="4"/>
      <c r="H50" s="4"/>
      <c r="I50" s="4"/>
      <c r="J50" s="4"/>
    </row>
    <row r="51" spans="2:10" x14ac:dyDescent="0.2">
      <c r="B51" s="19"/>
      <c r="C51" s="5"/>
      <c r="D51" s="6"/>
      <c r="E51" s="6"/>
      <c r="F51" s="6"/>
      <c r="G51" s="4"/>
      <c r="H51" s="4"/>
      <c r="I51" s="4"/>
      <c r="J51" s="4"/>
    </row>
    <row r="52" spans="2:10" x14ac:dyDescent="0.2">
      <c r="B52" s="19"/>
      <c r="C52" s="5"/>
      <c r="D52" s="6"/>
      <c r="E52" s="6"/>
      <c r="F52" s="6"/>
      <c r="G52" s="4"/>
      <c r="H52" s="4"/>
      <c r="I52" s="4"/>
      <c r="J52" s="4"/>
    </row>
    <row r="53" spans="2:10" x14ac:dyDescent="0.2">
      <c r="B53" s="19"/>
      <c r="C53" s="5"/>
      <c r="D53" s="6"/>
      <c r="E53" s="6"/>
      <c r="F53" s="6"/>
      <c r="G53" s="4"/>
      <c r="H53" s="4"/>
      <c r="I53" s="4"/>
      <c r="J53" s="4"/>
    </row>
    <row r="54" spans="2:10" x14ac:dyDescent="0.2">
      <c r="B54" s="19"/>
      <c r="C54" s="5"/>
      <c r="D54" s="6"/>
      <c r="E54" s="6"/>
      <c r="F54" s="6"/>
      <c r="G54" s="4"/>
      <c r="H54" s="4"/>
      <c r="I54" s="4"/>
      <c r="J54" s="4"/>
    </row>
    <row r="55" spans="2:10" x14ac:dyDescent="0.2">
      <c r="B55" s="19"/>
      <c r="C55" s="5"/>
      <c r="D55" s="6"/>
      <c r="E55" s="6"/>
      <c r="F55" s="6"/>
      <c r="G55" s="4"/>
      <c r="H55" s="4"/>
      <c r="I55" s="4"/>
      <c r="J55" s="4"/>
    </row>
    <row r="56" spans="2:10" x14ac:dyDescent="0.2">
      <c r="B56" s="19"/>
      <c r="C56" s="5"/>
      <c r="D56" s="6"/>
      <c r="E56" s="6"/>
      <c r="F56" s="6"/>
      <c r="G56" s="4"/>
      <c r="H56" s="4"/>
      <c r="I56" s="4"/>
      <c r="J56" s="4"/>
    </row>
    <row r="57" spans="2:10" x14ac:dyDescent="0.2">
      <c r="B57" s="19"/>
      <c r="C57" s="5"/>
      <c r="D57" s="6"/>
      <c r="E57" s="6"/>
      <c r="F57" s="6"/>
      <c r="G57" s="4"/>
      <c r="H57" s="4"/>
      <c r="I57" s="4"/>
      <c r="J57" s="4"/>
    </row>
    <row r="58" spans="2:10" x14ac:dyDescent="0.2">
      <c r="B58" s="19"/>
      <c r="C58" s="5"/>
      <c r="D58" s="6"/>
      <c r="E58" s="6"/>
      <c r="F58" s="6"/>
      <c r="G58" s="4"/>
      <c r="H58" s="4"/>
      <c r="I58" s="4"/>
      <c r="J58" s="4"/>
    </row>
    <row r="59" spans="2:10" x14ac:dyDescent="0.2">
      <c r="B59" s="19"/>
      <c r="C59" s="5"/>
      <c r="D59" s="6"/>
      <c r="E59" s="6"/>
      <c r="F59" s="6"/>
      <c r="G59" s="4"/>
      <c r="H59" s="4"/>
      <c r="I59" s="4"/>
      <c r="J59" s="4"/>
    </row>
    <row r="60" spans="2:10" x14ac:dyDescent="0.2">
      <c r="B60" s="19"/>
      <c r="C60" s="5"/>
      <c r="D60" s="6"/>
      <c r="E60" s="6"/>
      <c r="F60" s="6"/>
      <c r="G60" s="4"/>
      <c r="H60" s="4"/>
      <c r="I60" s="4"/>
      <c r="J60" s="4"/>
    </row>
    <row r="61" spans="2:10" x14ac:dyDescent="0.2">
      <c r="B61" s="19"/>
      <c r="C61" s="5"/>
      <c r="D61" s="6"/>
      <c r="E61" s="6"/>
      <c r="F61" s="6"/>
      <c r="G61" s="4"/>
      <c r="H61" s="4"/>
      <c r="I61" s="4"/>
      <c r="J61" s="4"/>
    </row>
    <row r="62" spans="2:10" x14ac:dyDescent="0.2">
      <c r="B62" s="19"/>
      <c r="C62" s="5"/>
      <c r="D62" s="6"/>
      <c r="E62" s="6"/>
      <c r="F62" s="6"/>
      <c r="G62" s="4"/>
      <c r="H62" s="4"/>
      <c r="I62" s="4"/>
      <c r="J62" s="4"/>
    </row>
    <row r="63" spans="2:10" x14ac:dyDescent="0.2">
      <c r="B63" s="19"/>
      <c r="C63" s="5"/>
      <c r="D63" s="6"/>
      <c r="E63" s="6"/>
      <c r="F63" s="6"/>
      <c r="G63" s="4"/>
      <c r="H63" s="4"/>
      <c r="I63" s="4"/>
      <c r="J63" s="4"/>
    </row>
    <row r="64" spans="2:10" x14ac:dyDescent="0.2">
      <c r="B64" s="19"/>
      <c r="C64" s="5"/>
      <c r="D64" s="6"/>
      <c r="E64" s="6"/>
      <c r="F64" s="6"/>
      <c r="G64" s="4"/>
      <c r="H64" s="4"/>
      <c r="I64" s="4"/>
      <c r="J64" s="4"/>
    </row>
    <row r="65" spans="2:10" x14ac:dyDescent="0.2">
      <c r="B65" s="19"/>
      <c r="C65" s="5"/>
      <c r="D65" s="6"/>
      <c r="E65" s="6"/>
      <c r="F65" s="6"/>
      <c r="G65" s="4"/>
      <c r="H65" s="4"/>
      <c r="I65" s="4"/>
      <c r="J65" s="4"/>
    </row>
    <row r="66" spans="2:10" x14ac:dyDescent="0.2">
      <c r="B66" s="19"/>
      <c r="C66" s="5"/>
      <c r="D66" s="6"/>
      <c r="E66" s="6"/>
      <c r="F66" s="6"/>
      <c r="G66" s="4"/>
      <c r="H66" s="4"/>
      <c r="I66" s="4"/>
      <c r="J66" s="4"/>
    </row>
    <row r="67" spans="2:10" x14ac:dyDescent="0.2">
      <c r="B67" s="19"/>
      <c r="C67" s="5"/>
      <c r="D67" s="6"/>
      <c r="E67" s="6"/>
      <c r="F67" s="6"/>
      <c r="G67" s="4"/>
      <c r="H67" s="4"/>
      <c r="I67" s="4"/>
      <c r="J67" s="4"/>
    </row>
    <row r="68" spans="2:10" x14ac:dyDescent="0.2">
      <c r="B68" s="19"/>
      <c r="C68" s="5"/>
      <c r="D68" s="6"/>
      <c r="E68" s="6"/>
      <c r="F68" s="6"/>
      <c r="G68" s="4"/>
      <c r="H68" s="4"/>
      <c r="I68" s="4"/>
      <c r="J68" s="4"/>
    </row>
    <row r="69" spans="2:10" x14ac:dyDescent="0.2">
      <c r="B69" s="19"/>
      <c r="C69" s="5"/>
      <c r="D69" s="6"/>
      <c r="E69" s="6"/>
      <c r="F69" s="6"/>
      <c r="G69" s="4"/>
      <c r="H69" s="4"/>
      <c r="I69" s="4"/>
      <c r="J69" s="4"/>
    </row>
    <row r="70" spans="2:10" x14ac:dyDescent="0.2">
      <c r="B70" s="19"/>
      <c r="C70" s="5"/>
      <c r="D70" s="6"/>
      <c r="E70" s="6"/>
      <c r="F70" s="6"/>
      <c r="G70" s="4"/>
      <c r="H70" s="4"/>
      <c r="I70" s="4"/>
      <c r="J70" s="4"/>
    </row>
    <row r="71" spans="2:10" x14ac:dyDescent="0.2">
      <c r="B71" s="19"/>
      <c r="C71" s="5"/>
      <c r="D71" s="6"/>
      <c r="E71" s="6"/>
      <c r="F71" s="6"/>
      <c r="G71" s="4"/>
      <c r="H71" s="4"/>
      <c r="I71" s="4"/>
      <c r="J71" s="4"/>
    </row>
    <row r="72" spans="2:10" x14ac:dyDescent="0.2">
      <c r="B72" s="19"/>
      <c r="C72" s="5"/>
      <c r="D72" s="6"/>
      <c r="E72" s="6"/>
      <c r="F72" s="6"/>
      <c r="G72" s="4"/>
      <c r="H72" s="4"/>
      <c r="I72" s="4"/>
      <c r="J72" s="4"/>
    </row>
    <row r="73" spans="2:10" x14ac:dyDescent="0.2">
      <c r="B73" s="19"/>
      <c r="C73" s="5"/>
      <c r="D73" s="6"/>
      <c r="E73" s="6"/>
      <c r="F73" s="6"/>
      <c r="G73" s="4"/>
      <c r="H73" s="4"/>
      <c r="I73" s="4"/>
      <c r="J73" s="4"/>
    </row>
    <row r="74" spans="2:10" x14ac:dyDescent="0.2">
      <c r="B74" s="19"/>
      <c r="C74" s="5"/>
      <c r="D74" s="6"/>
      <c r="E74" s="6"/>
      <c r="F74" s="6"/>
      <c r="G74" s="4"/>
      <c r="H74" s="4"/>
      <c r="I74" s="4"/>
      <c r="J74" s="4"/>
    </row>
    <row r="75" spans="2:10" x14ac:dyDescent="0.2">
      <c r="B75" s="19"/>
      <c r="C75" s="5"/>
      <c r="D75" s="6"/>
      <c r="E75" s="6"/>
      <c r="F75" s="6"/>
      <c r="G75" s="4"/>
      <c r="H75" s="4"/>
      <c r="I75" s="4"/>
      <c r="J75" s="4"/>
    </row>
    <row r="76" spans="2:10" x14ac:dyDescent="0.2">
      <c r="B76" s="19"/>
      <c r="C76" s="4"/>
      <c r="D76" s="8"/>
      <c r="E76" s="4"/>
      <c r="F76" s="4"/>
      <c r="G76" s="4"/>
      <c r="H76" s="4"/>
      <c r="I76" s="4"/>
      <c r="J76" s="4"/>
    </row>
    <row r="77" spans="2:10" x14ac:dyDescent="0.2">
      <c r="B77" s="19"/>
      <c r="C77" s="4"/>
      <c r="D77" s="8"/>
      <c r="E77" s="4"/>
      <c r="F77" s="4"/>
      <c r="G77" s="4"/>
      <c r="H77" s="4"/>
      <c r="I77" s="4"/>
      <c r="J77" s="4"/>
    </row>
    <row r="78" spans="2:10" x14ac:dyDescent="0.2">
      <c r="B78" s="19"/>
      <c r="C78" s="4"/>
      <c r="D78" s="8"/>
      <c r="E78" s="4"/>
      <c r="F78" s="4"/>
      <c r="G78" s="4"/>
      <c r="H78" s="4"/>
      <c r="I78" s="4"/>
      <c r="J78" s="4"/>
    </row>
    <row r="79" spans="2:10" x14ac:dyDescent="0.2">
      <c r="B79" s="19"/>
      <c r="C79" s="4"/>
      <c r="D79" s="8"/>
      <c r="E79" s="4"/>
      <c r="F79" s="4"/>
      <c r="G79" s="4"/>
      <c r="H79" s="4"/>
      <c r="I79" s="4"/>
      <c r="J79" s="4"/>
    </row>
    <row r="80" spans="2:10" x14ac:dyDescent="0.2">
      <c r="B80" s="19"/>
      <c r="C80" s="4"/>
      <c r="D80" s="8"/>
      <c r="E80" s="4"/>
      <c r="F80" s="4"/>
      <c r="G80" s="4"/>
      <c r="H80" s="4"/>
      <c r="I80" s="4"/>
      <c r="J80" s="4"/>
    </row>
    <row r="81" spans="2:10" x14ac:dyDescent="0.2">
      <c r="B81" s="19"/>
      <c r="C81" s="4"/>
      <c r="D81" s="8"/>
      <c r="E81" s="4"/>
      <c r="F81" s="4"/>
      <c r="G81" s="4"/>
      <c r="H81" s="4"/>
      <c r="I81" s="4"/>
      <c r="J81" s="4"/>
    </row>
    <row r="82" spans="2:10" x14ac:dyDescent="0.2">
      <c r="B82" s="19"/>
      <c r="C82" s="4"/>
      <c r="D82" s="8"/>
      <c r="E82" s="4"/>
      <c r="F82" s="4"/>
      <c r="G82" s="4"/>
      <c r="H82" s="4"/>
      <c r="I82" s="4"/>
      <c r="J82" s="4"/>
    </row>
    <row r="83" spans="2:10" x14ac:dyDescent="0.2">
      <c r="G83" s="4"/>
      <c r="H83" s="4"/>
      <c r="I83" s="4"/>
      <c r="J83" s="4"/>
    </row>
    <row r="84" spans="2:10" x14ac:dyDescent="0.2">
      <c r="G84" s="4"/>
      <c r="H84" s="4"/>
      <c r="I84" s="4"/>
      <c r="J84" s="4"/>
    </row>
    <row r="85" spans="2:10" x14ac:dyDescent="0.2">
      <c r="G85" s="4"/>
      <c r="H85" s="4"/>
      <c r="I85" s="4"/>
      <c r="J85" s="4"/>
    </row>
    <row r="86" spans="2:10" x14ac:dyDescent="0.2">
      <c r="G86" s="4"/>
      <c r="H86" s="4"/>
      <c r="I86" s="4"/>
      <c r="J86" s="4"/>
    </row>
    <row r="87" spans="2:10" x14ac:dyDescent="0.2">
      <c r="G87" s="4"/>
      <c r="H87" s="4"/>
      <c r="I87" s="4"/>
      <c r="J87" s="4"/>
    </row>
    <row r="88" spans="2:10" x14ac:dyDescent="0.2">
      <c r="G88" s="4"/>
      <c r="H88" s="4"/>
      <c r="I88" s="4"/>
      <c r="J88" s="4"/>
    </row>
    <row r="89" spans="2:10" x14ac:dyDescent="0.2">
      <c r="G89" s="4"/>
      <c r="H89" s="4"/>
      <c r="I89" s="4"/>
      <c r="J89" s="4"/>
    </row>
    <row r="90" spans="2:10" x14ac:dyDescent="0.2">
      <c r="G90" s="4"/>
      <c r="H90" s="4"/>
      <c r="I90" s="4"/>
      <c r="J90" s="4"/>
    </row>
    <row r="91" spans="2:10" x14ac:dyDescent="0.2">
      <c r="G91" s="4"/>
      <c r="H91" s="4"/>
      <c r="I91" s="4"/>
      <c r="J91" s="4"/>
    </row>
    <row r="92" spans="2:10" x14ac:dyDescent="0.2">
      <c r="G92" s="4"/>
      <c r="H92" s="4"/>
      <c r="I92" s="4"/>
      <c r="J92" s="4"/>
    </row>
    <row r="93" spans="2:10" x14ac:dyDescent="0.2">
      <c r="G93" s="4"/>
      <c r="H93" s="4"/>
      <c r="I93" s="4"/>
      <c r="J93" s="4"/>
    </row>
    <row r="94" spans="2:10" x14ac:dyDescent="0.2">
      <c r="G94" s="4"/>
      <c r="H94" s="4"/>
      <c r="I94" s="4"/>
      <c r="J94" s="4"/>
    </row>
    <row r="95" spans="2:10" x14ac:dyDescent="0.2">
      <c r="G95" s="4"/>
      <c r="H95" s="4"/>
      <c r="I95" s="4"/>
      <c r="J95" s="4"/>
    </row>
    <row r="96" spans="2:10" x14ac:dyDescent="0.2">
      <c r="G96" s="4"/>
      <c r="H96" s="4"/>
      <c r="I96" s="4"/>
      <c r="J96" s="4"/>
    </row>
    <row r="97" spans="7:10" x14ac:dyDescent="0.2">
      <c r="G97" s="4"/>
      <c r="H97" s="4"/>
      <c r="I97" s="4"/>
      <c r="J97" s="4"/>
    </row>
    <row r="98" spans="7:10" x14ac:dyDescent="0.2">
      <c r="G98" s="4"/>
      <c r="H98" s="4"/>
      <c r="I98" s="4"/>
      <c r="J98" s="4"/>
    </row>
    <row r="99" spans="7:10" x14ac:dyDescent="0.2">
      <c r="G99" s="4"/>
      <c r="H99" s="4"/>
      <c r="I99" s="4"/>
      <c r="J99" s="4"/>
    </row>
    <row r="100" spans="7:10" x14ac:dyDescent="0.2">
      <c r="G100" s="4"/>
      <c r="H100" s="4"/>
      <c r="I100" s="4"/>
      <c r="J100" s="4"/>
    </row>
    <row r="101" spans="7:10" x14ac:dyDescent="0.2">
      <c r="G101" s="4"/>
      <c r="H101" s="4"/>
      <c r="I101" s="4"/>
      <c r="J101" s="4"/>
    </row>
    <row r="102" spans="7:10" x14ac:dyDescent="0.2">
      <c r="G102" s="4"/>
      <c r="H102" s="4"/>
      <c r="I102" s="4"/>
      <c r="J102" s="4"/>
    </row>
    <row r="103" spans="7:10" x14ac:dyDescent="0.2">
      <c r="G103" s="4"/>
      <c r="H103" s="4"/>
      <c r="I103" s="4"/>
      <c r="J103" s="4"/>
    </row>
    <row r="104" spans="7:10" x14ac:dyDescent="0.2">
      <c r="G104" s="4"/>
      <c r="H104" s="4"/>
      <c r="I104" s="4"/>
      <c r="J104" s="4"/>
    </row>
    <row r="105" spans="7:10" x14ac:dyDescent="0.2">
      <c r="G105" s="4"/>
      <c r="H105" s="4"/>
      <c r="I105" s="4"/>
      <c r="J105" s="4"/>
    </row>
    <row r="106" spans="7:10" x14ac:dyDescent="0.2">
      <c r="G106" s="4"/>
      <c r="H106" s="4"/>
      <c r="I106" s="4"/>
      <c r="J106" s="4"/>
    </row>
    <row r="107" spans="7:10" x14ac:dyDescent="0.2">
      <c r="G107" s="4"/>
      <c r="H107" s="4"/>
      <c r="I107" s="4"/>
      <c r="J107" s="4"/>
    </row>
    <row r="108" spans="7:10" x14ac:dyDescent="0.2">
      <c r="G108" s="4"/>
      <c r="H108" s="4"/>
      <c r="I108" s="4"/>
      <c r="J108" s="4"/>
    </row>
    <row r="109" spans="7:10" x14ac:dyDescent="0.2">
      <c r="G109" s="4"/>
      <c r="H109" s="4"/>
      <c r="I109" s="4"/>
      <c r="J109" s="4"/>
    </row>
    <row r="110" spans="7:10" x14ac:dyDescent="0.2">
      <c r="G110" s="4"/>
      <c r="H110" s="4"/>
      <c r="I110" s="4"/>
      <c r="J110" s="4"/>
    </row>
    <row r="111" spans="7:10" x14ac:dyDescent="0.2">
      <c r="G111" s="4"/>
      <c r="H111" s="4"/>
      <c r="I111" s="4"/>
      <c r="J111" s="4"/>
    </row>
    <row r="112" spans="7:10" x14ac:dyDescent="0.2">
      <c r="G112" s="4"/>
      <c r="H112" s="4"/>
      <c r="I112" s="4"/>
      <c r="J112" s="4"/>
    </row>
    <row r="113" spans="7:10" x14ac:dyDescent="0.2">
      <c r="G113" s="4"/>
      <c r="H113" s="4"/>
      <c r="I113" s="4"/>
      <c r="J113" s="4"/>
    </row>
  </sheetData>
  <autoFilter ref="A5:S35">
    <filterColumn colId="1">
      <filters>
        <filter val="Средство для обработки моторных систем"/>
      </filters>
    </filterColumn>
  </autoFilter>
  <mergeCells count="15">
    <mergeCell ref="A1:J1"/>
    <mergeCell ref="O4:O5"/>
    <mergeCell ref="P4:P5"/>
    <mergeCell ref="Q4:Q5"/>
    <mergeCell ref="R4:R5"/>
    <mergeCell ref="A3:R3"/>
    <mergeCell ref="A4:A5"/>
    <mergeCell ref="B4:B5"/>
    <mergeCell ref="C4:C5"/>
    <mergeCell ref="D4:D5"/>
    <mergeCell ref="E4:G4"/>
    <mergeCell ref="H4:J4"/>
    <mergeCell ref="K4:K5"/>
    <mergeCell ref="L4:L5"/>
    <mergeCell ref="M4:N4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2019-12-27T05:25:34Z</cp:lastPrinted>
  <dcterms:created xsi:type="dcterms:W3CDTF">2015-11-02T11:37:41Z</dcterms:created>
  <dcterms:modified xsi:type="dcterms:W3CDTF">2026-07-20T05:34:20Z</dcterms:modified>
</cp:coreProperties>
</file>