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3B907C17-CCC3-4C84-BA02-1C03B19C53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Лист1!$A$1:$Q$29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1" l="1"/>
  <c r="J18" i="1" s="1"/>
  <c r="L17" i="1"/>
  <c r="I15" i="1"/>
  <c r="J15" i="1" s="1"/>
  <c r="I14" i="1"/>
  <c r="J14" i="1" s="1"/>
  <c r="I11" i="1"/>
  <c r="J11" i="1" s="1"/>
  <c r="I9" i="1"/>
  <c r="J9" i="1" s="1"/>
  <c r="I8" i="1"/>
  <c r="J8" i="1" s="1"/>
  <c r="M7" i="1"/>
  <c r="I6" i="1"/>
  <c r="J6" i="1" s="1"/>
  <c r="O5" i="1"/>
  <c r="P5" i="1" s="1"/>
  <c r="Q5" i="1" s="1"/>
  <c r="L15" i="1"/>
  <c r="M15" i="1"/>
  <c r="O15" i="1"/>
  <c r="P15" i="1" s="1"/>
  <c r="Q15" i="1" s="1"/>
  <c r="I16" i="1"/>
  <c r="J16" i="1" s="1"/>
  <c r="L16" i="1"/>
  <c r="M16" i="1"/>
  <c r="O16" i="1"/>
  <c r="P16" i="1" s="1"/>
  <c r="Q16" i="1" s="1"/>
  <c r="M6" i="1"/>
  <c r="I7" i="1"/>
  <c r="J7" i="1" s="1"/>
  <c r="L7" i="1"/>
  <c r="I10" i="1"/>
  <c r="J10" i="1" s="1"/>
  <c r="L10" i="1"/>
  <c r="M10" i="1"/>
  <c r="O10" i="1"/>
  <c r="P10" i="1" s="1"/>
  <c r="Q10" i="1" s="1"/>
  <c r="L11" i="1"/>
  <c r="I12" i="1"/>
  <c r="J12" i="1" s="1"/>
  <c r="L12" i="1"/>
  <c r="M12" i="1"/>
  <c r="O12" i="1"/>
  <c r="P12" i="1" s="1"/>
  <c r="Q12" i="1" s="1"/>
  <c r="I13" i="1"/>
  <c r="J13" i="1" s="1"/>
  <c r="L13" i="1"/>
  <c r="M13" i="1"/>
  <c r="O13" i="1"/>
  <c r="P13" i="1" s="1"/>
  <c r="Q13" i="1" s="1"/>
  <c r="L14" i="1" l="1"/>
  <c r="O18" i="1"/>
  <c r="P18" i="1" s="1"/>
  <c r="Q18" i="1" s="1"/>
  <c r="M18" i="1"/>
  <c r="L18" i="1"/>
  <c r="M17" i="1"/>
  <c r="N17" i="1" s="1"/>
  <c r="I17" i="1"/>
  <c r="J17" i="1" s="1"/>
  <c r="I5" i="1"/>
  <c r="J5" i="1" s="1"/>
  <c r="L5" i="1"/>
  <c r="M5" i="1"/>
  <c r="O14" i="1"/>
  <c r="P14" i="1" s="1"/>
  <c r="Q14" i="1" s="1"/>
  <c r="M11" i="1"/>
  <c r="N11" i="1" s="1"/>
  <c r="M14" i="1"/>
  <c r="N14" i="1" s="1"/>
  <c r="O17" i="1"/>
  <c r="P17" i="1" s="1"/>
  <c r="Q17" i="1" s="1"/>
  <c r="O7" i="1"/>
  <c r="P7" i="1" s="1"/>
  <c r="Q7" i="1" s="1"/>
  <c r="N15" i="1"/>
  <c r="O9" i="1"/>
  <c r="P9" i="1" s="1"/>
  <c r="Q9" i="1" s="1"/>
  <c r="O6" i="1"/>
  <c r="P6" i="1" s="1"/>
  <c r="Q6" i="1" s="1"/>
  <c r="M9" i="1"/>
  <c r="L9" i="1"/>
  <c r="L6" i="1"/>
  <c r="N6" i="1" s="1"/>
  <c r="O11" i="1"/>
  <c r="P11" i="1" s="1"/>
  <c r="Q11" i="1" s="1"/>
  <c r="O8" i="1"/>
  <c r="P8" i="1" s="1"/>
  <c r="Q8" i="1" s="1"/>
  <c r="M8" i="1"/>
  <c r="L8" i="1"/>
  <c r="N13" i="1"/>
  <c r="N7" i="1"/>
  <c r="N12" i="1"/>
  <c r="N10" i="1"/>
  <c r="N16" i="1"/>
  <c r="N5" i="1" l="1"/>
  <c r="N9" i="1"/>
  <c r="N18" i="1"/>
  <c r="Q19" i="1"/>
  <c r="N8" i="1"/>
</calcChain>
</file>

<file path=xl/sharedStrings.xml><?xml version="1.0" encoding="utf-8"?>
<sst xmlns="http://schemas.openxmlformats.org/spreadsheetml/2006/main" count="75" uniqueCount="51">
  <si>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</si>
  <si>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</si>
  <si>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</si>
  <si>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</si>
  <si>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</si>
  <si>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</si>
  <si>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</si>
  <si>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</si>
  <si>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</si>
  <si>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</si>
  <si>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</si>
  <si>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</si>
  <si>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</si>
  <si>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</si>
  <si>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</si>
  <si>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</si>
  <si>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</si>
  <si>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</si>
  <si>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</si>
  <si>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</si>
  <si>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</si>
  <si>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</si>
  <si>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</si>
  <si>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</si>
  <si>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</si>
  <si>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</si>
  <si>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</si>
  <si>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шт</t>
  </si>
  <si>
    <t>Поставка изделий медицинского назначения</t>
  </si>
  <si>
    <t>Халат операционный, одноразового использования     14.12.30.190</t>
  </si>
  <si>
    <t>фл</t>
  </si>
  <si>
    <t>25</t>
  </si>
  <si>
    <t>50</t>
  </si>
  <si>
    <t>Изделия медицинские, в том числе хирургические, прочие, не включенные в другие группировки             32.50.50.190</t>
  </si>
  <si>
    <t>Инструменты и приспособления, применяемые в медицинских целях, прочие, не включенные в другие группировки                                               32.50.13.190</t>
  </si>
  <si>
    <t>Набор белья для осмотра/хирургических процедур, стерильный, одноразового использования                  14.12.30.190</t>
  </si>
  <si>
    <t>Лейкопластырь для поверхностных ран                    21.20.24.110</t>
  </si>
  <si>
    <t xml:space="preserve">Салфетки и полотенца гигиенические или косметические из бумажной массы, бумаги, целлюлозной ваты и полотна из целлюлозных волокон                  17.22.11.130 </t>
  </si>
  <si>
    <t xml:space="preserve">Одежда производственная и профессиональная прочая, не включенная в другие группировки                    14.12.30.190
</t>
  </si>
  <si>
    <t>2000</t>
  </si>
  <si>
    <t>60</t>
  </si>
  <si>
    <t>100</t>
  </si>
  <si>
    <t>150</t>
  </si>
  <si>
    <t>200</t>
  </si>
  <si>
    <t>430</t>
  </si>
  <si>
    <t>96</t>
  </si>
  <si>
    <t>пач</t>
  </si>
  <si>
    <t xml:space="preserve">Источник 1 КП №118 </t>
  </si>
  <si>
    <t>Источник 3  КП №120</t>
  </si>
  <si>
    <t>Источник 2 КП №240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</si>
  <si>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599867,40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</si>
</sst>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44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2" fontId="31" fillId="24" borderId="1" xfId="0" applyNumberFormat="1" applyFont="1" applyFill="1" applyBorder="1" applyAlignment="1">
      <alignment horizontal="center" vertical="center" wrapText="1"/>
    </xf>
    <xf numFmtId="2" fontId="26" fillId="24" borderId="1" xfId="0" applyNumberFormat="1" applyFont="1" applyFill="1" applyBorder="1" applyAlignment="1">
      <alignment horizontal="center" vertical="center" wrapText="1"/>
    </xf>
    <xf numFmtId="2" fontId="30" fillId="24" borderId="1" xfId="53" applyNumberFormat="1" applyFont="1" applyFill="1" applyBorder="1" applyAlignment="1" applyProtection="1">
      <alignment horizontal="center" vertical="center" wrapText="1"/>
    </xf>
    <xf numFmtId="2" fontId="26" fillId="0" borderId="0" xfId="0" applyNumberFormat="1" applyFont="1" applyAlignment="1">
      <alignment vertical="center" wrapText="1"/>
    </xf>
    <xf numFmtId="1" fontId="30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19</xdr:row>
      <xdr:rowOff>0</xdr:rowOff>
    </xdr:from>
    <xdr:to>
      <xdr:col>13</xdr:col>
      <xdr:colOff>784860</xdr:colOff>
      <xdr:row>19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C18" sqref="C18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25.7109375" style="1" customWidth="1"/>
    <col min="4" max="4" width="10.42578125" style="4" customWidth="1"/>
    <col min="5" max="5" width="12.28515625" style="1" customWidth="1"/>
    <col min="6" max="8" width="19.7109375" style="3" customWidth="1"/>
    <col min="9" max="10" width="16.5703125" style="3" customWidth="1"/>
    <col min="11" max="11" width="14.140625" style="7" customWidth="1"/>
    <col min="12" max="12" width="18.85546875" style="3" customWidth="1"/>
    <col min="13" max="13" width="15" style="3" customWidth="1"/>
    <col min="14" max="14" width="19.85546875" style="1" customWidth="1"/>
    <col min="15" max="15" width="22" style="1" customWidth="1"/>
    <col min="16" max="16" width="20.5703125" style="1" customWidth="1"/>
    <col min="17" max="17" width="27.42578125" style="1" customWidth="1"/>
    <col min="18" max="16384" width="9.140625" style="1"/>
  </cols>
  <sheetData>
    <row r="1" spans="1:17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7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7" s="6" customFormat="1" ht="41.25" customHeight="1">
      <c r="A3" s="29" t="s">
        <v>6</v>
      </c>
      <c r="B3" s="29"/>
      <c r="C3" s="29" t="s">
        <v>26</v>
      </c>
      <c r="D3" s="29" t="s">
        <v>10</v>
      </c>
      <c r="E3" s="29" t="s">
        <v>11</v>
      </c>
      <c r="F3" s="30" t="s">
        <v>20</v>
      </c>
      <c r="G3" s="30"/>
      <c r="H3" s="30"/>
      <c r="I3" s="30" t="s">
        <v>21</v>
      </c>
      <c r="J3" s="30" t="s">
        <v>22</v>
      </c>
      <c r="K3" s="32" t="s">
        <v>9</v>
      </c>
      <c r="L3" s="30" t="s">
        <v>23</v>
      </c>
      <c r="M3" s="30" t="s">
        <v>12</v>
      </c>
      <c r="N3" s="27" t="s">
        <v>13</v>
      </c>
      <c r="O3" s="27" t="s">
        <v>8</v>
      </c>
      <c r="P3" s="27" t="s">
        <v>19</v>
      </c>
      <c r="Q3" s="34" t="s">
        <v>14</v>
      </c>
    </row>
    <row r="4" spans="1:17" s="6" customFormat="1" ht="28.5">
      <c r="A4" s="29"/>
      <c r="B4" s="29"/>
      <c r="C4" s="29"/>
      <c r="D4" s="29"/>
      <c r="E4" s="29"/>
      <c r="F4" s="8" t="s">
        <v>47</v>
      </c>
      <c r="G4" s="8" t="s">
        <v>49</v>
      </c>
      <c r="H4" s="8" t="s">
        <v>48</v>
      </c>
      <c r="I4" s="31"/>
      <c r="J4" s="31"/>
      <c r="K4" s="33"/>
      <c r="L4" s="31" t="s">
        <v>15</v>
      </c>
      <c r="M4" s="31" t="s">
        <v>16</v>
      </c>
      <c r="N4" s="28" t="s">
        <v>17</v>
      </c>
      <c r="O4" s="28" t="s">
        <v>8</v>
      </c>
      <c r="P4" s="27"/>
      <c r="Q4" s="35"/>
    </row>
    <row r="5" spans="1:17" s="23" customFormat="1" ht="63.75">
      <c r="A5" s="24">
        <v>1</v>
      </c>
      <c r="B5" s="12"/>
      <c r="C5" s="19" t="s">
        <v>33</v>
      </c>
      <c r="D5" s="19" t="s">
        <v>27</v>
      </c>
      <c r="E5" s="19" t="s">
        <v>39</v>
      </c>
      <c r="F5" s="18">
        <v>4.1399999999999997</v>
      </c>
      <c r="G5" s="19">
        <v>4.08</v>
      </c>
      <c r="H5" s="19">
        <v>4</v>
      </c>
      <c r="I5" s="20">
        <f t="shared" ref="I5:I16" si="0">MIN(F5:H5)</f>
        <v>4</v>
      </c>
      <c r="J5" s="20">
        <f t="shared" ref="J5:J16" si="1">I5*(1+K5)</f>
        <v>4</v>
      </c>
      <c r="K5" s="21">
        <v>0</v>
      </c>
      <c r="L5" s="11">
        <f t="shared" ref="L5:L16" si="2">AVERAGE(F5:H5)*(1+K5)</f>
        <v>4.0733333333333333</v>
      </c>
      <c r="M5" s="11">
        <f t="shared" ref="M5:M16" si="3">STDEV(F5:H5)</f>
        <v>7.0237691685684778E-2</v>
      </c>
      <c r="N5" s="22">
        <f t="shared" ref="N5:N16" si="4">M5/L5</f>
        <v>1.7243295831182844E-2</v>
      </c>
      <c r="O5" s="11">
        <f t="shared" ref="O5:O16" si="5">MIN(F5,G5,H5)</f>
        <v>4</v>
      </c>
      <c r="P5" s="18">
        <f>O5</f>
        <v>4</v>
      </c>
      <c r="Q5" s="18">
        <f>P5*E5</f>
        <v>8000</v>
      </c>
    </row>
    <row r="6" spans="1:17" s="23" customFormat="1" ht="63.75">
      <c r="A6" s="24">
        <v>2</v>
      </c>
      <c r="B6" s="12"/>
      <c r="C6" s="19" t="s">
        <v>33</v>
      </c>
      <c r="D6" s="19" t="s">
        <v>30</v>
      </c>
      <c r="E6" s="19" t="s">
        <v>32</v>
      </c>
      <c r="F6" s="18">
        <v>245.17</v>
      </c>
      <c r="G6" s="19">
        <v>241.55</v>
      </c>
      <c r="H6" s="19">
        <v>236.81</v>
      </c>
      <c r="I6" s="20">
        <f t="shared" si="0"/>
        <v>236.81</v>
      </c>
      <c r="J6" s="20">
        <f t="shared" si="1"/>
        <v>236.81</v>
      </c>
      <c r="K6" s="21">
        <v>0</v>
      </c>
      <c r="L6" s="11">
        <f t="shared" si="2"/>
        <v>241.17666666666665</v>
      </c>
      <c r="M6" s="11">
        <f t="shared" si="3"/>
        <v>4.1924853408608689</v>
      </c>
      <c r="N6" s="22">
        <f t="shared" si="4"/>
        <v>1.738346167067379E-2</v>
      </c>
      <c r="O6" s="11">
        <f t="shared" si="5"/>
        <v>236.81</v>
      </c>
      <c r="P6" s="18">
        <f t="shared" ref="P6:P16" si="6">O6</f>
        <v>236.81</v>
      </c>
      <c r="Q6" s="18">
        <f t="shared" ref="Q6:Q16" si="7">P6*E6</f>
        <v>11840.5</v>
      </c>
    </row>
    <row r="7" spans="1:17" s="23" customFormat="1" ht="89.25">
      <c r="A7" s="24">
        <v>3</v>
      </c>
      <c r="B7" s="12"/>
      <c r="C7" s="19" t="s">
        <v>34</v>
      </c>
      <c r="D7" s="19" t="s">
        <v>27</v>
      </c>
      <c r="E7" s="19" t="s">
        <v>32</v>
      </c>
      <c r="F7" s="18">
        <v>31.77</v>
      </c>
      <c r="G7" s="19">
        <v>31.3</v>
      </c>
      <c r="H7" s="19">
        <v>30.689999999999998</v>
      </c>
      <c r="I7" s="20">
        <f t="shared" si="0"/>
        <v>30.689999999999998</v>
      </c>
      <c r="J7" s="20">
        <f t="shared" si="1"/>
        <v>30.689999999999998</v>
      </c>
      <c r="K7" s="21">
        <v>0</v>
      </c>
      <c r="L7" s="11">
        <f t="shared" si="2"/>
        <v>31.25333333333333</v>
      </c>
      <c r="M7" s="11">
        <f t="shared" si="3"/>
        <v>0.54151023382142505</v>
      </c>
      <c r="N7" s="22">
        <f t="shared" si="4"/>
        <v>1.7326479324490992E-2</v>
      </c>
      <c r="O7" s="11">
        <f t="shared" si="5"/>
        <v>30.689999999999998</v>
      </c>
      <c r="P7" s="18">
        <f t="shared" si="6"/>
        <v>30.689999999999998</v>
      </c>
      <c r="Q7" s="18">
        <f t="shared" si="7"/>
        <v>1534.5</v>
      </c>
    </row>
    <row r="8" spans="1:17" s="23" customFormat="1" ht="89.25">
      <c r="A8" s="24">
        <v>4</v>
      </c>
      <c r="B8" s="12"/>
      <c r="C8" s="19" t="s">
        <v>34</v>
      </c>
      <c r="D8" s="19" t="s">
        <v>27</v>
      </c>
      <c r="E8" s="19" t="s">
        <v>40</v>
      </c>
      <c r="F8" s="18">
        <v>39.29</v>
      </c>
      <c r="G8" s="19">
        <v>38.71</v>
      </c>
      <c r="H8" s="19">
        <v>37.950000000000003</v>
      </c>
      <c r="I8" s="20">
        <f t="shared" si="0"/>
        <v>37.950000000000003</v>
      </c>
      <c r="J8" s="20">
        <f t="shared" si="1"/>
        <v>37.950000000000003</v>
      </c>
      <c r="K8" s="21">
        <v>0</v>
      </c>
      <c r="L8" s="11">
        <f t="shared" si="2"/>
        <v>38.65</v>
      </c>
      <c r="M8" s="11">
        <f t="shared" si="3"/>
        <v>0.67201190465645588</v>
      </c>
      <c r="N8" s="22">
        <f t="shared" si="4"/>
        <v>1.7387112668989804E-2</v>
      </c>
      <c r="O8" s="11">
        <f t="shared" si="5"/>
        <v>37.950000000000003</v>
      </c>
      <c r="P8" s="18">
        <f t="shared" si="6"/>
        <v>37.950000000000003</v>
      </c>
      <c r="Q8" s="18">
        <f t="shared" si="7"/>
        <v>2277</v>
      </c>
    </row>
    <row r="9" spans="1:17" s="23" customFormat="1" ht="79.900000000000006" customHeight="1">
      <c r="A9" s="24">
        <v>5</v>
      </c>
      <c r="B9" s="12"/>
      <c r="C9" s="19" t="s">
        <v>34</v>
      </c>
      <c r="D9" s="19" t="s">
        <v>27</v>
      </c>
      <c r="E9" s="19" t="s">
        <v>41</v>
      </c>
      <c r="F9" s="18">
        <v>43.36</v>
      </c>
      <c r="G9" s="19">
        <v>42.72</v>
      </c>
      <c r="H9" s="19">
        <v>41.88</v>
      </c>
      <c r="I9" s="20">
        <f t="shared" si="0"/>
        <v>41.88</v>
      </c>
      <c r="J9" s="20">
        <f t="shared" si="1"/>
        <v>41.88</v>
      </c>
      <c r="K9" s="21">
        <v>0</v>
      </c>
      <c r="L9" s="11">
        <f t="shared" si="2"/>
        <v>42.653333333333336</v>
      </c>
      <c r="M9" s="11">
        <f t="shared" si="3"/>
        <v>0.74224883518489326</v>
      </c>
      <c r="N9" s="22">
        <f t="shared" si="4"/>
        <v>1.7401895166885586E-2</v>
      </c>
      <c r="O9" s="11">
        <f t="shared" si="5"/>
        <v>41.88</v>
      </c>
      <c r="P9" s="18">
        <f t="shared" si="6"/>
        <v>41.88</v>
      </c>
      <c r="Q9" s="18">
        <f t="shared" si="7"/>
        <v>4188</v>
      </c>
    </row>
    <row r="10" spans="1:17" s="23" customFormat="1" ht="89.25">
      <c r="A10" s="24">
        <v>6</v>
      </c>
      <c r="B10" s="12"/>
      <c r="C10" s="19" t="s">
        <v>34</v>
      </c>
      <c r="D10" s="19" t="s">
        <v>27</v>
      </c>
      <c r="E10" s="19" t="s">
        <v>42</v>
      </c>
      <c r="F10" s="18">
        <v>43.36</v>
      </c>
      <c r="G10" s="19">
        <v>42.72</v>
      </c>
      <c r="H10" s="19">
        <v>41.88</v>
      </c>
      <c r="I10" s="20">
        <f t="shared" si="0"/>
        <v>41.88</v>
      </c>
      <c r="J10" s="20">
        <f t="shared" si="1"/>
        <v>41.88</v>
      </c>
      <c r="K10" s="21">
        <v>0</v>
      </c>
      <c r="L10" s="11">
        <f t="shared" si="2"/>
        <v>42.653333333333336</v>
      </c>
      <c r="M10" s="11">
        <f t="shared" si="3"/>
        <v>0.74224883518489326</v>
      </c>
      <c r="N10" s="22">
        <f t="shared" si="4"/>
        <v>1.7401895166885586E-2</v>
      </c>
      <c r="O10" s="11">
        <f t="shared" si="5"/>
        <v>41.88</v>
      </c>
      <c r="P10" s="18">
        <f t="shared" si="6"/>
        <v>41.88</v>
      </c>
      <c r="Q10" s="18">
        <f t="shared" si="7"/>
        <v>6282</v>
      </c>
    </row>
    <row r="11" spans="1:17" s="23" customFormat="1" ht="89.25">
      <c r="A11" s="24">
        <v>7</v>
      </c>
      <c r="B11" s="12"/>
      <c r="C11" s="19" t="s">
        <v>34</v>
      </c>
      <c r="D11" s="19" t="s">
        <v>27</v>
      </c>
      <c r="E11" s="19" t="s">
        <v>32</v>
      </c>
      <c r="F11" s="18">
        <v>47.62</v>
      </c>
      <c r="G11" s="19">
        <v>46.92</v>
      </c>
      <c r="H11" s="19">
        <v>46</v>
      </c>
      <c r="I11" s="20">
        <f t="shared" si="0"/>
        <v>46</v>
      </c>
      <c r="J11" s="20">
        <f t="shared" si="1"/>
        <v>46</v>
      </c>
      <c r="K11" s="21">
        <v>0</v>
      </c>
      <c r="L11" s="11">
        <f t="shared" si="2"/>
        <v>46.846666666666664</v>
      </c>
      <c r="M11" s="11">
        <f t="shared" si="3"/>
        <v>0.81248589731350507</v>
      </c>
      <c r="N11" s="22">
        <f t="shared" si="4"/>
        <v>1.7343515667713926E-2</v>
      </c>
      <c r="O11" s="11">
        <f t="shared" si="5"/>
        <v>46</v>
      </c>
      <c r="P11" s="18">
        <f t="shared" si="6"/>
        <v>46</v>
      </c>
      <c r="Q11" s="18">
        <f t="shared" si="7"/>
        <v>2300</v>
      </c>
    </row>
    <row r="12" spans="1:17" s="23" customFormat="1" ht="89.25">
      <c r="A12" s="24">
        <v>8</v>
      </c>
      <c r="B12" s="12"/>
      <c r="C12" s="19" t="s">
        <v>34</v>
      </c>
      <c r="D12" s="19" t="s">
        <v>27</v>
      </c>
      <c r="E12" s="19" t="s">
        <v>31</v>
      </c>
      <c r="F12" s="18">
        <v>56.94</v>
      </c>
      <c r="G12" s="19">
        <v>56.1</v>
      </c>
      <c r="H12" s="19">
        <v>55</v>
      </c>
      <c r="I12" s="20">
        <f t="shared" si="0"/>
        <v>55</v>
      </c>
      <c r="J12" s="20">
        <f t="shared" si="1"/>
        <v>55</v>
      </c>
      <c r="K12" s="21">
        <v>0</v>
      </c>
      <c r="L12" s="11">
        <f t="shared" si="2"/>
        <v>56.013333333333328</v>
      </c>
      <c r="M12" s="11">
        <f t="shared" si="3"/>
        <v>0.9728994466713049</v>
      </c>
      <c r="N12" s="22">
        <f t="shared" si="4"/>
        <v>1.7369068912246578E-2</v>
      </c>
      <c r="O12" s="11">
        <f t="shared" si="5"/>
        <v>55</v>
      </c>
      <c r="P12" s="18">
        <f t="shared" si="6"/>
        <v>55</v>
      </c>
      <c r="Q12" s="18">
        <f t="shared" si="7"/>
        <v>1375</v>
      </c>
    </row>
    <row r="13" spans="1:17" s="23" customFormat="1" ht="89.25">
      <c r="A13" s="24">
        <v>9</v>
      </c>
      <c r="B13" s="12"/>
      <c r="C13" s="19" t="s">
        <v>34</v>
      </c>
      <c r="D13" s="19" t="s">
        <v>27</v>
      </c>
      <c r="E13" s="19" t="s">
        <v>39</v>
      </c>
      <c r="F13" s="18">
        <v>7.15</v>
      </c>
      <c r="G13" s="19">
        <v>7.04</v>
      </c>
      <c r="H13" s="19">
        <v>6.9</v>
      </c>
      <c r="I13" s="20">
        <f t="shared" si="0"/>
        <v>6.9</v>
      </c>
      <c r="J13" s="20">
        <f t="shared" si="1"/>
        <v>6.9</v>
      </c>
      <c r="K13" s="21">
        <v>0</v>
      </c>
      <c r="L13" s="11">
        <f t="shared" si="2"/>
        <v>7.0300000000000011</v>
      </c>
      <c r="M13" s="11">
        <f t="shared" si="3"/>
        <v>0.12529964086141668</v>
      </c>
      <c r="N13" s="22">
        <f t="shared" si="4"/>
        <v>1.7823562000201517E-2</v>
      </c>
      <c r="O13" s="11">
        <f t="shared" si="5"/>
        <v>6.9</v>
      </c>
      <c r="P13" s="18">
        <f t="shared" si="6"/>
        <v>6.9</v>
      </c>
      <c r="Q13" s="18">
        <f t="shared" si="7"/>
        <v>13800</v>
      </c>
    </row>
    <row r="14" spans="1:17" s="23" customFormat="1" ht="76.5">
      <c r="A14" s="24">
        <v>10</v>
      </c>
      <c r="B14" s="12"/>
      <c r="C14" s="19" t="s">
        <v>38</v>
      </c>
      <c r="D14" s="19" t="s">
        <v>27</v>
      </c>
      <c r="E14" s="19" t="s">
        <v>43</v>
      </c>
      <c r="F14" s="18">
        <v>416.71</v>
      </c>
      <c r="G14" s="19">
        <v>410.55</v>
      </c>
      <c r="H14" s="19">
        <v>402.5</v>
      </c>
      <c r="I14" s="20">
        <f t="shared" si="0"/>
        <v>402.5</v>
      </c>
      <c r="J14" s="20">
        <f t="shared" si="1"/>
        <v>402.5</v>
      </c>
      <c r="K14" s="21">
        <v>0</v>
      </c>
      <c r="L14" s="11">
        <f t="shared" si="2"/>
        <v>409.92</v>
      </c>
      <c r="M14" s="11">
        <f t="shared" si="3"/>
        <v>7.1259174847874762</v>
      </c>
      <c r="N14" s="22">
        <f t="shared" si="4"/>
        <v>1.7383678485527604E-2</v>
      </c>
      <c r="O14" s="11">
        <f t="shared" si="5"/>
        <v>402.5</v>
      </c>
      <c r="P14" s="18">
        <f t="shared" si="6"/>
        <v>402.5</v>
      </c>
      <c r="Q14" s="18">
        <f t="shared" si="7"/>
        <v>80500</v>
      </c>
    </row>
    <row r="15" spans="1:17" s="23" customFormat="1" ht="38.25">
      <c r="A15" s="24">
        <v>11</v>
      </c>
      <c r="B15" s="12"/>
      <c r="C15" s="19" t="s">
        <v>29</v>
      </c>
      <c r="D15" s="19" t="s">
        <v>27</v>
      </c>
      <c r="E15" s="19" t="s">
        <v>44</v>
      </c>
      <c r="F15" s="18">
        <v>263.57</v>
      </c>
      <c r="G15" s="19">
        <v>259.67</v>
      </c>
      <c r="H15" s="19">
        <v>254.58</v>
      </c>
      <c r="I15" s="20">
        <f t="shared" si="0"/>
        <v>254.58</v>
      </c>
      <c r="J15" s="20">
        <f t="shared" si="1"/>
        <v>254.58</v>
      </c>
      <c r="K15" s="21">
        <v>0</v>
      </c>
      <c r="L15" s="11">
        <f t="shared" si="2"/>
        <v>259.27333333333337</v>
      </c>
      <c r="M15" s="11">
        <f t="shared" si="3"/>
        <v>4.5081075112882179</v>
      </c>
      <c r="N15" s="22">
        <f t="shared" si="4"/>
        <v>1.7387470795125672E-2</v>
      </c>
      <c r="O15" s="11">
        <f t="shared" si="5"/>
        <v>254.58</v>
      </c>
      <c r="P15" s="18">
        <f t="shared" si="6"/>
        <v>254.58</v>
      </c>
      <c r="Q15" s="18">
        <f t="shared" si="7"/>
        <v>109469.40000000001</v>
      </c>
    </row>
    <row r="16" spans="1:17" s="23" customFormat="1" ht="63.75">
      <c r="A16" s="24">
        <v>12</v>
      </c>
      <c r="B16" s="12"/>
      <c r="C16" s="19" t="s">
        <v>35</v>
      </c>
      <c r="D16" s="19" t="s">
        <v>27</v>
      </c>
      <c r="E16" s="19" t="s">
        <v>45</v>
      </c>
      <c r="F16" s="18">
        <v>2691.78</v>
      </c>
      <c r="G16" s="19">
        <v>2652</v>
      </c>
      <c r="H16" s="19">
        <v>2600</v>
      </c>
      <c r="I16" s="20">
        <f t="shared" si="0"/>
        <v>2600</v>
      </c>
      <c r="J16" s="20">
        <f t="shared" si="1"/>
        <v>2600</v>
      </c>
      <c r="K16" s="21">
        <v>0</v>
      </c>
      <c r="L16" s="11">
        <f t="shared" si="2"/>
        <v>2647.9266666666667</v>
      </c>
      <c r="M16" s="11">
        <f t="shared" si="3"/>
        <v>46.025385748881476</v>
      </c>
      <c r="N16" s="22">
        <f t="shared" si="4"/>
        <v>1.7381669337097002E-2</v>
      </c>
      <c r="O16" s="11">
        <f t="shared" si="5"/>
        <v>2600</v>
      </c>
      <c r="P16" s="18">
        <f t="shared" si="6"/>
        <v>2600</v>
      </c>
      <c r="Q16" s="18">
        <f t="shared" si="7"/>
        <v>249600</v>
      </c>
    </row>
    <row r="17" spans="1:17" s="23" customFormat="1" ht="38.25">
      <c r="A17" s="24">
        <v>13</v>
      </c>
      <c r="B17" s="12"/>
      <c r="C17" s="19" t="s">
        <v>36</v>
      </c>
      <c r="D17" s="19" t="s">
        <v>27</v>
      </c>
      <c r="E17" s="19" t="s">
        <v>41</v>
      </c>
      <c r="F17" s="18">
        <v>845.35</v>
      </c>
      <c r="G17" s="19">
        <v>832.86</v>
      </c>
      <c r="H17" s="19">
        <v>816.53</v>
      </c>
      <c r="I17" s="20">
        <f t="shared" ref="I17:I18" si="8">MIN(F17:H17)</f>
        <v>816.53</v>
      </c>
      <c r="J17" s="20">
        <f t="shared" ref="J17:J18" si="9">I17*(1+K17)</f>
        <v>816.53</v>
      </c>
      <c r="K17" s="21">
        <v>0</v>
      </c>
      <c r="L17" s="11">
        <f t="shared" ref="L17:L18" si="10">AVERAGE(F17:H17)*(1+K17)</f>
        <v>831.57999999999993</v>
      </c>
      <c r="M17" s="11">
        <f t="shared" ref="M17:M18" si="11">STDEV(F17:H17)</f>
        <v>14.452574165179044</v>
      </c>
      <c r="N17" s="22">
        <f t="shared" ref="N17:N18" si="12">M17/L17</f>
        <v>1.7379655794005442E-2</v>
      </c>
      <c r="O17" s="11">
        <f t="shared" ref="O17:O18" si="13">MIN(F17,G17,H17)</f>
        <v>816.53</v>
      </c>
      <c r="P17" s="18">
        <f t="shared" ref="P17:P18" si="14">O17</f>
        <v>816.53</v>
      </c>
      <c r="Q17" s="18">
        <f t="shared" ref="Q17:Q18" si="15">P17*E17</f>
        <v>81653</v>
      </c>
    </row>
    <row r="18" spans="1:17" s="23" customFormat="1" ht="89.25">
      <c r="A18" s="24">
        <v>14</v>
      </c>
      <c r="B18" s="12"/>
      <c r="C18" s="19" t="s">
        <v>37</v>
      </c>
      <c r="D18" s="19" t="s">
        <v>46</v>
      </c>
      <c r="E18" s="19" t="s">
        <v>41</v>
      </c>
      <c r="F18" s="18">
        <v>280.02999999999997</v>
      </c>
      <c r="G18" s="19">
        <v>275.89</v>
      </c>
      <c r="H18" s="19">
        <v>270.47999999999996</v>
      </c>
      <c r="I18" s="20">
        <f t="shared" si="8"/>
        <v>270.47999999999996</v>
      </c>
      <c r="J18" s="20">
        <f t="shared" si="9"/>
        <v>270.47999999999996</v>
      </c>
      <c r="K18" s="21">
        <v>0</v>
      </c>
      <c r="L18" s="11">
        <f t="shared" si="10"/>
        <v>275.46666666666664</v>
      </c>
      <c r="M18" s="11">
        <f t="shared" si="11"/>
        <v>4.7890534903395467</v>
      </c>
      <c r="N18" s="22">
        <f t="shared" si="12"/>
        <v>1.7385237743246178E-2</v>
      </c>
      <c r="O18" s="11">
        <f t="shared" si="13"/>
        <v>270.47999999999996</v>
      </c>
      <c r="P18" s="18">
        <f t="shared" si="14"/>
        <v>270.47999999999996</v>
      </c>
      <c r="Q18" s="18">
        <f t="shared" si="15"/>
        <v>27047.999999999996</v>
      </c>
    </row>
    <row r="19" spans="1:17" s="6" customFormat="1" ht="15">
      <c r="A19" s="11"/>
      <c r="B19" s="11"/>
      <c r="C19" s="11"/>
      <c r="D19" s="11"/>
      <c r="E19" s="12" t="s">
        <v>18</v>
      </c>
      <c r="F19" s="15"/>
      <c r="G19" s="15"/>
      <c r="H19" s="15"/>
      <c r="I19" s="16"/>
      <c r="J19" s="16"/>
      <c r="K19" s="14"/>
      <c r="L19" s="13"/>
      <c r="M19" s="36" t="s">
        <v>24</v>
      </c>
      <c r="N19" s="36"/>
      <c r="O19" s="36"/>
      <c r="P19" s="36"/>
      <c r="Q19" s="17">
        <f>SUM(Q5:Q18)</f>
        <v>599867.4</v>
      </c>
    </row>
    <row r="20" spans="1:17" ht="37.5" customHeight="1">
      <c r="A20" s="39" t="s">
        <v>50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9"/>
      <c r="P20" s="9"/>
      <c r="Q20" s="10"/>
    </row>
    <row r="21" spans="1:17" ht="82.5" customHeight="1">
      <c r="A21" s="38" t="s">
        <v>25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9"/>
      <c r="P21" s="9"/>
    </row>
    <row r="22" spans="1:17" ht="48" customHeight="1">
      <c r="A22" s="40" t="s">
        <v>7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7" ht="31.5">
      <c r="C23" s="1" t="s">
        <v>2</v>
      </c>
      <c r="D23" s="4" t="s">
        <v>1</v>
      </c>
      <c r="E23" s="37" t="s">
        <v>3</v>
      </c>
      <c r="F23" s="37"/>
    </row>
    <row r="24" spans="1:17">
      <c r="D24" s="4" t="s">
        <v>4</v>
      </c>
      <c r="E24" s="37" t="s">
        <v>5</v>
      </c>
      <c r="F24" s="37"/>
    </row>
    <row r="25" spans="1:17">
      <c r="I25" s="1"/>
      <c r="J25" s="1"/>
      <c r="K25" s="1"/>
      <c r="L25" s="1"/>
    </row>
    <row r="27" spans="1:17">
      <c r="A27" s="43"/>
      <c r="B27" s="43"/>
      <c r="C27" s="41"/>
      <c r="D27" s="41"/>
      <c r="E27" s="41"/>
    </row>
    <row r="28" spans="1:17">
      <c r="A28" s="2"/>
      <c r="B28" s="2"/>
      <c r="C28" s="2"/>
      <c r="D28" s="5"/>
    </row>
    <row r="29" spans="1:17">
      <c r="A29" s="37"/>
      <c r="B29" s="37"/>
      <c r="C29" s="42"/>
      <c r="D29" s="42"/>
      <c r="E29" s="42"/>
      <c r="F29" s="42"/>
    </row>
    <row r="30" spans="1:17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</sheetData>
  <sheetProtection selectLockedCells="1" selectUnlockedCells="1"/>
  <mergeCells count="28">
    <mergeCell ref="A29:B29"/>
    <mergeCell ref="A21:N21"/>
    <mergeCell ref="L3:L4"/>
    <mergeCell ref="M3:M4"/>
    <mergeCell ref="A30:N30"/>
    <mergeCell ref="A20:N20"/>
    <mergeCell ref="A22:N22"/>
    <mergeCell ref="C27:E27"/>
    <mergeCell ref="C29:F29"/>
    <mergeCell ref="E23:F23"/>
    <mergeCell ref="A27:B27"/>
    <mergeCell ref="D3:D4"/>
    <mergeCell ref="E3:E4"/>
    <mergeCell ref="F3:H3"/>
    <mergeCell ref="I3:I4"/>
    <mergeCell ref="P3:P4"/>
    <mergeCell ref="O3:O4"/>
    <mergeCell ref="Q3:Q4"/>
    <mergeCell ref="M19:P19"/>
    <mergeCell ref="E24:F24"/>
    <mergeCell ref="A1:N1"/>
    <mergeCell ref="A2:N2"/>
    <mergeCell ref="N3:N4"/>
    <mergeCell ref="A3:A4"/>
    <mergeCell ref="B3:B4"/>
    <mergeCell ref="C3:C4"/>
    <mergeCell ref="J3:J4"/>
    <mergeCell ref="K3:K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38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2026-08-04T11:34:44Z</dcterms:modified>
</cp:coreProperties>
</file>