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hare\ЗАКУПКИ\2026\Лампа проектора 9110\"/>
    </mc:Choice>
  </mc:AlternateContent>
  <xr:revisionPtr revIDLastSave="0" documentId="13_ncr:1_{45AB4C6B-287E-48E1-AE4B-50B68DC6C96E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Лист4" sheetId="4" r:id="rId1"/>
    <sheet name="свод" sheetId="5" r:id="rId2"/>
    <sheet name="Лист1" sheetId="1" r:id="rId3"/>
    <sheet name="Лист2" sheetId="2" r:id="rId4"/>
  </sheets>
  <definedNames>
    <definedName name="_xlnm._FilterDatabase" localSheetId="2" hidden="1">Лист1!$A$7:$Q$10</definedName>
    <definedName name="_xlnm.Print_Titles" localSheetId="2">Лист1!$7:$7</definedName>
    <definedName name="_xlnm.Print_Area" localSheetId="2">Лист1!$A$1:$Q$20</definedName>
  </definedNames>
  <calcPr calcId="191029" iterateDelta="1E-4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 a="1"/>
  <c r="L9" i="1" s="1"/>
  <c r="M9" i="1" a="1"/>
  <c r="M9" i="1" s="1"/>
  <c r="K9" i="1" a="1"/>
  <c r="K9" i="1" s="1"/>
  <c r="Q10" i="1" l="1"/>
  <c r="N8" i="1"/>
  <c r="Q8" i="1" s="1"/>
  <c r="O8" i="1" l="1"/>
  <c r="P8" i="1" l="1"/>
  <c r="J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<sst xmlns="http://schemas.openxmlformats.org/spreadsheetml/2006/main" count="117" uniqueCount="91">
  <si>
    <t>№</t>
  </si>
  <si>
    <t>Наименование товара, услуги (работы)</t>
  </si>
  <si>
    <t>Единица измерения</t>
  </si>
  <si>
    <t>Количество</t>
  </si>
  <si>
    <t>Источник бесперебойного питания</t>
  </si>
  <si>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</si>
  <si>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закупки: в соответствии с условиями Технического задания.</t>
  </si>
  <si>
    <t xml:space="preserve">РАСЧЕТ НМЦК </t>
  </si>
  <si>
    <t>руб.</t>
  </si>
  <si>
    <t>Средняя цена (руб.)</t>
  </si>
  <si>
    <t>Среднее квадратичное отклонение</t>
  </si>
  <si>
    <t>Коэффициент вариации (%)</t>
  </si>
  <si>
    <t>НМЦК</t>
  </si>
  <si>
    <t>Итого:</t>
  </si>
  <si>
    <t xml:space="preserve">На основании проведенного анализа рынка и расчетов, НМЦК составляет: </t>
  </si>
  <si>
    <t>рублей.</t>
  </si>
  <si>
    <t xml:space="preserve">*Итоговые результаты в таблице округлены с точностью до сотых аналогично примеру определения и обоснования НМЦК методом сопоставимых рыночных цен, приведенному в приложении №3 к Методическим рекомендациям, утвержденным Приказом Министерства экономического развития от 2 октября 2013 г. N 567.
- коэффициенты вариации по позициям менее 33 %, совокупность цен принимается однородной. Средняя цена рассчитывается как среднее арифметическое цен, предложенных потенциальными исполнителями 
</t>
  </si>
  <si>
    <t>Работник контрактной службы:</t>
  </si>
  <si>
    <t>Заместитель начальника отдела информационных технологий</t>
  </si>
  <si>
    <t>(должность)</t>
  </si>
  <si>
    <t>/А.В. Глотов</t>
  </si>
  <si>
    <t>(подпись/расшифровка подписи)</t>
  </si>
  <si>
    <t>Названия строк</t>
  </si>
  <si>
    <t>22.21.29.150</t>
  </si>
  <si>
    <t>25.72.12.110-00000002</t>
  </si>
  <si>
    <t>26.12.30.000-00000001</t>
  </si>
  <si>
    <t>26.20.16.190</t>
  </si>
  <si>
    <t>26.20.21.110-00000003</t>
  </si>
  <si>
    <t>26.20.30.000-00000001</t>
  </si>
  <si>
    <t>26.20.40.110-00000001</t>
  </si>
  <si>
    <t>26.30.11.110-00000053</t>
  </si>
  <si>
    <t>26.30.50.000-00000001</t>
  </si>
  <si>
    <t>26.30.50.119-00000006</t>
  </si>
  <si>
    <t>26.30.50.152-00000001</t>
  </si>
  <si>
    <t>26.40.31.190-00000011</t>
  </si>
  <si>
    <t>26.40.33.110-00000010</t>
  </si>
  <si>
    <t>26.40.33.114</t>
  </si>
  <si>
    <t>26.40.50.000-00000001</t>
  </si>
  <si>
    <t>26.51.20.130</t>
  </si>
  <si>
    <t>27.12.20.000-00000001</t>
  </si>
  <si>
    <t>27.12.30.000-00000001</t>
  </si>
  <si>
    <t>27.12.40.000-00000001</t>
  </si>
  <si>
    <t>27.12.40.000-00000002</t>
  </si>
  <si>
    <t>27.20.22.000-00000001</t>
  </si>
  <si>
    <t>27.32.10.000-00000001</t>
  </si>
  <si>
    <t>27.33.10.000-00000001</t>
  </si>
  <si>
    <t>31.01.11.129-00000006</t>
  </si>
  <si>
    <t>43.21.10.290</t>
  </si>
  <si>
    <t>(пусто)</t>
  </si>
  <si>
    <t>Общий итог</t>
  </si>
  <si>
    <t>ОКПД2</t>
  </si>
  <si>
    <t>Замок для дверей</t>
  </si>
  <si>
    <t>Карты со встроенными интегральными схемами (смарт-карты)</t>
  </si>
  <si>
    <t>Накопитель данных внутренний</t>
  </si>
  <si>
    <t>Устройства автоматической обработки данных прочие</t>
  </si>
  <si>
    <t>Коммутатор</t>
  </si>
  <si>
    <t>Устройства охранной или пожарной сигнализации и аналогичная аппаратура</t>
  </si>
  <si>
    <t>Металлодетектор</t>
  </si>
  <si>
    <t>Турникет</t>
  </si>
  <si>
    <t>Акустическая система</t>
  </si>
  <si>
    <t>Видеокамера</t>
  </si>
  <si>
    <t>Части звукового и видеооборудования</t>
  </si>
  <si>
    <t>Устройства коммутации или защиты электрических цепей на напряжение не более 1 кВ</t>
  </si>
  <si>
    <t>Комплекты электрической аппаратуры коммутации или защиты</t>
  </si>
  <si>
    <t>Части электрической распределительной или регулирующей аппаратуры</t>
  </si>
  <si>
    <t>Батарея аккумуляторная свинцово-кислотная стационарная</t>
  </si>
  <si>
    <t>Провода и кабели электронные и электрические прочие</t>
  </si>
  <si>
    <t>Изделия электроустановочные</t>
  </si>
  <si>
    <t>Серверная стойка</t>
  </si>
  <si>
    <t>Ограничение</t>
  </si>
  <si>
    <t>Преимущество</t>
  </si>
  <si>
    <t>Наименование КТРУ /ОКПД2</t>
  </si>
  <si>
    <t>Сумма по полю НМЦК</t>
  </si>
  <si>
    <t>КТРУ</t>
  </si>
  <si>
    <t>Штука</t>
  </si>
  <si>
    <t>Характеристики</t>
  </si>
  <si>
    <t>Ограничение закупок иностранных товаров</t>
  </si>
  <si>
    <t>ОКПД 2</t>
  </si>
  <si>
    <t>Вид применяемой меры в соотв. с  Постановлением Правительства РФ от 23.12.2024 № 1875</t>
  </si>
  <si>
    <t>Используемый метод определения НМЦК с обоснованием: 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 
Расчет выполнен в соответствии с Методическими рекомендациями, утвержденными приказом МЭР РФ от 02.10.2013 №567 и Постановлением Правительства РФ от 23.12.2024 № 1875.</t>
  </si>
  <si>
    <t>Заказчик закупает товар с НМЦК не выше 1 млн руб. При этом цена каждой единицы продукции, которую использовали для определения НМЦК, не превышает 5 тыс. руб</t>
  </si>
  <si>
    <t>Особенности определения НМЦК (подп. «г» п. 7 постановления № 1875)</t>
  </si>
  <si>
    <t>Дата подготовки обоснования НМЦК: 10.06.2026</t>
  </si>
  <si>
    <t>-</t>
  </si>
  <si>
    <t>Объективы для проекторов</t>
  </si>
  <si>
    <t>Epson ELPLP96 оригинальная лампа с модулем для проектора Epson EH-TW5650</t>
  </si>
  <si>
    <t>Оригинальная лампа с оригинальным модулем Epson ELPLP96
Лампа предназначена для установки в проекторы Epson: EH-TW5650
Тип Запчасть для проектора</t>
  </si>
  <si>
    <r>
      <t xml:space="preserve">Общедоступная ценовая информация № 2
</t>
    </r>
    <r>
      <rPr>
        <b/>
        <sz val="9"/>
        <color rgb="FF000000"/>
        <rFont val="Times New Roman"/>
        <family val="1"/>
        <charset val="204"/>
      </rPr>
      <t>https://www.ozon.ru/product/1631395100</t>
    </r>
  </si>
  <si>
    <r>
      <t xml:space="preserve">Общедоступная ценовая информация № 1
</t>
    </r>
    <r>
      <rPr>
        <b/>
        <sz val="9"/>
        <color rgb="FF000000"/>
        <rFont val="Times New Roman"/>
        <family val="1"/>
        <charset val="204"/>
      </rPr>
      <t>https://www.ozon.ru/product/2467471867</t>
    </r>
  </si>
  <si>
    <r>
      <t xml:space="preserve">Общедоступная ценовая информация № 3
</t>
    </r>
    <r>
      <rPr>
        <b/>
        <sz val="9"/>
        <color rgb="FF000000"/>
        <rFont val="Times New Roman"/>
        <family val="1"/>
        <charset val="204"/>
      </rPr>
      <t>https://market.yandex.ru/card/epson-elplp96elplp97-lampa-s-modulem/5481439710?do-waremd5=DUuKn8WbNjm5BpFg7GDKNQ&amp;nid=70181902&amp;ogV=-12</t>
    </r>
  </si>
  <si>
    <t>26.70.11.130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</si>
</sst>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i/>
      <sz val="16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0.8"/>
      <color rgb="FF000000"/>
      <name val="Times"/>
      <family val="1"/>
    </font>
    <font>
      <sz val="10.8"/>
      <color rgb="FF000000"/>
      <name val="Times New Roman"/>
      <family val="1"/>
      <charset val="204"/>
    </font>
    <font>
      <sz val="11"/>
      <color theme="1"/>
      <name val="Roboto"/>
    </font>
    <font>
      <b/>
      <sz val="8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thin">
        <color auto="1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</borders>
  <cellStyleXfs count="2">
    <xf numFmtId="0" fontId="0" fillId="0" borderId="0"/>
    <xf numFmtId="0" fontId="4" fillId="0" borderId="0" applyAlignment="0"/>
  </cellStyleXfs>
  <cellXfs count="52">
    <xf numFmtId="0" fontId="0" fillId="0" borderId="0" xfId="0"/>
    <xf numFmtId="2" fontId="0" fillId="0" borderId="0" xfId="0" applyNumberFormat="1"/>
    <xf numFmtId="0" fontId="5" fillId="0" borderId="0" xfId="1" applyFont="1"/>
    <xf numFmtId="2" fontId="6" fillId="0" borderId="0" xfId="1" applyNumberFormat="1" applyFont="1" applyAlignment="1">
      <alignment vertical="top" wrapText="1"/>
    </xf>
    <xf numFmtId="0" fontId="4" fillId="0" borderId="0" xfId="1"/>
    <xf numFmtId="2" fontId="5" fillId="0" borderId="0" xfId="1" applyNumberFormat="1" applyFont="1"/>
    <xf numFmtId="2" fontId="5" fillId="0" borderId="0" xfId="1" applyNumberFormat="1" applyFont="1" applyAlignment="1">
      <alignment horizontal="center" vertical="center"/>
    </xf>
    <xf numFmtId="0" fontId="4" fillId="0" borderId="1" xfId="1" applyBorder="1"/>
    <xf numFmtId="0" fontId="12" fillId="0" borderId="0" xfId="1" applyFont="1"/>
    <xf numFmtId="2" fontId="4" fillId="0" borderId="0" xfId="1" applyNumberFormat="1"/>
    <xf numFmtId="2" fontId="4" fillId="0" borderId="0" xfId="1" applyNumberFormat="1" applyAlignment="1">
      <alignment horizontal="center" vertical="center"/>
    </xf>
    <xf numFmtId="4" fontId="8" fillId="0" borderId="3" xfId="1" applyNumberFormat="1" applyFont="1" applyBorder="1" applyAlignment="1">
      <alignment vertical="center" wrapText="1"/>
    </xf>
    <xf numFmtId="0" fontId="8" fillId="0" borderId="3" xfId="1" applyFont="1" applyBorder="1" applyAlignment="1">
      <alignment vertical="center" wrapText="1"/>
    </xf>
    <xf numFmtId="0" fontId="8" fillId="0" borderId="4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4" fontId="8" fillId="0" borderId="0" xfId="1" applyNumberFormat="1" applyFont="1" applyAlignment="1">
      <alignment vertical="center" wrapText="1"/>
    </xf>
    <xf numFmtId="4" fontId="4" fillId="0" borderId="0" xfId="1" applyNumberFormat="1"/>
    <xf numFmtId="0" fontId="3" fillId="0" borderId="0" xfId="1" applyFont="1" applyAlignment="1">
      <alignment vertical="center" wrapText="1"/>
    </xf>
    <xf numFmtId="0" fontId="5" fillId="0" borderId="3" xfId="1" applyFont="1" applyBorder="1" applyAlignment="1">
      <alignment horizontal="centerContinuous" vertical="center" wrapText="1"/>
    </xf>
    <xf numFmtId="0" fontId="5" fillId="0" borderId="2" xfId="1" applyFont="1" applyBorder="1" applyAlignment="1">
      <alignment horizontal="centerContinuous" vertical="center" wrapText="1"/>
    </xf>
    <xf numFmtId="0" fontId="4" fillId="0" borderId="3" xfId="1" applyBorder="1" applyAlignment="1">
      <alignment horizontal="centerContinuous"/>
    </xf>
    <xf numFmtId="0" fontId="4" fillId="0" borderId="4" xfId="1" applyBorder="1" applyAlignment="1">
      <alignment horizontal="centerContinuous"/>
    </xf>
    <xf numFmtId="0" fontId="10" fillId="0" borderId="1" xfId="1" applyFont="1" applyBorder="1" applyAlignment="1">
      <alignment horizontal="centerContinuous" wrapText="1"/>
    </xf>
    <xf numFmtId="0" fontId="11" fillId="0" borderId="1" xfId="1" applyFont="1" applyBorder="1" applyAlignment="1">
      <alignment horizontal="centerContinuous" wrapText="1"/>
    </xf>
    <xf numFmtId="0" fontId="12" fillId="0" borderId="1" xfId="1" applyFont="1" applyBorder="1" applyAlignment="1">
      <alignment horizontal="centerContinuous"/>
    </xf>
    <xf numFmtId="0" fontId="7" fillId="0" borderId="1" xfId="1" applyFont="1" applyBorder="1" applyAlignment="1">
      <alignment horizontal="centerContinuous" wrapText="1"/>
    </xf>
    <xf numFmtId="0" fontId="4" fillId="0" borderId="1" xfId="1" applyBorder="1" applyAlignment="1">
      <alignment horizontal="centerContinuous"/>
    </xf>
    <xf numFmtId="0" fontId="2" fillId="0" borderId="1" xfId="0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Continuous" vertical="center" wrapText="1"/>
    </xf>
    <xf numFmtId="4" fontId="10" fillId="0" borderId="1" xfId="1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15" fillId="0" borderId="0" xfId="0" applyFont="1"/>
    <xf numFmtId="0" fontId="1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" fontId="5" fillId="0" borderId="0" xfId="1" applyNumberFormat="1" applyFont="1"/>
    <xf numFmtId="4" fontId="10" fillId="0" borderId="0" xfId="1" applyNumberFormat="1" applyFont="1"/>
    <xf numFmtId="1" fontId="4" fillId="0" borderId="0" xfId="1" applyNumberFormat="1"/>
    <xf numFmtId="0" fontId="8" fillId="0" borderId="2" xfId="1" applyFont="1" applyBorder="1" applyAlignment="1">
      <alignment horizontal="right" vertical="center" wrapText="1"/>
    </xf>
    <xf numFmtId="0" fontId="8" fillId="0" borderId="3" xfId="1" applyFont="1" applyBorder="1" applyAlignment="1">
      <alignment horizontal="right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5" xfId="1" applyFont="1" applyBorder="1" applyAlignment="1">
      <alignment horizontal="left" vertical="center"/>
    </xf>
    <xf numFmtId="0" fontId="13" fillId="0" borderId="6" xfId="1" applyFont="1" applyBorder="1" applyAlignment="1">
      <alignment wrapText="1"/>
    </xf>
    <xf numFmtId="0" fontId="8" fillId="0" borderId="7" xfId="1" applyFont="1" applyBorder="1" applyAlignment="1">
      <alignment horizontal="center" vertical="top" wrapText="1"/>
    </xf>
    <xf numFmtId="0" fontId="14" fillId="0" borderId="6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9100-00-447" refreshedDate="45763.408082060188" createdVersion="7" refreshedVersion="7" minRefreshableVersion="3" recordCount="102" xr:uid="{00000000-000A-0000-FFFF-FFFF02000000}">
  <cacheSource type="worksheet">
    <worksheetSource ref="A7:Q10" sheet="Лист1"/>
  </cacheSource>
  <cacheFields count="17">
    <cacheField name="№" numFmtId="0">
      <sharedItems/>
    </cacheField>
    <cacheField name="Наименование товара, услуги (работы)" numFmtId="0">
      <sharedItems/>
    </cacheField>
    <cacheField name="Производитель" numFmtId="0">
      <sharedItems containsBlank="1"/>
    </cacheField>
    <cacheField name="Модель" numFmtId="0">
      <sharedItems containsBlank="1"/>
    </cacheField>
    <cacheField name="Страна происхождения товара" numFmtId="0">
      <sharedItems containsBlank="1"/>
    </cacheField>
    <cacheField name="Реестровый номер (при наличии)" numFmtId="0">
      <sharedItems containsBlank="1" containsMixedTypes="1" containsNumber="1" containsInteger="1" minValue="10548068" maxValue="10579675"/>
    </cacheField>
    <cacheField name="Применение ПП 1875" numFmtId="0">
      <sharedItems containsBlank="1" containsMixedTypes="1" containsNumber="1" containsInteger="1" minValue="10548068" maxValue="10579675"/>
    </cacheField>
    <cacheField name="ОКПД2/КТРУ" numFmtId="0">
      <sharedItems containsBlank="1" count="26">
        <m/>
        <s v="26.40.33.110-00000010"/>
        <s v="27.12.40.000-00000001"/>
        <s v="26.20.21.110-00000003"/>
        <s v="26.40.33.114"/>
        <s v="27.32.10.000-00000001"/>
        <s v="26.30.11.110-00000053"/>
        <s v="43.21.10.290"/>
        <s v="26.30.50.000-00000001"/>
        <s v="27.20.22.000-00000001"/>
        <s v="27.12.20.000-00000001"/>
        <s v="27.12.30.000-00000001"/>
        <s v="27.33.10.000-00000001"/>
        <s v="22.21.29.150"/>
        <s v="27.12.40.000-00000002"/>
        <s v="26.20.40.110-00000001"/>
        <s v="31.01.11.129-00000006"/>
        <s v="26.51.20.130"/>
        <s v="26.40.31.190-00000011"/>
        <s v="26.30.50.119-00000006"/>
        <s v="26.30.50.152-00000001"/>
        <s v="26.20.30.000-00000001"/>
        <s v="26.20.16.190"/>
        <s v="26.12.30.000-00000001"/>
        <s v="26.40.50.000-00000001"/>
        <s v="25.72.12.110-00000002"/>
      </sharedItems>
    </cacheField>
    <cacheField name="Единица измерения" numFmtId="0">
      <sharedItems containsBlank="1"/>
    </cacheField>
    <cacheField name="Количество" numFmtId="0">
      <sharedItems containsString="0" containsBlank="1" containsNumber="1" containsInteger="1" minValue="1" maxValue="500"/>
    </cacheField>
    <cacheField name="Поставщик 1 входящий № 012659 от 16.04.2025" numFmtId="0">
      <sharedItems containsString="0" containsBlank="1" containsNumber="1" containsInteger="1" minValue="58" maxValue="346500"/>
    </cacheField>
    <cacheField name="Поставщик 2 входящий № 012661 от 16.04.2025" numFmtId="0">
      <sharedItems containsString="0" containsBlank="1" containsNumber="1" containsInteger="1" minValue="60" maxValue="345500"/>
    </cacheField>
    <cacheField name="Поставщик 3 входящий № 012662 от 16.04.2025" numFmtId="0">
      <sharedItems containsString="0" containsBlank="1" containsNumber="1" containsInteger="1" minValue="56" maxValue="343300"/>
    </cacheField>
    <cacheField name="Средняя цена (руб.)" numFmtId="0">
      <sharedItems containsString="0" containsBlank="1" containsNumber="1" minValue="58" maxValue="345100"/>
    </cacheField>
    <cacheField name="Среднее квадратичное отклонение" numFmtId="0">
      <sharedItems containsString="0" containsBlank="1" containsNumber="1" minValue="2" maxValue="1637.07055437449"/>
    </cacheField>
    <cacheField name="Коэффициент вариации (%)" numFmtId="0">
      <sharedItems containsString="0" containsBlank="1" containsNumber="1" minValue="0.17513134851138354" maxValue="23.535842029940401"/>
    </cacheField>
    <cacheField name="НМЦК" numFmtId="0">
      <sharedItems containsString="0" containsBlank="1" containsNumber="1" minValue="70" maxValue="298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9100-00-447" refreshedDate="45819.562689236111" createdVersion="7" refreshedVersion="7" minRefreshableVersion="3" recordCount="25" xr:uid="{00000000-000A-0000-FFFF-FFFF03000000}">
  <cacheSource type="worksheet">
    <worksheetSource ref="A7:Q8" sheet="Лист1"/>
  </cacheSource>
  <cacheFields count="21">
    <cacheField name="№" numFmtId="0">
      <sharedItems containsSemiMixedTypes="0" containsString="0" containsNumber="1" containsInteger="1" minValue="1" maxValue="29"/>
    </cacheField>
    <cacheField name="Ссылка" numFmtId="0">
      <sharedItems/>
    </cacheField>
    <cacheField name="КБК" numFmtId="0">
      <sharedItems containsSemiMixedTypes="0" containsString="0" containsNumber="1" containsInteger="1" minValue="242" maxValue="244" count="2">
        <n v="242"/>
        <n v="244"/>
      </sharedItems>
    </cacheField>
    <cacheField name="Наименование товара, услуги (работы)" numFmtId="0">
      <sharedItems/>
    </cacheField>
    <cacheField name="Товарный знак_x000a_Допускается поставка эквивалента" numFmtId="0">
      <sharedItems containsBlank="1"/>
    </cacheField>
    <cacheField name="Знаки обслуживания, фирменные наименования, патенты, полезные модели, промышленные образцы" numFmtId="0">
      <sharedItems containsBlank="1"/>
    </cacheField>
    <cacheField name="Страна происхождения товара" numFmtId="0">
      <sharedItems containsNonDate="0" containsString="0" containsBlank="1"/>
    </cacheField>
    <cacheField name="Реестровый номер (при наличии)" numFmtId="0">
      <sharedItems containsNonDate="0" containsString="0" containsBlank="1"/>
    </cacheField>
    <cacheField name="Вид применячмой меры в соотв. с  Постановлением Правительства РФ от 23.12.2024 № 1875" numFmtId="0">
      <sharedItems count="2">
        <s v="Преимущество"/>
        <s v="Ограничение"/>
      </sharedItems>
    </cacheField>
    <cacheField name="Наименование КТРУ /ОКПД2" numFmtId="0">
      <sharedItems/>
    </cacheField>
    <cacheField name="окпд2" numFmtId="0">
      <sharedItems containsBlank="1"/>
    </cacheField>
    <cacheField name="ОКПД2/КТРУ" numFmtId="0">
      <sharedItems/>
    </cacheField>
    <cacheField name="Единица измерения" numFmtId="0">
      <sharedItems/>
    </cacheField>
    <cacheField name="Количество" numFmtId="0">
      <sharedItems containsSemiMixedTypes="0" containsString="0" containsNumber="1" containsInteger="1" minValue="1" maxValue="100"/>
    </cacheField>
    <cacheField name="Поставщик 1 входящий № 012659 от 16.04.2025" numFmtId="4">
      <sharedItems containsString="0" containsBlank="1" containsNumber="1" containsInteger="1" minValue="216" maxValue="121150"/>
    </cacheField>
    <cacheField name="Поставщик 2 входящий № 012661 от 16.04.2025" numFmtId="4">
      <sharedItems containsNonDate="0" containsString="0" containsBlank="1"/>
    </cacheField>
    <cacheField name="Поставщик 3 входящий № 012662 от 16.04.2025" numFmtId="4">
      <sharedItems containsNonDate="0" containsString="0" containsBlank="1"/>
    </cacheField>
    <cacheField name="Средняя цена (руб.)" numFmtId="4">
      <sharedItems containsString="0" containsBlank="1" containsNumber="1" minValue="0" maxValue="40383.333333333336"/>
    </cacheField>
    <cacheField name="Среднее квадратичное отклонение" numFmtId="4">
      <sharedItems containsBlank="1"/>
    </cacheField>
    <cacheField name="Коэффициент вариации (%)" numFmtId="4">
      <sharedItems containsBlank="1"/>
    </cacheField>
    <cacheField name="НМЦК" numFmtId="4">
      <sharedItems containsSemiMixedTypes="0" containsString="0" containsNumber="1" containsInteger="1" minValue="0" maxValue="1211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">
  <r>
    <s v="1.      "/>
    <s v="Система охранного видеонаблюдения (Межрайонная ИФНС России № 6 по Республике Крым, расположенной по адресу: Республика Крым, г. Евпатория, ул. Кирова, д. 54)"/>
    <m/>
    <m/>
    <m/>
    <m/>
    <m/>
    <x v="0"/>
    <s v="Усл.ед."/>
    <n v="1"/>
    <m/>
    <m/>
    <m/>
    <m/>
    <m/>
    <m/>
    <m/>
  </r>
  <r>
    <s v="1.1."/>
    <s v="Профессиональная видеокамера IP 2 Мп уличная цилиндрическая с ИК подсветкой"/>
    <s v="BOLID"/>
    <s v="VCI-122 версия 5"/>
    <s v="Россия"/>
    <s v="-"/>
    <s v="Огр"/>
    <x v="1"/>
    <s v="шт."/>
    <n v="5"/>
    <n v="15500"/>
    <n v="15300"/>
    <n v="15700"/>
    <n v="15500"/>
    <n v="200"/>
    <n v="1.2903225806451613"/>
    <n v="77500"/>
  </r>
  <r>
    <s v="1.2."/>
    <s v="Коробка монтажная"/>
    <s v="Магнито-Контакт"/>
    <s v="МК+Видео"/>
    <s v="Россия"/>
    <s v="-"/>
    <s v="Преим"/>
    <x v="2"/>
    <s v="шт."/>
    <n v="5"/>
    <n v="750"/>
    <n v="730"/>
    <n v="770"/>
    <n v="750"/>
    <n v="20"/>
    <n v="2.666666666666667"/>
    <n v="3750"/>
  </r>
  <r>
    <s v="1.3."/>
    <s v="Жесткий диск (HDD) для видеонаблюдения"/>
    <s v="Western Digital"/>
    <s v="HDD 4000 GB (4 TB) SATA-III Purple (WD43PURZ)"/>
    <s v="Китай"/>
    <m/>
    <s v="Огр"/>
    <x v="3"/>
    <s v="шт."/>
    <n v="1"/>
    <n v="15600"/>
    <n v="14500"/>
    <n v="14900"/>
    <n v="15000"/>
    <n v="556.77643628300223"/>
    <n v="3.7118429085533484"/>
    <n v="15000"/>
  </r>
  <r>
    <s v="1.4."/>
    <s v="Видеорегистратор"/>
    <s v="BOLID"/>
    <s v="BOLID RGI-1622 версия 4"/>
    <s v="Россия"/>
    <s v="-"/>
    <s v="Огр"/>
    <x v="4"/>
    <s v="шт."/>
    <n v="1"/>
    <n v="30800"/>
    <n v="30700"/>
    <n v="30500"/>
    <n v="30666.666666666668"/>
    <n v="152.75252316519467"/>
    <n v="0.49810605379954787"/>
    <n v="30666.666666666668"/>
  </r>
  <r>
    <s v="1.5."/>
    <s v="Кабель «витая пара»"/>
    <s v="Паритет"/>
    <s v="U/UTP Cat5e PVC/PEtr 4х2х0,52 OUTDOOR+ТРОС*1"/>
    <s v="Россия"/>
    <s v="-"/>
    <s v="Огр"/>
    <x v="5"/>
    <s v="м."/>
    <n v="305"/>
    <n v="118"/>
    <n v="123"/>
    <n v="119"/>
    <n v="120"/>
    <n v="2.6457513110645907"/>
    <n v="2.2047927592204921"/>
    <n v="36600"/>
  </r>
  <r>
    <s v="1.6."/>
    <s v="Неуправляемый сетевой коммутатор"/>
    <s v="BOLID"/>
    <s v="BOLID SW-108 версия 3"/>
    <s v="Россия"/>
    <s v="-"/>
    <s v="Огр"/>
    <x v="6"/>
    <s v="шт."/>
    <n v="1"/>
    <n v="18600"/>
    <n v="17500"/>
    <n v="17900"/>
    <n v="18000"/>
    <n v="556.77643628300223"/>
    <n v="3.0932024237944571"/>
    <n v="18000"/>
  </r>
  <r>
    <s v="1.7."/>
    <s v="Выполнение работ по оснащению системой охранного видеонаблюдения Межрайонной ИФНС России № 6 по Республике Крым, расположенной по адресу: Республика Крым, г. Евпатория, ул. Кирова, д. 54"/>
    <m/>
    <m/>
    <m/>
    <m/>
    <s v="Преим"/>
    <x v="7"/>
    <s v="усл. ед."/>
    <n v="1"/>
    <n v="5000"/>
    <n v="5000"/>
    <n v="6000"/>
    <n v="5333.333333333333"/>
    <n v="577.35026918962569"/>
    <n v="10.825317547305483"/>
    <n v="5333.333333333333"/>
  </r>
  <r>
    <s v="2.      "/>
    <s v="Система охранной сигнализации (охрана периметра) (Межрайонная ИФНС России № 6 по Республике Крым, расположенной по адресу: Республика Крым, г. Евпатория, ул. Кирова, д. 54)"/>
    <m/>
    <m/>
    <m/>
    <m/>
    <m/>
    <x v="0"/>
    <s v="усл. ед."/>
    <n v="1"/>
    <m/>
    <m/>
    <m/>
    <m/>
    <m/>
    <m/>
    <m/>
  </r>
  <r>
    <s v="2.1.   "/>
    <s v="Пульт контроля и управления"/>
    <s v="BOLID"/>
    <s v="С2000-М"/>
    <s v="Россия"/>
    <m/>
    <s v="Преим"/>
    <x v="8"/>
    <s v="шт."/>
    <n v="1"/>
    <n v="10400"/>
    <n v="11100"/>
    <n v="10100"/>
    <n v="10533.333333333334"/>
    <n v="513.16014394468834"/>
    <n v="4.8717735184622306"/>
    <n v="10533.333333333334"/>
  </r>
  <r>
    <s v="2.2.   "/>
    <s v="Контроллер двухпроводной линии связи"/>
    <s v="BOLID"/>
    <s v="С2000-КДЛ"/>
    <s v="Россия"/>
    <n v="10548140"/>
    <n v="10548140"/>
    <x v="8"/>
    <s v="шт."/>
    <n v="1"/>
    <n v="6100"/>
    <n v="6300"/>
    <n v="6200"/>
    <n v="6200"/>
    <n v="100"/>
    <n v="1.6129032258064515"/>
    <n v="6200"/>
  </r>
  <r>
    <s v="2.3.   "/>
    <s v="Блок индикации и управления"/>
    <s v="BOLID"/>
    <s v="С2000-БКИ"/>
    <s v="Россия"/>
    <n v="10548068"/>
    <n v="10548068"/>
    <x v="8"/>
    <s v="шт."/>
    <n v="1"/>
    <n v="9960"/>
    <n v="9970"/>
    <n v="9920"/>
    <n v="9950"/>
    <n v="26.457513110645905"/>
    <n v="0.26590465437835081"/>
    <n v="9950"/>
  </r>
  <r>
    <s v="2.4.   "/>
    <s v="Адресный расширитель"/>
    <s v="BOLID"/>
    <s v="С2000-АР2 исп.02"/>
    <s v="Россия"/>
    <n v="10548147"/>
    <n v="10548147"/>
    <x v="8"/>
    <s v="шт."/>
    <n v="10"/>
    <n v="1960"/>
    <n v="1970"/>
    <n v="1920"/>
    <n v="1950"/>
    <n v="26.457513110645905"/>
    <n v="1.3567955441356874"/>
    <n v="19500"/>
  </r>
  <r>
    <s v="2.5.   "/>
    <s v="Блок сигнально-пусковой адресный"/>
    <s v="BOLID"/>
    <s v="С2000-СП1"/>
    <s v="Россия"/>
    <n v="10548120"/>
    <n v="10548120"/>
    <x v="8"/>
    <s v="шт."/>
    <n v="1"/>
    <n v="4600"/>
    <n v="4500"/>
    <n v="4400"/>
    <n v="4500"/>
    <n v="100"/>
    <n v="2.2222222222222223"/>
    <n v="4500"/>
  </r>
  <r>
    <s v="2.6.   "/>
    <s v="Коробка ответвительная для открытой проводки"/>
    <s v="ДКС"/>
    <s v="Коробка ответвительная с кабельными вводами IP55, 100х100х50 (53801)"/>
    <s v="Россия"/>
    <s v="-"/>
    <s v="Преим"/>
    <x v="2"/>
    <s v="шт."/>
    <n v="10"/>
    <n v="560"/>
    <n v="550"/>
    <n v="540"/>
    <n v="550"/>
    <n v="10"/>
    <n v="1.8181818181818181"/>
    <n v="5500"/>
  </r>
  <r>
    <s v="2.7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2.8.   "/>
    <s v="Свинцово-кислотный, герметичный аккумулятор, 12 В/12 Ач"/>
    <s v="Бастион"/>
    <s v="SKAT SB 1212 (2535)"/>
    <s v="Россия"/>
    <s v="-"/>
    <s v="Огр"/>
    <x v="9"/>
    <s v="шт."/>
    <n v="2"/>
    <n v="4600"/>
    <n v="4500"/>
    <n v="4400"/>
    <n v="4500"/>
    <n v="100"/>
    <n v="2.2222222222222223"/>
    <n v="9000"/>
  </r>
  <r>
    <s v="2.9.   "/>
    <s v="Оповещатель светозвуковой"/>
    <s v="Сибирский Арсенал"/>
    <s v="Призма-201"/>
    <s v="Россия"/>
    <s v="-"/>
    <s v="Преим"/>
    <x v="8"/>
    <s v="шт."/>
    <n v="1"/>
    <n v="2150"/>
    <n v="2100"/>
    <n v="2050"/>
    <n v="2100"/>
    <n v="50"/>
    <n v="2.3809523809523809"/>
    <n v="2100"/>
  </r>
  <r>
    <s v="2.10.                "/>
    <s v="Извещатель охранный линейный оптико-электронный"/>
    <s v="СПЭК"/>
    <s v="СПЭК-1117 (ИО 209-33)"/>
    <s v="Россия"/>
    <m/>
    <s v="Преим"/>
    <x v="8"/>
    <s v="шт."/>
    <n v="10"/>
    <n v="22550"/>
    <n v="22500"/>
    <n v="22450"/>
    <n v="22500"/>
    <n v="50"/>
    <n v="0.22222222222222221"/>
    <n v="225000"/>
  </r>
  <r>
    <s v="2.11.             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2.12.             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2.13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2.14.                "/>
    <s v="Труба гофрированная ПНД с протяжкой"/>
    <s v="Промрукав"/>
    <s v="Труба ПНД лёгкая безгалогенная (HF) черная с зондом D20 (161557)"/>
    <s v="Россия"/>
    <s v="-"/>
    <s v="Огр"/>
    <x v="13"/>
    <s v="м."/>
    <n v="400"/>
    <n v="85"/>
    <n v="75"/>
    <n v="80"/>
    <n v="80"/>
    <n v="5"/>
    <n v="6.25"/>
    <n v="32000"/>
  </r>
  <r>
    <s v="2.15.                "/>
    <s v="Кабель огнестойкий однопроволочный"/>
    <s v="Технокабель-НН"/>
    <s v="КПСнг(А)-FRLS 2х2х0,75"/>
    <s v="Россия"/>
    <s v="-"/>
    <s v="Огр"/>
    <x v="5"/>
    <s v="м."/>
    <n v="400"/>
    <n v="97"/>
    <n v="102"/>
    <n v="95"/>
    <n v="98"/>
    <n v="3.6055512754639891"/>
    <n v="3.6791339545550907"/>
    <n v="39200"/>
  </r>
  <r>
    <s v="2.16.                "/>
    <s v="Выполнение работ по оснащению системой охранной сигнализации (охрана периметра) (Межрайонная ИФНС России № 6 по Республике Крым, расположенной по адресу: Республика Крым, г. Евпатория, ул. Кирова, д. 54)"/>
    <m/>
    <m/>
    <m/>
    <m/>
    <s v="Преим"/>
    <x v="7"/>
    <s v="усл. ед."/>
    <n v="1"/>
    <n v="5100"/>
    <n v="4200"/>
    <n v="5600"/>
    <n v="4966.666666666667"/>
    <n v="709.45988845976046"/>
    <n v="14.284427284424705"/>
    <n v="4966.666666666667"/>
  </r>
  <r>
    <s v="3.      "/>
    <s v="Система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3.1.   "/>
    <s v="Профессиональная видеокамера IP 4 Мп цилиндрическая"/>
    <s v="BOLID"/>
    <s v="VCI-143"/>
    <s v="Россия"/>
    <m/>
    <s v="Огр"/>
    <x v="1"/>
    <s v="шт."/>
    <n v="1"/>
    <n v="28550"/>
    <n v="28500"/>
    <n v="28600"/>
    <n v="28550"/>
    <n v="50"/>
    <n v="0.17513134851138354"/>
    <n v="28550"/>
  </r>
  <r>
    <s v="3.2.   "/>
    <s v="Профессиональная видеокамера IP 4 Мп купольная антивандальная"/>
    <s v="BOLID"/>
    <s v="VCI-242 версия 4"/>
    <s v="Россия"/>
    <m/>
    <s v="Огр"/>
    <x v="1"/>
    <s v="шт."/>
    <n v="5"/>
    <n v="28550"/>
    <n v="28500"/>
    <n v="28600"/>
    <n v="28550"/>
    <n v="50"/>
    <n v="0.17513134851138354"/>
    <n v="142750"/>
  </r>
  <r>
    <s v="3.3.   "/>
    <s v="Видеорегистратор"/>
    <s v="BOLID"/>
    <s v="RGI-1622 версия 4"/>
    <s v="Россия"/>
    <m/>
    <s v="Огр"/>
    <x v="4"/>
    <s v="шт."/>
    <n v="1"/>
    <n v="30700"/>
    <n v="31500"/>
    <n v="30900"/>
    <n v="31033.333333333332"/>
    <n v="416.33319989322655"/>
    <n v="1.3415677762402574"/>
    <n v="31033.333333333332"/>
  </r>
  <r>
    <s v="3.4.   "/>
    <s v="Коробка монтажная"/>
    <s v="Магнито-Контакт"/>
    <s v="МК+Видео"/>
    <s v="Россия"/>
    <m/>
    <s v="Преим"/>
    <x v="14"/>
    <s v="шт."/>
    <n v="6"/>
    <n v="750"/>
    <n v="730"/>
    <n v="770"/>
    <n v="750"/>
    <n v="20"/>
    <n v="2.666666666666667"/>
    <n v="4500"/>
  </r>
  <r>
    <s v="3.5.   "/>
    <s v="Источник бесперебойного питания"/>
    <s v="Бастион"/>
    <s v="SKAT UPS 1500/900"/>
    <s v="Россия"/>
    <s v="-"/>
    <s v="Огр"/>
    <x v="15"/>
    <s v="шт."/>
    <n v="1"/>
    <n v="39500"/>
    <n v="39000"/>
    <n v="38500"/>
    <n v="39000"/>
    <n v="500"/>
    <n v="1.2820512820512819"/>
    <n v="39000"/>
  </r>
  <r>
    <s v="3.6.   "/>
    <s v="Неуправляемый сетевой коммутатор"/>
    <s v="BOLID"/>
    <s v="SW-108 версия 3"/>
    <s v="Россия"/>
    <m/>
    <s v="Огр"/>
    <x v="6"/>
    <s v="шт."/>
    <n v="1"/>
    <n v="18600"/>
    <n v="17500"/>
    <n v="17900"/>
    <n v="18000"/>
    <n v="556.77643628300223"/>
    <n v="3.0932024237944571"/>
    <n v="18000"/>
  </r>
  <r>
    <s v="3.7.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3.8.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3.9.   "/>
    <s v="Шкаф настенный 19&quot;, 9U"/>
    <s v="Space Technology"/>
    <s v="ST-NC9U01"/>
    <s v="Россия"/>
    <s v="-"/>
    <s v="Огр"/>
    <x v="16"/>
    <s v="шт."/>
    <n v="1"/>
    <n v="11950"/>
    <n v="11900"/>
    <n v="11850"/>
    <n v="11900"/>
    <n v="50"/>
    <n v="0.42016806722689076"/>
    <n v="11900"/>
  </r>
  <r>
    <s v="3.10.                "/>
    <s v="Жесткий диск (HDD) для видеонаблюдения"/>
    <s v="Western Digital"/>
    <s v="HDD 4000 GB (4 TB) SATA-III Purple (WD43PURZ)"/>
    <s v="Китай"/>
    <m/>
    <s v="Огр"/>
    <x v="3"/>
    <s v="шт."/>
    <n v="1"/>
    <n v="15600"/>
    <n v="14500"/>
    <n v="14900"/>
    <n v="15000"/>
    <n v="556.77643628300223"/>
    <n v="3.7118429085533484"/>
    <n v="15000"/>
  </r>
  <r>
    <s v="3.11.                "/>
    <s v="Кабель «витая пара»"/>
    <s v="Паритет"/>
    <s v="UTP-LSZH 4х2х0,5"/>
    <s v="Россия"/>
    <m/>
    <s v="Огр"/>
    <x v="5"/>
    <s v="м."/>
    <n v="305"/>
    <n v="98"/>
    <n v="99"/>
    <n v="94"/>
    <n v="97"/>
    <n v="2.6457513110645907"/>
    <n v="2.7275786712006092"/>
    <n v="29585"/>
  </r>
  <r>
    <s v="3.12.             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5100"/>
    <n v="4200"/>
    <n v="5600"/>
    <n v="4966.666666666667"/>
    <n v="709.45988845976046"/>
    <n v="14.284427284424705"/>
    <n v="4966.666666666667"/>
  </r>
  <r>
    <s v="4.      "/>
    <s v="Система оповещения и управления эвакуацией людей при террористическом акте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4.1.   "/>
    <s v="Прибор управления оповещением"/>
    <s v="Полисервис"/>
    <s v="Октава-100ц"/>
    <s v="Россия"/>
    <s v="-"/>
    <s v="Огр"/>
    <x v="6"/>
    <s v="шт."/>
    <n v="1"/>
    <n v="30500"/>
    <n v="31000"/>
    <n v="29500"/>
    <n v="30333.333333333332"/>
    <n v="763.76261582597328"/>
    <n v="2.5178987334922196"/>
    <n v="30333.333333333332"/>
  </r>
  <r>
    <s v="4.2.   "/>
    <s v="Свинцово-кислотный, герметичный аккумулятор"/>
    <s v="Бастион"/>
    <s v="SKAT 1207"/>
    <s v="Россия"/>
    <s v="-"/>
    <s v="Огр"/>
    <x v="9"/>
    <s v="шт."/>
    <n v="2"/>
    <n v="2750"/>
    <n v="2700"/>
    <n v="2650"/>
    <n v="2700"/>
    <n v="50"/>
    <n v="1.8518518518518516"/>
    <n v="5400"/>
  </r>
  <r>
    <s v="4.3.   "/>
    <s v="Выносной пульт управления"/>
    <s v="Полисервис"/>
    <s v="Октава ВПУ-16"/>
    <s v="Россия"/>
    <s v="-"/>
    <s v="Огр"/>
    <x v="17"/>
    <s v="шт."/>
    <n v="1"/>
    <n v="12500"/>
    <n v="12000"/>
    <n v="11500"/>
    <n v="12000"/>
    <n v="500"/>
    <n v="4.1666666666666661"/>
    <n v="12000"/>
  </r>
  <r>
    <s v="4.4.   "/>
    <s v="Настенная акустическая система"/>
    <s v="Полисервис"/>
    <s v="АС-3-30/100 (НП)"/>
    <s v="Россия"/>
    <s v="-"/>
    <s v="Огр"/>
    <x v="18"/>
    <s v="шт."/>
    <n v="9"/>
    <n v="2750"/>
    <n v="2700"/>
    <n v="2650"/>
    <n v="2700"/>
    <n v="50"/>
    <n v="1.8518518518518516"/>
    <n v="24300"/>
  </r>
  <r>
    <s v="4.5.   "/>
    <s v="Кабель-канал с двойным замком белый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4.6.   "/>
    <s v="Кабель огнестойкий однопроволочный 2х2х0,75"/>
    <s v="Технокабель-НН"/>
    <s v="КПСнг(А)-FRLS 2х2х0,75"/>
    <s v="Россия"/>
    <s v="-"/>
    <s v="Огр"/>
    <x v="5"/>
    <s v="м."/>
    <n v="100"/>
    <n v="97"/>
    <n v="102"/>
    <n v="95"/>
    <n v="98"/>
    <n v="3.6055512754639891"/>
    <n v="3.6791339545550907"/>
    <n v="9800"/>
  </r>
  <r>
    <s v="4.7.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5000"/>
    <n v="4000"/>
    <n v="5000"/>
    <n v="4666.666666666667"/>
    <n v="577.35026918962467"/>
    <n v="12.371791482634814"/>
    <n v="4666.666666666667"/>
  </r>
  <r>
    <s v="5.      "/>
    <s v="Система контроля и управления доступом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5.1.   "/>
    <s v="Арочный металлодетектор"/>
    <s v="ИРА-ПРОМ"/>
    <s v="Блокпост РС Z 600 MK"/>
    <s v="Россия"/>
    <s v="-"/>
    <s v="Огр"/>
    <x v="19"/>
    <s v="шт."/>
    <n v="1"/>
    <n v="346500"/>
    <n v="345500"/>
    <n v="343300"/>
    <n v="345100"/>
    <n v="1637.07055437449"/>
    <n v="0.47437570396247181"/>
    <n v="345100"/>
  </r>
  <r>
    <s v="5.2.   "/>
    <s v="Комплект турникета"/>
    <s v="CARDDEX"/>
    <s v="STR-01C "/>
    <s v="Россия"/>
    <s v="-"/>
    <s v="Огр"/>
    <x v="20"/>
    <s v="шт."/>
    <n v="1"/>
    <n v="89500"/>
    <n v="89000"/>
    <n v="88500"/>
    <n v="89000"/>
    <n v="500"/>
    <n v="0.5617977528089888"/>
    <n v="89000"/>
  </r>
  <r>
    <s v="5.3.   "/>
    <s v="Сетевой контроллер"/>
    <s v="Эра новых технологий"/>
    <s v="ЭРА-2000v2"/>
    <s v="Россия"/>
    <s v="-"/>
    <s v="Преим"/>
    <x v="21"/>
    <s v="шт."/>
    <n v="1"/>
    <n v="35500"/>
    <n v="35000"/>
    <n v="34500"/>
    <n v="35000"/>
    <n v="500"/>
    <n v="1.4285714285714286"/>
    <n v="35000"/>
  </r>
  <r>
    <s v="5.4.   "/>
    <s v="Считыватель идентификаторов"/>
    <s v="RusGuard"/>
    <s v="RDR-204-EH"/>
    <s v="Россия"/>
    <s v="-"/>
    <s v="Запрет?"/>
    <x v="8"/>
    <s v="шт."/>
    <n v="2"/>
    <n v="8550"/>
    <n v="8500"/>
    <n v="8450"/>
    <n v="8500"/>
    <n v="50"/>
    <n v="0.58823529411764708"/>
    <n v="17000"/>
  </r>
  <r>
    <s v="5.5.   "/>
    <s v="USB считыватель формат карт"/>
    <s v="Эра новых технологий"/>
    <s v="ЭРА-USB (MF/EM) - USB"/>
    <s v="Россия"/>
    <s v="-"/>
    <s v="Огр"/>
    <x v="22"/>
    <s v="шт."/>
    <n v="1"/>
    <n v="8450"/>
    <n v="8400"/>
    <n v="8350"/>
    <n v="8400"/>
    <n v="50"/>
    <n v="0.59523809523809523"/>
    <n v="8400"/>
  </r>
  <r>
    <s v="5.6.   "/>
    <s v="Смарт карта"/>
    <s v="Бастион"/>
    <s v="EM-101"/>
    <s v="Россия"/>
    <s v="-"/>
    <s v="Запрет?"/>
    <x v="23"/>
    <s v="шт."/>
    <n v="100"/>
    <n v="58"/>
    <n v="60"/>
    <n v="56"/>
    <n v="58"/>
    <n v="2"/>
    <n v="3.4482758620689653"/>
    <n v="5800"/>
  </r>
  <r>
    <s v="5.7.   "/>
    <s v="Коммутатор сетевой неуправляемый 8 портов"/>
    <s v="Болид"/>
    <s v="Ethernet-SW8"/>
    <s v="Россия"/>
    <s v="-"/>
    <s v="Огр"/>
    <x v="6"/>
    <s v="шт."/>
    <n v="1"/>
    <n v="19550"/>
    <n v="19500"/>
    <n v="19450"/>
    <n v="19500"/>
    <n v="50"/>
    <n v="0.25641025641025639"/>
    <n v="19500"/>
  </r>
  <r>
    <s v="5.8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5.9.   "/>
    <s v="Свинцово-кислотный, герметичный аккумулятор"/>
    <s v="Бастион"/>
    <s v="SKAT SB 1212 (2535)"/>
    <s v="Россия"/>
    <s v="-"/>
    <s v="Огр"/>
    <x v="9"/>
    <s v="шт."/>
    <n v="2"/>
    <n v="4600"/>
    <n v="4500"/>
    <n v="4400"/>
    <n v="4500"/>
    <n v="100"/>
    <n v="2.2222222222222223"/>
    <n v="9000"/>
  </r>
  <r>
    <s v="5.10.                "/>
    <s v="Кабель-канал с двойным замком белый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5.11.                "/>
    <s v="Кабель огнестойкий однопроволочный"/>
    <s v="Технокабель-НН"/>
    <s v="КПСнг(А)-FRLS 1х2х1,0"/>
    <s v="Россия"/>
    <s v="-"/>
    <s v="Огр"/>
    <x v="5"/>
    <s v="м."/>
    <n v="30"/>
    <n v="92"/>
    <n v="96"/>
    <n v="82"/>
    <n v="90"/>
    <n v="7.2111025509279782"/>
    <n v="8.0123361676977538"/>
    <n v="2700"/>
  </r>
  <r>
    <s v="5.12.                "/>
    <s v="Кабель «витая пара»"/>
    <s v="Паритет"/>
    <s v="UTP-LSZH 4х2х0,5"/>
    <s v="Россия"/>
    <s v="-"/>
    <s v="Огр"/>
    <x v="5"/>
    <s v="м."/>
    <n v="50"/>
    <n v="98"/>
    <n v="99"/>
    <n v="94"/>
    <n v="97"/>
    <n v="2.6457513110645907"/>
    <n v="2.7275786712006092"/>
    <n v="4850"/>
  </r>
  <r>
    <s v="5.13.             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6.      "/>
    <s v="Система охранной сигнализации (охрана периметра) 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6.1.   "/>
    <s v="Пульт контроля и управления"/>
    <s v="BOLID"/>
    <s v="С2000-М"/>
    <s v="Россия"/>
    <m/>
    <s v="Преим"/>
    <x v="8"/>
    <s v="шт."/>
    <n v="1"/>
    <n v="11500"/>
    <n v="10800"/>
    <n v="9500"/>
    <n v="10600"/>
    <n v="1014.8891565092219"/>
    <n v="9.5744260048039802"/>
    <n v="10600"/>
  </r>
  <r>
    <s v="6.2.   "/>
    <s v="Контроллер двухпроводной линии связи"/>
    <s v="BOLID"/>
    <s v="С2000-КДЛ"/>
    <s v="Россия"/>
    <n v="10548140"/>
    <n v="10548140"/>
    <x v="21"/>
    <s v="шт."/>
    <n v="1"/>
    <n v="6100"/>
    <n v="6300"/>
    <n v="6200"/>
    <n v="6200"/>
    <n v="100"/>
    <n v="1.6129032258064515"/>
    <n v="6200"/>
  </r>
  <r>
    <s v="6.3.   "/>
    <s v="Блок индикации и управления"/>
    <s v="BOLID"/>
    <s v="С2000-БКИ"/>
    <s v="Россия"/>
    <n v="10548068"/>
    <n v="10548068"/>
    <x v="8"/>
    <s v="шт."/>
    <n v="1"/>
    <n v="9960"/>
    <n v="9970"/>
    <n v="9920"/>
    <n v="9950"/>
    <n v="26.457513110645905"/>
    <n v="0.26590465437835081"/>
    <n v="9950"/>
  </r>
  <r>
    <s v="6.4.   "/>
    <s v="Адресный расширитель"/>
    <s v="BOLID"/>
    <s v="С2000-АР2 исп.02"/>
    <s v="Россия"/>
    <n v="10548147"/>
    <n v="10548147"/>
    <x v="8"/>
    <s v="шт."/>
    <n v="16"/>
    <n v="1960"/>
    <n v="1970"/>
    <n v="1920"/>
    <n v="1950"/>
    <n v="26.457513110645905"/>
    <n v="1.3567955441356874"/>
    <n v="31200"/>
  </r>
  <r>
    <s v="6.5.   "/>
    <s v="Блок сигнально-пусковой адресный"/>
    <s v="BOLID"/>
    <s v="С2000-СП1"/>
    <s v="Россия"/>
    <n v="10548120"/>
    <n v="10548120"/>
    <x v="8"/>
    <s v="шт."/>
    <n v="1"/>
    <n v="4600"/>
    <n v="4500"/>
    <n v="4400"/>
    <n v="4500"/>
    <n v="100"/>
    <n v="2.2222222222222223"/>
    <n v="4500"/>
  </r>
  <r>
    <s v="6.6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6.7.   "/>
    <s v="Свинцово-кислотный, герметичный аккумулятор"/>
    <s v="Бастион"/>
    <s v="SKAT SB 1212 (2535)"/>
    <s v="Россия"/>
    <s v="-"/>
    <s v="Огр"/>
    <x v="9"/>
    <s v="шт."/>
    <n v="1"/>
    <n v="4600"/>
    <n v="4500"/>
    <n v="4400"/>
    <n v="4500"/>
    <n v="100"/>
    <n v="2.2222222222222223"/>
    <n v="4500"/>
  </r>
  <r>
    <s v="6.8.   "/>
    <s v="Оповещатель светозвуковой"/>
    <s v="Сибирский Арсенал"/>
    <s v="Призма-201"/>
    <s v="Россия"/>
    <s v="-"/>
    <s v="Преим"/>
    <x v="8"/>
    <s v="шт."/>
    <n v="1"/>
    <n v="2150"/>
    <n v="2100"/>
    <n v="2050"/>
    <n v="2100"/>
    <n v="50"/>
    <n v="2.3809523809523809"/>
    <n v="2100"/>
  </r>
  <r>
    <s v="6.9.   "/>
    <s v="Извещатель охранный линейный оптико-электронный"/>
    <s v="СПЭК"/>
    <s v="СПЭК-1117 (ИО 209-33)"/>
    <s v="Россия"/>
    <s v="-"/>
    <s v="Преим"/>
    <x v="8"/>
    <s v="шт."/>
    <n v="17"/>
    <n v="22550"/>
    <n v="22500"/>
    <n v="22450"/>
    <n v="22500"/>
    <n v="50"/>
    <n v="0.22222222222222221"/>
    <n v="382500"/>
  </r>
  <r>
    <s v="6.10.                "/>
    <s v="Радиоприемное устройство"/>
    <s v="Альтоника"/>
    <s v="RR-701RS"/>
    <s v="Россия"/>
    <s v="-"/>
    <s v="Огр"/>
    <x v="24"/>
    <s v="шт."/>
    <n v="1"/>
    <n v="15500"/>
    <n v="15000"/>
    <n v="14500"/>
    <n v="15000"/>
    <n v="500"/>
    <n v="3.3333333333333335"/>
    <n v="15000"/>
  </r>
  <r>
    <s v="6.11.                "/>
    <s v="Тревожная кнопка"/>
    <s v="Альтоника"/>
    <s v="RR-701T"/>
    <s v="Россия"/>
    <s v="-"/>
    <s v="Преим"/>
    <x v="8"/>
    <s v="шт."/>
    <n v="1"/>
    <n v="5750"/>
    <n v="5700"/>
    <n v="5650"/>
    <n v="5700"/>
    <n v="50"/>
    <n v="0.8771929824561403"/>
    <n v="5700"/>
  </r>
  <r>
    <s v="6.12.                "/>
    <s v="Коробка ответвительная"/>
    <s v="ДКС"/>
    <s v="Коробка ответвительная с кабельными вводами IP55, 100х100х50 (53801)"/>
    <s v="Россия"/>
    <s v="-"/>
    <s v="Преим"/>
    <x v="2"/>
    <s v="шт."/>
    <n v="17"/>
    <n v="560"/>
    <n v="550"/>
    <n v="540"/>
    <n v="550"/>
    <n v="10"/>
    <n v="1.8181818181818181"/>
    <n v="9350"/>
  </r>
  <r>
    <s v="6.13.             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6.14.             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6.15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6.16.                "/>
    <s v="Труба гофрированная ПНД с протяжкой"/>
    <s v="Промрукав"/>
    <s v="Труба ПНД лёгкая безгалогенная (HF) черная с зондом D20 (161557)"/>
    <s v="Россия"/>
    <s v="-"/>
    <s v="Огр"/>
    <x v="13"/>
    <s v="м."/>
    <n v="500"/>
    <n v="85"/>
    <n v="75"/>
    <n v="80"/>
    <n v="80"/>
    <n v="5"/>
    <n v="6.25"/>
    <n v="40000"/>
  </r>
  <r>
    <s v="6.17.                "/>
    <s v="Кабель огнестойкий однопроволочный 2х2х0,75"/>
    <s v="Технокабель-НН"/>
    <s v="КПСнг(А)-FRLS 2х2х0,75"/>
    <s v="Россия"/>
    <s v="-"/>
    <s v="Огр"/>
    <x v="5"/>
    <s v="м."/>
    <n v="500"/>
    <n v="97"/>
    <n v="102"/>
    <n v="95"/>
    <n v="98"/>
    <n v="3.6055512754639891"/>
    <n v="3.6791339545550907"/>
    <n v="49000"/>
  </r>
  <r>
    <s v="6.18.                "/>
    <s v="Выполнение работ по оснащению системой охранной сигнализации (охрана периметра) 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7.      "/>
    <s v="Система контроля и управления доступом 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7.1.   "/>
    <s v="Сетевой контроллер"/>
    <s v="Эра новых технологий"/>
    <s v="ЭРА-2000v2"/>
    <s v="Россия"/>
    <s v="-"/>
    <s v="Преим"/>
    <x v="21"/>
    <s v="шт."/>
    <n v="8"/>
    <n v="35500"/>
    <n v="35000"/>
    <n v="34500"/>
    <n v="35000"/>
    <n v="500"/>
    <n v="1.4285714285714286"/>
    <n v="280000"/>
  </r>
  <r>
    <s v="7.2.   "/>
    <s v="Коммутатор сетевой неуправляемый 8 портов"/>
    <s v="Болид"/>
    <s v="Ethernet-SW8"/>
    <s v="Россия"/>
    <s v="-"/>
    <s v="Огр"/>
    <x v="6"/>
    <s v="шт."/>
    <n v="1"/>
    <n v="19550"/>
    <n v="19500"/>
    <n v="19450"/>
    <n v="19500"/>
    <n v="50"/>
    <n v="0.25641025641025639"/>
    <n v="19500"/>
  </r>
  <r>
    <s v="7.3.   "/>
    <s v="Комплект турникета"/>
    <s v="CARDDEX"/>
    <s v="STR-01C "/>
    <s v="Россия"/>
    <s v="-"/>
    <s v="Огр"/>
    <x v="20"/>
    <s v="шт."/>
    <n v="1"/>
    <n v="85500"/>
    <n v="84500"/>
    <n v="82300"/>
    <n v="84100"/>
    <n v="1637.07055437449"/>
    <n v="1.9465761645356601"/>
    <n v="84100"/>
  </r>
  <r>
    <s v="7.4.   "/>
    <s v="Калитка механическая с механической разблокировкой магнитным ключом"/>
    <s v="OXGARD"/>
    <s v="Praktika К-12"/>
    <s v="Россия"/>
    <s v="-"/>
    <s v="Преим"/>
    <x v="8"/>
    <s v="шт."/>
    <n v="1"/>
    <n v="64500"/>
    <n v="64000"/>
    <n v="63500"/>
    <n v="64000"/>
    <n v="500"/>
    <n v="0.78125"/>
    <n v="64000"/>
  </r>
  <r>
    <s v="7.5.   "/>
    <s v="Считыватель идентификаторов"/>
    <s v="RusGuard"/>
    <s v="RDR-204-EH"/>
    <s v="Россия"/>
    <s v="-"/>
    <s v="Запрет?"/>
    <x v="23"/>
    <s v="шт."/>
    <n v="13"/>
    <n v="8550"/>
    <n v="8500"/>
    <n v="8450"/>
    <n v="8500"/>
    <n v="50"/>
    <n v="0.58823529411764708"/>
    <n v="110500"/>
  </r>
  <r>
    <s v="7.6.   "/>
    <s v="USB считыватель"/>
    <s v="Эра новых технологий"/>
    <s v="ЭРА-USB (MF/EM) - USB"/>
    <s v="Россия"/>
    <s v="-"/>
    <s v="Огр"/>
    <x v="22"/>
    <s v="шт."/>
    <n v="1"/>
    <n v="8450"/>
    <n v="8400"/>
    <n v="8350"/>
    <n v="8400"/>
    <n v="50"/>
    <n v="0.59523809523809523"/>
    <n v="8400"/>
  </r>
  <r>
    <s v="7.7.   "/>
    <s v="Кнопка выхода металлическая накладная"/>
    <s v="AccordTec"/>
    <s v="AT-H300M"/>
    <s v="Россия"/>
    <s v="-"/>
    <s v="Преим"/>
    <x v="8"/>
    <s v="шт."/>
    <n v="2"/>
    <n v="1150"/>
    <n v="1100"/>
    <n v="1050"/>
    <n v="1100"/>
    <n v="50"/>
    <n v="4.5454545454545459"/>
    <n v="2200"/>
  </r>
  <r>
    <s v="7.8.   "/>
    <s v="Электромагнитный замок"/>
    <s v="AccordTec"/>
    <s v="ML-300K с уголком"/>
    <s v="Россия"/>
    <s v="-"/>
    <s v="Преим"/>
    <x v="25"/>
    <s v="шт."/>
    <n v="5"/>
    <n v="6850"/>
    <n v="6800"/>
    <n v="6750"/>
    <n v="6800"/>
    <n v="50"/>
    <n v="0.73529411764705876"/>
    <n v="34000"/>
  </r>
  <r>
    <s v="7.9.   "/>
    <s v="Адресный релейный модуль"/>
    <s v="Рубеж"/>
    <s v="РМ-1-R3"/>
    <s v="Россия"/>
    <s v="-"/>
    <s v="Преим"/>
    <x v="8"/>
    <s v="шт."/>
    <n v="8"/>
    <n v="2550"/>
    <n v="2500"/>
    <n v="2450"/>
    <n v="2500"/>
    <n v="50"/>
    <n v="2"/>
    <n v="20000"/>
  </r>
  <r>
    <s v="7.10.                "/>
    <s v="Резервированный источник питания"/>
    <s v="Рубеж"/>
    <s v="ИВЭПР 12/5 2х12-Р БР"/>
    <s v="Россия"/>
    <n v="10579675"/>
    <n v="10579675"/>
    <x v="8"/>
    <s v="шт."/>
    <n v="4"/>
    <n v="9800"/>
    <n v="9700"/>
    <n v="9600"/>
    <n v="9700"/>
    <n v="100"/>
    <n v="1.0309278350515463"/>
    <n v="38800"/>
  </r>
  <r>
    <s v="7.11.                "/>
    <s v="Свинцово-кислотный, герметичный аккумулятор, 12 В/12 Ач"/>
    <s v="Бастион"/>
    <s v="SKAT SB 1212 (2535)"/>
    <s v="Россия"/>
    <s v="-"/>
    <s v="Огр"/>
    <x v="9"/>
    <s v="шт."/>
    <n v="8"/>
    <n v="4600"/>
    <n v="4500"/>
    <n v="4400"/>
    <n v="4500"/>
    <n v="100"/>
    <n v="2.2222222222222223"/>
    <n v="36000"/>
  </r>
  <r>
    <s v="7.12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20"/>
    <n v="155"/>
    <n v="150"/>
    <n v="145"/>
    <n v="150"/>
    <n v="5"/>
    <n v="3.3333333333333335"/>
    <n v="3000"/>
  </r>
  <r>
    <s v="7.13.                "/>
    <s v="Кабель огнестойкий однопроволочный 1х2х1"/>
    <s v="Технокабель-НН"/>
    <s v="КПСнг(А)-FRLS 1х2х1,0"/>
    <s v="Россия"/>
    <s v="-"/>
    <s v="Огр"/>
    <x v="5"/>
    <s v="м."/>
    <n v="150"/>
    <n v="92"/>
    <n v="96"/>
    <n v="82"/>
    <n v="90"/>
    <n v="7.2111025509279782"/>
    <n v="8.0123361676977538"/>
    <n v="13500"/>
  </r>
  <r>
    <s v="7.14.                "/>
    <s v="Кабель «витая пара»"/>
    <s v="Паритет"/>
    <s v="UTP-LSZH 4х2х0,5"/>
    <s v="Россия"/>
    <s v="-"/>
    <s v="Огр"/>
    <x v="5"/>
    <s v="м."/>
    <n v="150"/>
    <n v="98"/>
    <n v="99"/>
    <n v="94"/>
    <n v="97"/>
    <n v="2.6457513110645907"/>
    <n v="2.7275786712006092"/>
    <n v="14550"/>
  </r>
  <r>
    <s v="7.15.                "/>
    <s v="Кабель силовой огнестойкий"/>
    <s v="Сегмент Энерго"/>
    <s v="ВВГнг(А)-FRLS 3х1,5"/>
    <s v="Россия"/>
    <s v="-"/>
    <s v="Огр"/>
    <x v="5"/>
    <s v="м."/>
    <n v="30"/>
    <n v="325"/>
    <n v="320"/>
    <n v="315"/>
    <n v="320"/>
    <n v="5"/>
    <n v="1.5625"/>
    <n v="9600"/>
  </r>
  <r>
    <s v="7.16.                "/>
    <s v="Смарт карта"/>
    <s v="Бастион"/>
    <s v="EM-101"/>
    <s v="Россия"/>
    <s v="-"/>
    <s v="Запрет?"/>
    <x v="23"/>
    <s v="шт."/>
    <n v="120"/>
    <n v="58"/>
    <n v="60"/>
    <n v="56"/>
    <n v="58"/>
    <n v="2"/>
    <n v="3.4482758620689653"/>
    <n v="6960"/>
  </r>
  <r>
    <s v="7.17.                "/>
    <s v="Выполнение работ по оснащению системой охранной сигнализации (охрана периметра) 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8.      "/>
    <s v="Система охранного видеонаблюдения (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8.1.   "/>
    <s v="Видеорегистратор"/>
    <s v="Optimus"/>
    <s v="AHDR-3032E_V.1"/>
    <s v="Россия"/>
    <s v="-"/>
    <s v="Огр"/>
    <x v="4"/>
    <s v="шт."/>
    <n v="1"/>
    <n v="53810"/>
    <n v="53505"/>
    <n v="52800"/>
    <n v="53371.666666666664"/>
    <n v="518.03313922309394"/>
    <n v="0.97061450686649087"/>
    <n v="53371.666666666664"/>
  </r>
  <r>
    <s v="8.2.   "/>
    <s v="Видеокамера 4х форматная"/>
    <s v="Optimus"/>
    <s v="EL MB2.0(2.8)E_V.2"/>
    <s v="Россия"/>
    <s v="-"/>
    <s v="Огр"/>
    <x v="1"/>
    <s v="шт."/>
    <n v="5"/>
    <n v="12550"/>
    <n v="12500"/>
    <n v="12450"/>
    <n v="12500"/>
    <n v="50"/>
    <n v="0.4"/>
    <n v="62500"/>
  </r>
  <r>
    <s v="8.3.   "/>
    <s v="Выполнение работ по оснащению системой охранного видеонаблюдения (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2000"/>
    <n v="2300"/>
    <n v="3000"/>
    <n v="2433.3333333333335"/>
    <n v="513.16014394468903"/>
    <n v="21.088773038822836"/>
    <n v="2433.3333333333335"/>
  </r>
  <r>
    <s v="9."/>
    <s v="Итого:"/>
    <m/>
    <m/>
    <m/>
    <m/>
    <m/>
    <x v="0"/>
    <m/>
    <m/>
    <m/>
    <m/>
    <m/>
    <m/>
    <m/>
    <m/>
    <n v="2988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n v="1"/>
    <s v="https://www.dns-shop.ru/product/cdb4b4db5ae43333/blok-rozetok-5bites-pdu819p-08/?ysclid=manp0c2wta432405456&amp;utm_medium=organic&amp;utm_source=yandex&amp;utm_referrer=https%3A%2F%2Fyandex.ru%2F"/>
    <x v="0"/>
    <s v="Блок розеток"/>
    <s v="5Bites"/>
    <s v="PDU819P-08"/>
    <m/>
    <m/>
    <x v="0"/>
    <s v="Блок розеток"/>
    <s v="27.33.13.190"/>
    <s v="27.33.13.190-00000001"/>
    <s v="шт."/>
    <n v="5"/>
    <n v="1599"/>
    <m/>
    <m/>
    <n v="533"/>
    <e v="#DIV/0!"/>
    <e v="#DIV/0!"/>
    <n v="7995"/>
  </r>
  <r>
    <n v="2"/>
    <s v="https://www.vseinstrumenti.ru/product/bytovoj-ventilyator-soler-palau-silent-200-cz-50-057-929342/#characteristics"/>
    <x v="1"/>
    <s v="Бытовой вентилятор 200 мм"/>
    <s v="Soler&amp;Palau"/>
    <s v="Silent-200 CZ 50-057"/>
    <m/>
    <m/>
    <x v="0"/>
    <s v="Вентиляторы бытовые"/>
    <s v="27.51.15.110"/>
    <s v="27.51.15.110-00000028"/>
    <s v="шт."/>
    <n v="1"/>
    <n v="6470"/>
    <m/>
    <m/>
    <n v="2156.6666666666665"/>
    <e v="#DIV/0!"/>
    <e v="#DIV/0!"/>
    <n v="6470"/>
  </r>
  <r>
    <n v="3"/>
    <s v="https://www.ozon.ru/product/lenta-lipuchka-dlya-provodov-styazhki-dlya-pk-1589947821/?at=WPtNLXjD7u2OQOm3sKX124KHW4XA4QIr7JBMksn2rzk8"/>
    <x v="0"/>
    <s v="Клейкая лента"/>
    <m/>
    <s v="Лента/липучка для кабеля 5000Х12Х1"/>
    <m/>
    <m/>
    <x v="1"/>
    <s v="Плиты, листы, пленка, лента и прочие плоские полимерные самоклеящиеся формы, в рулонах шириной не более 20 см"/>
    <m/>
    <s v="22.29.21.000"/>
    <s v="шт."/>
    <n v="15"/>
    <n v="216"/>
    <m/>
    <m/>
    <n v="72"/>
    <e v="#DIV/0!"/>
    <e v="#DIV/0!"/>
    <n v="3240"/>
  </r>
  <r>
    <n v="4"/>
    <s v="https://komtek.net.ru/usb-flash-nakopitel-32gb-usb-3.0-sandisk-cz73-ultra-flair-metal-sdcz73-032g-g46/"/>
    <x v="0"/>
    <s v="USB Flash-накопитель 32Gb"/>
    <s v="SanDisk"/>
    <s v="Ultra Flair USB 3.0"/>
    <m/>
    <m/>
    <x v="1"/>
    <s v="Универсальные системы хранения данных (повышенной надежности без единой точки отказа)"/>
    <m/>
    <s v="26.20.21.120"/>
    <s v="шт."/>
    <n v="100"/>
    <n v="520"/>
    <m/>
    <m/>
    <n v="173.33333333333334"/>
    <e v="#DIV/0!"/>
    <e v="#DIV/0!"/>
    <n v="52000"/>
  </r>
  <r>
    <n v="5"/>
    <s v="https://my3oboz.ru/catalog/mikrofony_i_radiosistemy/radiosistemy/radiosistemy_dlya_konferenciy/volta-usc-101t-besprovodnaya-diskussionnaya-radiosistema-komplekt-iz-8-nastolnykh-mikrofonov-i-mnogo/"/>
    <x v="0"/>
    <s v="Беспроводная дискуссионная радиосистема  "/>
    <s v="Volta"/>
    <s v="USC-101T"/>
    <m/>
    <m/>
    <x v="1"/>
    <s v="Микрофоны и подставки для них"/>
    <m/>
    <s v="26.40.41.000"/>
    <s v="шт."/>
    <n v="1"/>
    <n v="121150"/>
    <m/>
    <m/>
    <n v="40383.333333333336"/>
    <e v="#DIV/0!"/>
    <e v="#DIV/0!"/>
    <n v="121150"/>
  </r>
  <r>
    <n v="6"/>
    <s v="https://proektor-lamps.ru/product/lampa_dlya_proektora_Epson_EH-TW3200__ELPLP49__V13H010L49_-1664/"/>
    <x v="1"/>
    <s v="лампа для проектора epson eh-tw3200"/>
    <m/>
    <m/>
    <m/>
    <m/>
    <x v="1"/>
    <s v="Лампы накаливания или газоразрядные лампы; дуговые лампы; светодиодные лампы"/>
    <s v="27.40.1"/>
    <s v="27.40.10.000-00000001"/>
    <s v="шт."/>
    <n v="1"/>
    <n v="12100"/>
    <m/>
    <m/>
    <n v="4033.3333333333335"/>
    <e v="#DIV/0!"/>
    <e v="#DIV/0!"/>
    <n v="12100"/>
  </r>
  <r>
    <n v="7"/>
    <s v="https://www.wildberries.ru/catalog/194117171/detail.aspx?targetUrl=SG"/>
    <x v="1"/>
    <s v="Резиновый гибкий кабель-канал 1000*140*25 мм."/>
    <m/>
    <m/>
    <m/>
    <m/>
    <x v="0"/>
    <s v="Арматура электроизоляционная из пластмасс"/>
    <m/>
    <s v="27.33.14.000"/>
    <s v="шт."/>
    <n v="15"/>
    <n v="1474"/>
    <m/>
    <m/>
    <n v="491.33333333333331"/>
    <e v="#DIV/0!"/>
    <e v="#DIV/0!"/>
    <n v="22110"/>
  </r>
  <r>
    <n v="9"/>
    <s v="https://ozon.ru/t/HOyOjoR"/>
    <x v="0"/>
    <s v="Аналого-цифровой аудио конвертер"/>
    <m/>
    <s v="RCA (analog) to S/PDIF(coaxil) + Toslink, модель EDH-RS, Espada"/>
    <m/>
    <m/>
    <x v="0"/>
    <s v="Аппаратура для записи и воспроизведения звука и изображения"/>
    <s v="26.40.3"/>
    <s v="26.40.30.000-00000001"/>
    <s v="шт."/>
    <n v="1"/>
    <n v="1305"/>
    <m/>
    <m/>
    <n v="435"/>
    <e v="#DIV/0!"/>
    <e v="#DIV/0!"/>
    <n v="1305"/>
  </r>
  <r>
    <n v="10"/>
    <s v="https://ozon.ru/t/NAxAzty"/>
    <x v="0"/>
    <s v="Шнур оптический Toslink &quot;шт&quot; - Toslink &quot;шт&quot; OD5.0мм 20м"/>
    <m/>
    <m/>
    <m/>
    <m/>
    <x v="1"/>
    <s v="Кабели волоконно-оптические"/>
    <s v="27.31.1"/>
    <s v="27.31.10.000-00000004"/>
    <s v="шт."/>
    <n v="1"/>
    <n v="1955"/>
    <m/>
    <m/>
    <n v="651.66666666666663"/>
    <e v="#DIV/0!"/>
    <e v="#DIV/0!"/>
    <n v="1955"/>
  </r>
  <r>
    <n v="11"/>
    <s v="https://ozon.ru/t/lQWQYLX"/>
    <x v="0"/>
    <s v="Шнур оптический"/>
    <m/>
    <s v="Toslink OD5.0мм 30м"/>
    <m/>
    <m/>
    <x v="1"/>
    <s v="Кабели волоконно-оптические"/>
    <s v="27.31.1"/>
    <s v="27.31.10.000-00000004"/>
    <s v="шт."/>
    <n v="1"/>
    <n v="3787"/>
    <m/>
    <m/>
    <n v="1262.3333333333333"/>
    <e v="#DIV/0!"/>
    <e v="#DIV/0!"/>
    <n v="3787"/>
  </r>
  <r>
    <n v="12"/>
    <s v="https://www.ozon.ru/product/filum-opticheskiy-kabel-hdmi-2-1-8k-60gts-4k-120gts-20-metrov-videokabel-optovolokonnyy-filum-fl-2033643591/?from=share_web&amp;perehod=smm_share_button_productpage_link"/>
    <x v="0"/>
    <s v="Оптический кабель HDMI 2.1 / 8К 60Гц, 4К 120Гц, 20 метров"/>
    <m/>
    <s v="FL-AOC-HDMI2.1-20M"/>
    <m/>
    <m/>
    <x v="1"/>
    <s v="Кабели, провода и шнуры связи прочие, не включенные в другие группировки"/>
    <s v="27.32"/>
    <s v="27.32.10.000-00000001"/>
    <s v="шт."/>
    <n v="3"/>
    <n v="6326"/>
    <m/>
    <m/>
    <n v="2108.6666666666665"/>
    <e v="#DIV/0!"/>
    <e v="#DIV/0!"/>
    <n v="18978"/>
  </r>
  <r>
    <n v="13"/>
    <s v="https://www.ozon.ru/product/filum-opticheskiy-kabel-hdmi-2-1-8k-60gts-4k-120gts-40-metrov-videokabel-optovolokonnyy-fl-aoc-hdmi2-2033647785/?from_sku=2033643591&amp;oos_search=false"/>
    <x v="0"/>
    <s v="Оптический кабель HDMI 2.1 / 8К 60Гц, 4К 120Гц, 40 метров"/>
    <m/>
    <s v="FL-AOC-HDMI2.1-40M"/>
    <m/>
    <m/>
    <x v="1"/>
    <s v="Кабели, провода и шнуры связи прочие, не включенные в другие группировки"/>
    <s v="27.32"/>
    <s v="27.32.10.000-00000001"/>
    <s v="шт."/>
    <n v="2"/>
    <n v="9226"/>
    <m/>
    <m/>
    <n v="3075.3333333333335"/>
    <e v="#DIV/0!"/>
    <e v="#DIV/0!"/>
    <n v="18452"/>
  </r>
  <r>
    <n v="14"/>
    <s v="https://skomplekt.com/tovar/3/4/10001369767/"/>
    <x v="0"/>
    <s v="Удлинитель HDMI по оптическому волокну, FullHD"/>
    <m/>
    <s v="Lenkeng LKV651"/>
    <m/>
    <m/>
    <x v="1"/>
    <s v="Части и принадлежности звукового и видеооборудования"/>
    <s v="26.40.51.000"/>
    <s v="нет в ктру"/>
    <s v="шт."/>
    <n v="1"/>
    <n v="21923"/>
    <m/>
    <m/>
    <n v="7307.666666666667"/>
    <e v="#DIV/0!"/>
    <e v="#DIV/0!"/>
    <n v="21923"/>
  </r>
  <r>
    <n v="16"/>
    <s v="https://www.ozon.ru/product/vneshniy-interfeys-usb-behringer-um2-dlya-zapisi-i-vosproizvedeniya-zvuka-na-kompyutere-pc-mac-962565700/?from=share_web&amp;perehod=smm_share_button_productpage_link"/>
    <x v="0"/>
    <s v="Внешний интерфейс USB  для записи и воспроизведения звука на компьютере (PC / MAC)"/>
    <m/>
    <s v="BEHRINGER UM2"/>
    <m/>
    <m/>
    <x v="1"/>
    <s v="Части и принадлежности звукового и видеооборудования"/>
    <s v="26.40.51.000"/>
    <s v="нет в ктру"/>
    <s v="шт."/>
    <n v="1"/>
    <n v="5651"/>
    <m/>
    <m/>
    <n v="1883.6666666666667"/>
    <e v="#DIV/0!"/>
    <e v="#DIV/0!"/>
    <n v="5651"/>
  </r>
  <r>
    <n v="19"/>
    <s v="https://ozon.ru/t/j905NE6"/>
    <x v="0"/>
    <s v="Кабель аудио RCA M (папа) х2 / RCA M (папа) х2, 1.5 м"/>
    <m/>
    <m/>
    <m/>
    <m/>
    <x v="1"/>
    <s v="Части и принадлежности звукового и видеооборудования"/>
    <s v="26.40.51.000"/>
    <s v="нет в ктру"/>
    <s v="шт."/>
    <n v="1"/>
    <n v="411"/>
    <m/>
    <m/>
    <n v="137"/>
    <e v="#DIV/0!"/>
    <e v="#DIV/0!"/>
    <n v="411"/>
  </r>
  <r>
    <n v="20"/>
    <s v="https://www.wildberries.ru/catalog/130064655/detail.aspx?targetUrl=SN"/>
    <x v="0"/>
    <s v="Конвертер аудио сигнала"/>
    <m/>
    <m/>
    <m/>
    <m/>
    <x v="1"/>
    <s v="Части и принадлежности звукового и видеооборудования"/>
    <s v="26.40.51.000"/>
    <s v="нет в ктру"/>
    <s v="шт."/>
    <n v="1"/>
    <n v="476"/>
    <m/>
    <m/>
    <n v="158.66666666666666"/>
    <e v="#DIV/0!"/>
    <e v="#DIV/0!"/>
    <n v="476"/>
  </r>
  <r>
    <n v="21"/>
    <s v="https://www.wildberries.ru/catalog/6093189/detail.aspx?size=21664643"/>
    <x v="0"/>
    <s v="Гарнитура (наушники с микрофоном)"/>
    <m/>
    <m/>
    <m/>
    <m/>
    <x v="1"/>
    <s v="Гарнитура"/>
    <s v="26.40.4"/>
    <s v="26.40.42.120-00000005"/>
    <s v="шт."/>
    <n v="15"/>
    <m/>
    <m/>
    <m/>
    <n v="0"/>
    <e v="#DIV/0!"/>
    <e v="#DIV/0!"/>
    <n v="0"/>
  </r>
  <r>
    <n v="22"/>
    <s v="https://ozon.ru/t/UM9AAWk"/>
    <x v="0"/>
    <s v="Внешний интерфейс USB для записи и воспроизведения звука на компьютере"/>
    <s v="BEHRINGER "/>
    <s v="UM2 "/>
    <m/>
    <m/>
    <x v="1"/>
    <s v="Части и принадлежности звукового и видеооборудования"/>
    <s v="26.40.51.000"/>
    <s v="нет в ктру"/>
    <s v="шт."/>
    <n v="1"/>
    <n v="6035"/>
    <m/>
    <m/>
    <m/>
    <m/>
    <m/>
    <n v="6035"/>
  </r>
  <r>
    <n v="23"/>
    <s v="https://ozon.ru/t/j905NE6"/>
    <x v="0"/>
    <s v="Кабель аудио RCA M (папа) х2 / RCA M (папа) х2, 1.5 м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406"/>
    <m/>
    <m/>
    <m/>
    <m/>
    <m/>
    <n v="406"/>
  </r>
  <r>
    <n v="24"/>
    <s v="https://www.wildberries.ru/catalog/130064655/detail.aspx?targetUrl=SN"/>
    <x v="0"/>
    <s v="Digital to analog Audio Converter Конвертер аудио сигнала"/>
    <m/>
    <m/>
    <m/>
    <m/>
    <x v="1"/>
    <s v="Части и принадлежности звукового и видеооборудования"/>
    <s v="26.40.51.000"/>
    <s v="нет в ктру"/>
    <s v="шт."/>
    <n v="1"/>
    <n v="461"/>
    <m/>
    <m/>
    <m/>
    <m/>
    <m/>
    <n v="461"/>
  </r>
  <r>
    <n v="25"/>
    <s v="https://ozon.ru/t/j90UZri"/>
    <x v="0"/>
    <s v="Кабель аудио RCA M (папа) х2 / RCA M (папа) х2, провод Vention тюльпан шнур для подключения гарнитуры и акустических систем к телевизору 3 метра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531"/>
    <m/>
    <m/>
    <m/>
    <m/>
    <m/>
    <n v="531"/>
  </r>
  <r>
    <n v="26"/>
    <s v="https://ozon.ru/t/dhFDpkk"/>
    <x v="0"/>
    <s v="Аудио-кабель AUX mini jack 3.5 - 2 RCA BOROFONE BL11 / AUX - тюльпаны / 1.5м / позолоченные штекеры / черный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358"/>
    <m/>
    <m/>
    <m/>
    <m/>
    <m/>
    <n v="358"/>
  </r>
  <r>
    <n v="27"/>
    <s v="https://www.wildberries.ru/catalog/212784325/detail.aspx?size=340146256"/>
    <x v="0"/>
    <s v="Кронштейн для двух мониторов настольный 17&quot;-32&quot;"/>
    <m/>
    <m/>
    <m/>
    <m/>
    <x v="0"/>
    <s v="Изделия крепежные и винты крепежные"/>
    <s v="25.94.12.190"/>
    <s v="25.94.10.000-00000001"/>
    <s v="шт."/>
    <n v="15"/>
    <n v="3229"/>
    <m/>
    <m/>
    <m/>
    <m/>
    <m/>
    <n v="48435"/>
  </r>
  <r>
    <n v="28"/>
    <s v="https://www.wildberries.ru/catalog/337441942/detail.aspx"/>
    <x v="0"/>
    <s v="Кронштейн для монитора настольный 17&quot;-32&quot;"/>
    <m/>
    <m/>
    <m/>
    <m/>
    <x v="0"/>
    <s v="Изделия крепежные и винты крепежные"/>
    <s v="25.94.12.190"/>
    <s v="25.94.10.000-00000001"/>
    <s v="шт."/>
    <n v="30"/>
    <n v="1831"/>
    <m/>
    <m/>
    <m/>
    <m/>
    <m/>
    <n v="54930"/>
  </r>
  <r>
    <n v="29"/>
    <s v="https://www.wildberries.ru/catalog/5544486/detail.aspx?size=19959076"/>
    <x v="0"/>
    <s v="Комплект набор / Клавиатура беспроводная + мышь"/>
    <m/>
    <m/>
    <m/>
    <m/>
    <x v="1"/>
    <s v="Клавиатуры_x000a_Мышь компьютерная"/>
    <s v="26.20.16.110_x000a_26.20.16.170"/>
    <s v="26.20.16.110-00000003_x000a_26.20.16.170-00000003"/>
    <s v="шт."/>
    <n v="30"/>
    <n v="1387"/>
    <m/>
    <m/>
    <m/>
    <m/>
    <m/>
    <n v="416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Сводная таблица2" cacheId="0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A30" firstHeaderRow="1" firstDataRow="1" firstDataCol="1"/>
  <pivotFields count="17">
    <pivotField showAll="0"/>
    <pivotField showAll="0"/>
    <pivotField showAll="0"/>
    <pivotField showAll="0"/>
    <pivotField showAll="0"/>
    <pivotField showAll="0"/>
    <pivotField showAll="0"/>
    <pivotField axis="axisRow" showAll="0">
      <items count="27">
        <item x="13"/>
        <item x="25"/>
        <item x="23"/>
        <item x="22"/>
        <item x="3"/>
        <item x="21"/>
        <item x="15"/>
        <item x="6"/>
        <item x="8"/>
        <item x="19"/>
        <item x="20"/>
        <item x="18"/>
        <item x="1"/>
        <item x="4"/>
        <item x="24"/>
        <item x="17"/>
        <item x="10"/>
        <item x="11"/>
        <item x="2"/>
        <item x="14"/>
        <item x="9"/>
        <item x="5"/>
        <item x="12"/>
        <item x="1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Сводная таблица2" cacheId="1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9:B12" firstHeaderRow="1" firstDataRow="1" firstDataCol="1"/>
  <pivotFields count="21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8"/>
  </rowFields>
  <rowItems count="3">
    <i>
      <x/>
    </i>
    <i>
      <x v="1"/>
    </i>
    <i t="grand">
      <x/>
    </i>
  </rowItems>
  <colItems count="1">
    <i/>
  </colItems>
  <dataFields count="1">
    <dataField name="Сумма по полю НМЦК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Сводная таблица1" cacheId="1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B6" firstHeaderRow="1" firstDataRow="1" firstDataCol="1"/>
  <pivotFields count="21"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Сумма по полю НМЦК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51"/>
  <sheetViews>
    <sheetView topLeftCell="A19" workbookViewId="0">
      <selection activeCell="B51" sqref="B51"/>
    </sheetView>
  </sheetViews>
  <sheetFormatPr defaultRowHeight="15" x14ac:dyDescent="0.25"/>
  <cols>
    <col min="1" max="1" width="20.7109375" bestFit="1" customWidth="1"/>
    <col min="2" max="2" width="50.42578125" customWidth="1"/>
  </cols>
  <sheetData>
    <row r="3" spans="1:1" x14ac:dyDescent="0.25">
      <c r="A3" s="36" t="s">
        <v>22</v>
      </c>
    </row>
    <row r="4" spans="1:1" x14ac:dyDescent="0.25">
      <c r="A4" s="37" t="s">
        <v>23</v>
      </c>
    </row>
    <row r="5" spans="1:1" x14ac:dyDescent="0.25">
      <c r="A5" s="37" t="s">
        <v>24</v>
      </c>
    </row>
    <row r="6" spans="1:1" x14ac:dyDescent="0.25">
      <c r="A6" s="37" t="s">
        <v>25</v>
      </c>
    </row>
    <row r="7" spans="1:1" x14ac:dyDescent="0.25">
      <c r="A7" s="37" t="s">
        <v>26</v>
      </c>
    </row>
    <row r="8" spans="1:1" x14ac:dyDescent="0.25">
      <c r="A8" s="37" t="s">
        <v>27</v>
      </c>
    </row>
    <row r="9" spans="1:1" x14ac:dyDescent="0.25">
      <c r="A9" s="37" t="s">
        <v>28</v>
      </c>
    </row>
    <row r="10" spans="1:1" x14ac:dyDescent="0.25">
      <c r="A10" s="37" t="s">
        <v>29</v>
      </c>
    </row>
    <row r="11" spans="1:1" x14ac:dyDescent="0.25">
      <c r="A11" s="37" t="s">
        <v>30</v>
      </c>
    </row>
    <row r="12" spans="1:1" x14ac:dyDescent="0.25">
      <c r="A12" s="37" t="s">
        <v>31</v>
      </c>
    </row>
    <row r="13" spans="1:1" x14ac:dyDescent="0.25">
      <c r="A13" s="37" t="s">
        <v>32</v>
      </c>
    </row>
    <row r="14" spans="1:1" x14ac:dyDescent="0.25">
      <c r="A14" s="37" t="s">
        <v>33</v>
      </c>
    </row>
    <row r="15" spans="1:1" x14ac:dyDescent="0.25">
      <c r="A15" s="37" t="s">
        <v>34</v>
      </c>
    </row>
    <row r="16" spans="1:1" x14ac:dyDescent="0.25">
      <c r="A16" s="37" t="s">
        <v>35</v>
      </c>
    </row>
    <row r="17" spans="1:2" x14ac:dyDescent="0.25">
      <c r="A17" s="37" t="s">
        <v>36</v>
      </c>
    </row>
    <row r="18" spans="1:2" x14ac:dyDescent="0.25">
      <c r="A18" s="37" t="s">
        <v>37</v>
      </c>
    </row>
    <row r="19" spans="1:2" x14ac:dyDescent="0.25">
      <c r="A19" s="37" t="s">
        <v>38</v>
      </c>
    </row>
    <row r="20" spans="1:2" x14ac:dyDescent="0.25">
      <c r="A20" s="37" t="s">
        <v>39</v>
      </c>
    </row>
    <row r="21" spans="1:2" x14ac:dyDescent="0.25">
      <c r="A21" s="37" t="s">
        <v>40</v>
      </c>
    </row>
    <row r="22" spans="1:2" x14ac:dyDescent="0.25">
      <c r="A22" s="37" t="s">
        <v>41</v>
      </c>
    </row>
    <row r="23" spans="1:2" x14ac:dyDescent="0.25">
      <c r="A23" s="37" t="s">
        <v>42</v>
      </c>
    </row>
    <row r="24" spans="1:2" x14ac:dyDescent="0.25">
      <c r="A24" s="37" t="s">
        <v>43</v>
      </c>
    </row>
    <row r="25" spans="1:2" x14ac:dyDescent="0.25">
      <c r="A25" s="37" t="s">
        <v>44</v>
      </c>
    </row>
    <row r="26" spans="1:2" x14ac:dyDescent="0.25">
      <c r="A26" s="37" t="s">
        <v>45</v>
      </c>
    </row>
    <row r="27" spans="1:2" x14ac:dyDescent="0.25">
      <c r="A27" s="37" t="s">
        <v>46</v>
      </c>
    </row>
    <row r="28" spans="1:2" x14ac:dyDescent="0.25">
      <c r="A28" s="37" t="s">
        <v>47</v>
      </c>
    </row>
    <row r="29" spans="1:2" x14ac:dyDescent="0.25">
      <c r="A29" s="37" t="s">
        <v>48</v>
      </c>
    </row>
    <row r="30" spans="1:2" x14ac:dyDescent="0.25">
      <c r="A30" s="37" t="s">
        <v>49</v>
      </c>
    </row>
    <row r="31" spans="1:2" x14ac:dyDescent="0.25">
      <c r="A31" s="37" t="s">
        <v>50</v>
      </c>
    </row>
    <row r="32" spans="1:2" x14ac:dyDescent="0.25">
      <c r="A32" t="s">
        <v>24</v>
      </c>
      <c r="B32" t="s">
        <v>51</v>
      </c>
    </row>
    <row r="33" spans="1:2" x14ac:dyDescent="0.25">
      <c r="A33" t="s">
        <v>25</v>
      </c>
      <c r="B33" t="s">
        <v>52</v>
      </c>
    </row>
    <row r="34" spans="1:2" x14ac:dyDescent="0.25">
      <c r="A34" t="s">
        <v>27</v>
      </c>
      <c r="B34" t="s">
        <v>53</v>
      </c>
    </row>
    <row r="35" spans="1:2" x14ac:dyDescent="0.25">
      <c r="A35" t="s">
        <v>28</v>
      </c>
      <c r="B35" t="s">
        <v>54</v>
      </c>
    </row>
    <row r="36" spans="1:2" x14ac:dyDescent="0.25">
      <c r="A36" t="s">
        <v>29</v>
      </c>
      <c r="B36" t="s">
        <v>4</v>
      </c>
    </row>
    <row r="37" spans="1:2" x14ac:dyDescent="0.25">
      <c r="A37" t="s">
        <v>30</v>
      </c>
      <c r="B37" t="s">
        <v>55</v>
      </c>
    </row>
    <row r="38" spans="1:2" x14ac:dyDescent="0.25">
      <c r="A38" t="s">
        <v>31</v>
      </c>
      <c r="B38" t="s">
        <v>56</v>
      </c>
    </row>
    <row r="39" spans="1:2" x14ac:dyDescent="0.25">
      <c r="A39" t="s">
        <v>32</v>
      </c>
      <c r="B39" t="s">
        <v>57</v>
      </c>
    </row>
    <row r="40" spans="1:2" x14ac:dyDescent="0.25">
      <c r="A40" t="s">
        <v>33</v>
      </c>
      <c r="B40" t="s">
        <v>58</v>
      </c>
    </row>
    <row r="41" spans="1:2" x14ac:dyDescent="0.25">
      <c r="A41" t="s">
        <v>34</v>
      </c>
      <c r="B41" t="s">
        <v>59</v>
      </c>
    </row>
    <row r="42" spans="1:2" x14ac:dyDescent="0.25">
      <c r="A42" t="s">
        <v>35</v>
      </c>
      <c r="B42" t="s">
        <v>60</v>
      </c>
    </row>
    <row r="43" spans="1:2" x14ac:dyDescent="0.25">
      <c r="A43" t="s">
        <v>37</v>
      </c>
      <c r="B43" t="s">
        <v>61</v>
      </c>
    </row>
    <row r="44" spans="1:2" x14ac:dyDescent="0.25">
      <c r="A44" t="s">
        <v>39</v>
      </c>
      <c r="B44" t="s">
        <v>62</v>
      </c>
    </row>
    <row r="45" spans="1:2" x14ac:dyDescent="0.25">
      <c r="A45" t="s">
        <v>40</v>
      </c>
      <c r="B45" s="38" t="s">
        <v>63</v>
      </c>
    </row>
    <row r="46" spans="1:2" x14ac:dyDescent="0.25">
      <c r="A46" t="s">
        <v>41</v>
      </c>
      <c r="B46" t="s">
        <v>64</v>
      </c>
    </row>
    <row r="47" spans="1:2" x14ac:dyDescent="0.25">
      <c r="A47" t="s">
        <v>42</v>
      </c>
      <c r="B47" t="s">
        <v>64</v>
      </c>
    </row>
    <row r="48" spans="1:2" x14ac:dyDescent="0.25">
      <c r="A48" t="s">
        <v>43</v>
      </c>
      <c r="B48" t="s">
        <v>65</v>
      </c>
    </row>
    <row r="49" spans="1:2" x14ac:dyDescent="0.25">
      <c r="A49" t="s">
        <v>44</v>
      </c>
      <c r="B49" t="s">
        <v>66</v>
      </c>
    </row>
    <row r="50" spans="1:2" x14ac:dyDescent="0.25">
      <c r="A50" t="s">
        <v>45</v>
      </c>
      <c r="B50" t="s">
        <v>67</v>
      </c>
    </row>
    <row r="51" spans="1:2" x14ac:dyDescent="0.25">
      <c r="A51" t="s">
        <v>46</v>
      </c>
      <c r="B51" t="s">
        <v>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12"/>
  <sheetViews>
    <sheetView workbookViewId="0">
      <selection activeCell="B4" sqref="B4"/>
    </sheetView>
  </sheetViews>
  <sheetFormatPr defaultRowHeight="15" x14ac:dyDescent="0.25"/>
  <cols>
    <col min="1" max="1" width="17.28515625" bestFit="1" customWidth="1"/>
    <col min="2" max="2" width="22" bestFit="1" customWidth="1"/>
  </cols>
  <sheetData>
    <row r="3" spans="1:2" x14ac:dyDescent="0.25">
      <c r="A3" s="36" t="s">
        <v>22</v>
      </c>
      <c r="B3" t="s">
        <v>72</v>
      </c>
    </row>
    <row r="4" spans="1:2" x14ac:dyDescent="0.25">
      <c r="A4" s="37">
        <v>242</v>
      </c>
      <c r="B4">
        <v>410089</v>
      </c>
    </row>
    <row r="5" spans="1:2" x14ac:dyDescent="0.25">
      <c r="A5" s="37">
        <v>244</v>
      </c>
      <c r="B5">
        <v>40680</v>
      </c>
    </row>
    <row r="6" spans="1:2" x14ac:dyDescent="0.25">
      <c r="A6" s="37" t="s">
        <v>49</v>
      </c>
      <c r="B6">
        <v>450769</v>
      </c>
    </row>
    <row r="9" spans="1:2" x14ac:dyDescent="0.25">
      <c r="A9" s="36" t="s">
        <v>22</v>
      </c>
      <c r="B9" t="s">
        <v>72</v>
      </c>
    </row>
    <row r="10" spans="1:2" x14ac:dyDescent="0.25">
      <c r="A10" s="37" t="s">
        <v>69</v>
      </c>
      <c r="B10">
        <v>309524</v>
      </c>
    </row>
    <row r="11" spans="1:2" x14ac:dyDescent="0.25">
      <c r="A11" s="37" t="s">
        <v>70</v>
      </c>
      <c r="B11">
        <v>141245</v>
      </c>
    </row>
    <row r="12" spans="1:2" x14ac:dyDescent="0.25">
      <c r="A12" s="37" t="s">
        <v>49</v>
      </c>
      <c r="B12">
        <v>450769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0"/>
  <sheetViews>
    <sheetView tabSelected="1" view="pageBreakPreview" zoomScale="70" zoomScaleNormal="70" zoomScaleSheetLayoutView="70" workbookViewId="0">
      <selection activeCell="H8" sqref="H8"/>
    </sheetView>
  </sheetViews>
  <sheetFormatPr defaultRowHeight="15" x14ac:dyDescent="0.25"/>
  <cols>
    <col min="2" max="2" width="58.42578125" customWidth="1"/>
    <col min="3" max="3" width="16.28515625" customWidth="1"/>
    <col min="4" max="4" width="17.7109375" customWidth="1"/>
    <col min="5" max="5" width="36.7109375" customWidth="1"/>
    <col min="6" max="6" width="17.5703125" customWidth="1"/>
    <col min="7" max="7" width="26.5703125" customWidth="1"/>
    <col min="8" max="8" width="10.42578125" customWidth="1"/>
    <col min="9" max="10" width="9.140625" customWidth="1"/>
    <col min="11" max="13" width="16.28515625" customWidth="1"/>
    <col min="14" max="14" width="10.7109375" customWidth="1"/>
    <col min="15" max="15" width="11" style="1" customWidth="1"/>
    <col min="16" max="16" width="9.7109375" style="1" customWidth="1"/>
    <col min="17" max="17" width="18.85546875" style="1" bestFit="1" customWidth="1"/>
  </cols>
  <sheetData>
    <row r="1" spans="1:17" s="4" customFormat="1" x14ac:dyDescent="0.25">
      <c r="A1" s="2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Q1" s="7" t="s">
        <v>8</v>
      </c>
    </row>
    <row r="2" spans="1:17" s="4" customFormat="1" x14ac:dyDescent="0.25">
      <c r="A2" s="2"/>
      <c r="B2" s="2"/>
      <c r="C2" s="5"/>
      <c r="D2" s="5"/>
      <c r="E2" s="5"/>
      <c r="F2" s="5"/>
      <c r="G2" s="5"/>
      <c r="H2" s="5"/>
      <c r="I2" s="5"/>
      <c r="J2" s="6"/>
      <c r="K2" s="5"/>
      <c r="L2" s="5"/>
      <c r="M2" s="5"/>
      <c r="N2" s="5"/>
    </row>
    <row r="3" spans="1:17" s="8" customFormat="1" ht="40.5" x14ac:dyDescent="0.3">
      <c r="A3" s="22" t="s">
        <v>5</v>
      </c>
      <c r="B3" s="22"/>
      <c r="C3" s="23"/>
      <c r="D3" s="23"/>
      <c r="E3" s="23"/>
      <c r="F3" s="23"/>
      <c r="G3" s="23"/>
      <c r="H3" s="23"/>
      <c r="I3" s="22"/>
      <c r="J3" s="22"/>
      <c r="K3" s="22"/>
      <c r="L3" s="22"/>
      <c r="M3" s="22"/>
      <c r="N3" s="22"/>
      <c r="O3" s="24"/>
      <c r="P3" s="24"/>
      <c r="Q3" s="24"/>
    </row>
    <row r="4" spans="1:17" s="4" customFormat="1" ht="20.25" x14ac:dyDescent="0.3">
      <c r="A4" s="25" t="s">
        <v>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6"/>
      <c r="P4" s="26"/>
      <c r="Q4" s="26"/>
    </row>
    <row r="5" spans="1:17" s="4" customFormat="1" ht="60.75" x14ac:dyDescent="0.3">
      <c r="A5" s="25" t="s">
        <v>79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6"/>
      <c r="P5" s="26"/>
      <c r="Q5" s="26"/>
    </row>
    <row r="6" spans="1:17" s="4" customFormat="1" ht="20.25" x14ac:dyDescent="0.3">
      <c r="A6" s="25" t="s">
        <v>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6"/>
      <c r="P6" s="26"/>
      <c r="Q6" s="26"/>
    </row>
    <row r="7" spans="1:17" ht="158.25" x14ac:dyDescent="0.25">
      <c r="A7" s="27" t="s">
        <v>0</v>
      </c>
      <c r="B7" s="27" t="s">
        <v>1</v>
      </c>
      <c r="C7" s="39" t="s">
        <v>81</v>
      </c>
      <c r="D7" s="39" t="s">
        <v>78</v>
      </c>
      <c r="E7" s="27" t="s">
        <v>71</v>
      </c>
      <c r="F7" s="27" t="s">
        <v>77</v>
      </c>
      <c r="G7" s="27" t="s">
        <v>73</v>
      </c>
      <c r="H7" s="27" t="s">
        <v>75</v>
      </c>
      <c r="I7" s="27" t="s">
        <v>2</v>
      </c>
      <c r="J7" s="27" t="s">
        <v>3</v>
      </c>
      <c r="K7" s="28" t="s">
        <v>88</v>
      </c>
      <c r="L7" s="28" t="s">
        <v>87</v>
      </c>
      <c r="M7" s="28" t="s">
        <v>89</v>
      </c>
      <c r="N7" s="28" t="s">
        <v>9</v>
      </c>
      <c r="O7" s="29" t="s">
        <v>10</v>
      </c>
      <c r="P7" s="29" t="s">
        <v>11</v>
      </c>
      <c r="Q7" s="29" t="s">
        <v>12</v>
      </c>
    </row>
    <row r="8" spans="1:17" ht="49.5" customHeight="1" x14ac:dyDescent="0.25">
      <c r="A8" s="30">
        <v>1</v>
      </c>
      <c r="B8" s="31" t="s">
        <v>85</v>
      </c>
      <c r="C8" s="30" t="s">
        <v>80</v>
      </c>
      <c r="D8" s="30" t="s">
        <v>76</v>
      </c>
      <c r="E8" s="31" t="s">
        <v>84</v>
      </c>
      <c r="F8" s="30" t="s">
        <v>90</v>
      </c>
      <c r="G8" s="30" t="s">
        <v>83</v>
      </c>
      <c r="H8" s="30" t="s">
        <v>86</v>
      </c>
      <c r="I8" s="30" t="s">
        <v>74</v>
      </c>
      <c r="J8" s="32">
        <v>1</v>
      </c>
      <c r="K8" s="33">
        <v>11867</v>
      </c>
      <c r="L8" s="33">
        <v>10179</v>
      </c>
      <c r="M8" s="33">
        <v>13343</v>
      </c>
      <c r="N8" s="33">
        <f>ROUNDDOWN((K8+L8+M8)/3,2)</f>
        <v>11796.33</v>
      </c>
      <c r="O8" s="33">
        <f>_xlfn.STDEV.S(K8:M8)</f>
        <v>1583.1832911363558</v>
      </c>
      <c r="P8" s="33">
        <f>(O8/N8)*100</f>
        <v>13.420981704787472</v>
      </c>
      <c r="Q8" s="33">
        <f>J8*N8</f>
        <v>11796.33</v>
      </c>
    </row>
    <row r="9" spans="1:17" ht="49.5" customHeight="1" x14ac:dyDescent="0.25">
      <c r="A9" s="30"/>
      <c r="B9" s="40"/>
      <c r="C9" s="30"/>
      <c r="D9" s="30"/>
      <c r="E9" s="30"/>
      <c r="F9" s="30"/>
      <c r="G9" s="30"/>
      <c r="H9" s="30"/>
      <c r="I9" s="30"/>
      <c r="J9" s="32"/>
      <c r="K9" s="33" cm="1">
        <f t="array" ref="K9">SUM(K8:K8*$J$8:$J$8)</f>
        <v>11867</v>
      </c>
      <c r="L9" s="33" cm="1">
        <f t="array" ref="L9">SUM(L8:L8*$J$8:$J$8)</f>
        <v>10179</v>
      </c>
      <c r="M9" s="33" cm="1">
        <f t="array" ref="M9">SUM(M8:M8*$J$8:$J$8)</f>
        <v>13343</v>
      </c>
      <c r="N9" s="33"/>
      <c r="O9" s="33"/>
      <c r="P9" s="33"/>
      <c r="Q9" s="33"/>
    </row>
    <row r="10" spans="1:17" s="4" customFormat="1" ht="20.25" x14ac:dyDescent="0.3">
      <c r="A10" s="30"/>
      <c r="B10" s="34" t="s">
        <v>13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26"/>
      <c r="P10" s="26"/>
      <c r="Q10" s="35">
        <f>MIN(K9:M9)</f>
        <v>10179</v>
      </c>
    </row>
    <row r="11" spans="1:17" s="4" customFormat="1" x14ac:dyDescent="0.25">
      <c r="C11" s="9"/>
      <c r="D11" s="9"/>
      <c r="E11" s="9"/>
      <c r="F11" s="9"/>
      <c r="G11" s="9"/>
      <c r="H11" s="9"/>
      <c r="I11" s="9"/>
      <c r="J11" s="10"/>
      <c r="K11" s="9"/>
      <c r="L11" s="9"/>
      <c r="M11" s="9"/>
      <c r="N11" s="9"/>
    </row>
    <row r="12" spans="1:17" s="4" customFormat="1" x14ac:dyDescent="0.25">
      <c r="A12" s="44" t="s">
        <v>14</v>
      </c>
      <c r="B12" s="45"/>
      <c r="C12" s="45"/>
      <c r="D12" s="45"/>
      <c r="E12" s="45"/>
      <c r="F12" s="45"/>
      <c r="G12" s="45"/>
      <c r="H12" s="45"/>
      <c r="I12" s="45"/>
      <c r="J12" s="11">
        <f>Q10</f>
        <v>10179</v>
      </c>
      <c r="K12" s="12" t="s">
        <v>15</v>
      </c>
      <c r="L12" s="12"/>
      <c r="M12" s="12"/>
      <c r="N12" s="12"/>
      <c r="O12" s="12"/>
      <c r="P12" s="12"/>
      <c r="Q12" s="13"/>
    </row>
    <row r="13" spans="1:17" s="4" customFormat="1" ht="45" x14ac:dyDescent="0.25">
      <c r="A13" s="19" t="s">
        <v>16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20"/>
      <c r="P13" s="20"/>
      <c r="Q13" s="21"/>
    </row>
    <row r="14" spans="1:17" s="4" customFormat="1" x14ac:dyDescent="0.25">
      <c r="A14" s="47" t="s">
        <v>82</v>
      </c>
      <c r="B14" s="47"/>
      <c r="C14" s="14"/>
      <c r="D14" s="14"/>
      <c r="E14" s="14"/>
      <c r="F14" s="14"/>
      <c r="G14" s="14"/>
      <c r="H14" s="14"/>
      <c r="I14" s="14"/>
      <c r="J14" s="15"/>
      <c r="K14" s="14"/>
      <c r="L14" s="14"/>
      <c r="M14" s="14"/>
      <c r="N14" s="14"/>
    </row>
    <row r="15" spans="1:17" s="4" customFormat="1" ht="21" thickBot="1" x14ac:dyDescent="0.35">
      <c r="A15" s="2"/>
      <c r="B15" s="2"/>
      <c r="C15" s="5"/>
      <c r="D15" s="41"/>
      <c r="E15" s="42"/>
      <c r="F15" s="5"/>
      <c r="G15" s="5"/>
      <c r="H15" s="5"/>
      <c r="I15" s="5"/>
      <c r="J15" s="6"/>
      <c r="K15" s="5"/>
      <c r="L15" s="5"/>
      <c r="M15" s="5"/>
      <c r="N15" s="5"/>
    </row>
    <row r="16" spans="1:17" s="4" customFormat="1" ht="21" thickBot="1" x14ac:dyDescent="0.35">
      <c r="A16" s="48" t="s">
        <v>17</v>
      </c>
      <c r="B16" s="48"/>
      <c r="C16" s="5"/>
      <c r="D16" s="43"/>
      <c r="E16" s="42"/>
      <c r="F16" s="16"/>
      <c r="G16" s="16"/>
      <c r="H16" s="16"/>
      <c r="Q16" s="16"/>
    </row>
    <row r="17" spans="1:9" s="4" customFormat="1" ht="20.25" x14ac:dyDescent="0.3">
      <c r="A17" s="49" t="s">
        <v>18</v>
      </c>
      <c r="B17" s="49"/>
      <c r="C17" s="5"/>
      <c r="D17" s="43"/>
      <c r="E17" s="42"/>
    </row>
    <row r="18" spans="1:9" s="4" customFormat="1" ht="21" thickBot="1" x14ac:dyDescent="0.35">
      <c r="A18" s="50" t="s">
        <v>19</v>
      </c>
      <c r="B18" s="50"/>
      <c r="C18" s="5"/>
      <c r="D18" s="43"/>
      <c r="E18" s="42"/>
    </row>
    <row r="19" spans="1:9" s="4" customFormat="1" x14ac:dyDescent="0.25">
      <c r="A19" s="51" t="s">
        <v>20</v>
      </c>
      <c r="B19" s="51"/>
    </row>
    <row r="20" spans="1:9" s="4" customFormat="1" ht="16.5" thickBot="1" x14ac:dyDescent="0.3">
      <c r="A20" s="46" t="s">
        <v>21</v>
      </c>
      <c r="B20" s="46"/>
      <c r="C20" s="17"/>
      <c r="D20" s="17"/>
      <c r="E20" s="17"/>
      <c r="F20" s="17"/>
      <c r="G20" s="17"/>
      <c r="H20" s="17"/>
      <c r="I20" s="17"/>
    </row>
  </sheetData>
  <autoFilter ref="A7:Q10" xr:uid="{00000000-0009-0000-0000-000002000000}"/>
  <mergeCells count="7">
    <mergeCell ref="A12:I12"/>
    <mergeCell ref="A20:B20"/>
    <mergeCell ref="A14:B14"/>
    <mergeCell ref="A16:B16"/>
    <mergeCell ref="A17:B17"/>
    <mergeCell ref="A18:B18"/>
    <mergeCell ref="A19:B19"/>
  </mergeCells>
  <phoneticPr fontId="17" type="noConversion"/>
  <conditionalFormatting sqref="P8:P9">
    <cfRule type="cellIs" dxfId="0" priority="2" operator="greaterThanOrEqual">
      <formula>33</formula>
    </cfRule>
  </conditionalFormatting>
  <pageMargins left="0.25" right="0.25" top="0.75" bottom="0.75" header="0.3" footer="0.3"/>
  <pageSetup paperSize="9" scale="4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Лист4</vt:lpstr>
      <vt:lpstr>свод</vt:lpstr>
      <vt:lpstr>Лист1</vt:lpstr>
      <vt:lpstr>Лист2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ERMOL</dc:creator>
  <cp:lastModifiedBy>9100-00-447</cp:lastModifiedBy>
  <cp:lastPrinted>2025-06-16T10:14:37Z</cp:lastPrinted>
  <dcterms:created xsi:type="dcterms:W3CDTF">2025-04-03T14:31:41Z</dcterms:created>
  <dcterms:modified xsi:type="dcterms:W3CDTF">2026-06-10T11:46:41Z</dcterms:modified>
</cp:coreProperties>
</file>