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26\Березка\44-ФЗ\мешок Амбу\"/>
    </mc:Choice>
  </mc:AlternateContent>
  <bookViews>
    <workbookView xWindow="0" yWindow="0" windowWidth="28800" windowHeight="11685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Q14" i="1" l="1"/>
  <c r="M14" i="1" l="1"/>
  <c r="N14" i="1" s="1"/>
  <c r="P14" i="1" s="1"/>
  <c r="R14" i="1" s="1"/>
  <c r="S14" i="1" s="1"/>
  <c r="S15" i="1" s="1"/>
  <c r="I14" i="1"/>
  <c r="K14" i="1" s="1"/>
  <c r="L14" i="1" s="1"/>
  <c r="J14" i="1" l="1"/>
  <c r="I17" i="1" l="1"/>
</calcChain>
</file>

<file path=xl/sharedStrings.xml><?xml version="1.0" encoding="utf-8"?>
<sst xmlns="http://schemas.openxmlformats.org/spreadsheetml/2006/main" count="38" uniqueCount="38">
  <si>
    <t>СОГЛАСОВАНО:</t>
  </si>
  <si>
    <t>ОБОСНОВАНИЕ НАЧАЛЬНОЙ (МАКСИМАЛЬНОЙ) ЦЕНЫ КОНТРАКТА</t>
  </si>
  <si>
    <t>Начальная (максимальная) цена контракта определена в соответствии со статьей 22 Федерального закона от 05.04.2013 года № 44-ФЗ «О контрактной системе в сфере закупок товаров, работ, услуг для обеспечения государственных и муниципальных нужд» и приказом Минздрава России от 15.05.2020 N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</t>
  </si>
  <si>
    <t>Дата подготовки обоснования начальной (максимальной) цены контракта:</t>
  </si>
  <si>
    <t>Используемый метод определения начальной (максимальной) цены контракта: метод сопоставления рыночных цен</t>
  </si>
  <si>
    <t>Обоснование выбранного метода обоснования начальной (максимальной) цены контракта: метод сопоставимых рыночных цен (анализа рынка) является приоритетным для определения и обоснования начальной (максимальной) цены контракта</t>
  </si>
  <si>
    <t>Запрос на предоставление ценовой информации направлялся пяти потенциальным поставщикам, ценовые предложения получены от трех потенциальных поставщиков.</t>
  </si>
  <si>
    <t>потребность в расходных материалах (в соответствии с ч.6,8 порядка):  отсутствует</t>
  </si>
  <si>
    <t>потребность в техническом обслуживании (в соответствии с ч.7,8 порядка):  отсутствует</t>
  </si>
  <si>
    <t>№ п\п</t>
  </si>
  <si>
    <t>ОКПД-2 (КТРУ)</t>
  </si>
  <si>
    <t>Объект закупки</t>
  </si>
  <si>
    <t>Ед. измерения</t>
  </si>
  <si>
    <t>Кол-во</t>
  </si>
  <si>
    <t>Коммерческие предложения, цена за ед.измерения (руб.)</t>
  </si>
  <si>
    <t>Оценка однородности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</si>
  <si>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</si>
  <si>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Средняя арифметическая цена за единицу     &lt;ц&gt;</t>
  </si>
  <si>
    <t>Средневзвешенное значение</t>
  </si>
  <si>
    <t>Среднее квадратичное отклонение</t>
  </si>
  <si>
    <r>
      <t xml:space="preserve">коэффициент вариации цен V (%)           </t>
    </r>
    <r>
      <rPr>
        <i/>
        <sz val="9"/>
        <color rgb="FF000000"/>
        <rFont val="Times New Roman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</si>
  <si>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rgb="FF000000"/>
        <rFont val="Times New Roman1"/>
        <charset val="204"/>
      </rPr>
      <t xml:space="preserve">                                          </t>
    </r>
    <r>
      <rPr>
        <sz val="6"/>
        <color rgb="FF000000"/>
        <rFont val="Times New Roman1"/>
        <charset val="204"/>
      </rPr>
      <t>v - кол-во (объем) закупаемого товара (работы, услуги); n - кол-во значений, используемых в расчете;</t>
    </r>
    <r>
      <rPr>
        <sz val="6"/>
        <color rgb="FF000000"/>
        <rFont val="Times New Roman1"/>
        <charset val="204"/>
      </rPr>
      <t xml:space="preserve">
i - номер источника ценовой информации;  - цена единицы</t>
    </r>
  </si>
  <si>
    <t>Цена за единицу изм. (руб.)</t>
  </si>
  <si>
    <t>размер НДС,   %*</t>
  </si>
  <si>
    <t>Цена за единицу изм.      (с учетом НДС)</t>
  </si>
  <si>
    <t>Цена,исходя из объема финансового обеспечения (п. 18 Приказа 450н)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</si>
  <si>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</si>
  <si>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</si>
  <si>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В результате проведенного расчета Н(М)ЦК, ЦКЕП контракта составила:</t>
  </si>
  <si>
    <t>рублей</t>
  </si>
  <si>
    <t>шт</t>
  </si>
  <si>
    <t>Врио начальника ФГБУЗ МСЧ № 121 ФМБА России
______________Е.Н.Тетюшкина</t>
  </si>
  <si>
    <t>предложение №1   исх. б/н от 09.06.26</t>
  </si>
  <si>
    <t>предложение №2   исх. б/н от 09.06.26</t>
  </si>
  <si>
    <t>предложение №3   исх. б/н от 09.06.26</t>
  </si>
  <si>
    <t>32.50.21.122-00000041</t>
  </si>
  <si>
    <t>Аппарат искусственной вентиляции легких ручной, многоразового использования</t>
  </si>
  <si>
    <t>"Поставка изделий медицинского назначения - мешок Амбу"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</si>
</sst>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-419]General"/>
    <numFmt numFmtId="165" formatCode="[$-419]0.00"/>
    <numFmt numFmtId="166" formatCode="0.00000"/>
    <numFmt numFmtId="167" formatCode="0.0000"/>
    <numFmt numFmtId="168" formatCode="[$-419]dd&quot;.&quot;mm&quot;.&quot;yyyy"/>
    <numFmt numFmtId="169" formatCode="[$-419]#,##0.00"/>
    <numFmt numFmtId="170" formatCode="#,##0.00&quot; &quot;[$руб.-419];[Red]&quot;-&quot;#,##0.00&quot; &quot;[$руб.-419]"/>
  </numFmts>
  <fonts count="21">
    <font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0"/>
      <color rgb="FF000000"/>
      <name val="Times New Roman1"/>
      <charset val="204"/>
    </font>
    <font>
      <sz val="10"/>
      <color rgb="FF000000"/>
      <name val="Calibri"/>
      <family val="2"/>
      <charset val="204"/>
    </font>
    <font>
      <b/>
      <sz val="12"/>
      <color rgb="FF000000"/>
      <name val="Times New Roman1"/>
      <charset val="204"/>
    </font>
    <font>
      <sz val="12"/>
      <color rgb="FF000000"/>
      <name val="Times New Roman1"/>
      <charset val="204"/>
    </font>
    <font>
      <i/>
      <sz val="12"/>
      <color rgb="FF000000"/>
      <name val="Times New Roman1"/>
      <charset val="204"/>
    </font>
    <font>
      <b/>
      <sz val="10"/>
      <color rgb="FF000000"/>
      <name val="Times New Roman1"/>
      <charset val="204"/>
    </font>
    <font>
      <b/>
      <sz val="9"/>
      <color rgb="FF000000"/>
      <name val="Times New Roman1"/>
      <charset val="204"/>
    </font>
    <font>
      <sz val="11"/>
      <color rgb="FF000000"/>
      <name val="Times New Roman1"/>
      <charset val="204"/>
    </font>
    <font>
      <i/>
      <sz val="9"/>
      <color rgb="FF000000"/>
      <name val="Times New Roman1"/>
      <charset val="204"/>
    </font>
    <font>
      <sz val="6"/>
      <color rgb="FF000000"/>
      <name val="Times New Roman1"/>
      <charset val="204"/>
    </font>
    <font>
      <b/>
      <sz val="14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" fillId="0" borderId="0" applyBorder="0" applyProtection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70" fontId="4" fillId="0" borderId="0" applyBorder="0" applyProtection="0"/>
  </cellStyleXfs>
  <cellXfs count="39">
    <xf numFmtId="0" fontId="0" fillId="0" borderId="0" xfId="0"/>
    <xf numFmtId="164" fontId="2" fillId="0" borderId="0" xfId="2" applyFont="1" applyFill="1" applyAlignment="1" applyProtection="1"/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/>
    <xf numFmtId="164" fontId="8" fillId="0" borderId="0" xfId="2" applyFont="1" applyFill="1" applyAlignment="1" applyProtection="1">
      <alignment vertical="center"/>
    </xf>
    <xf numFmtId="164" fontId="5" fillId="0" borderId="0" xfId="2" applyFont="1" applyFill="1" applyAlignment="1" applyProtection="1">
      <alignment vertical="center"/>
    </xf>
    <xf numFmtId="164" fontId="11" fillId="0" borderId="2" xfId="2" applyFont="1" applyFill="1" applyBorder="1" applyAlignment="1" applyProtection="1">
      <alignment horizontal="center" vertical="top" wrapText="1"/>
    </xf>
    <xf numFmtId="164" fontId="12" fillId="0" borderId="0" xfId="2" applyFont="1" applyFill="1" applyAlignment="1" applyProtection="1"/>
    <xf numFmtId="164" fontId="11" fillId="0" borderId="2" xfId="2" applyFont="1" applyFill="1" applyBorder="1" applyAlignment="1" applyProtection="1">
      <alignment horizontal="center" vertical="center" wrapText="1"/>
    </xf>
    <xf numFmtId="164" fontId="10" fillId="0" borderId="2" xfId="2" applyFont="1" applyFill="1" applyBorder="1" applyAlignment="1" applyProtection="1">
      <alignment horizontal="center" vertical="top" wrapText="1"/>
    </xf>
    <xf numFmtId="165" fontId="2" fillId="0" borderId="0" xfId="2" applyNumberFormat="1" applyFont="1" applyFill="1" applyAlignment="1" applyProtection="1"/>
    <xf numFmtId="164" fontId="15" fillId="0" borderId="0" xfId="2" applyFont="1" applyFill="1" applyAlignment="1" applyProtection="1"/>
    <xf numFmtId="164" fontId="16" fillId="0" borderId="3" xfId="2" applyFont="1" applyFill="1" applyBorder="1" applyAlignment="1">
      <alignment horizontal="center" vertical="center" wrapText="1"/>
    </xf>
    <xf numFmtId="166" fontId="17" fillId="0" borderId="4" xfId="2" applyNumberFormat="1" applyFont="1" applyBorder="1" applyAlignment="1">
      <alignment horizontal="center" vertical="center" wrapText="1"/>
    </xf>
    <xf numFmtId="164" fontId="17" fillId="0" borderId="4" xfId="2" applyFont="1" applyBorder="1" applyAlignment="1">
      <alignment horizontal="center" vertical="center"/>
    </xf>
    <xf numFmtId="2" fontId="17" fillId="0" borderId="4" xfId="2" applyNumberFormat="1" applyFont="1" applyBorder="1" applyAlignment="1">
      <alignment horizontal="center" vertical="center" wrapText="1"/>
    </xf>
    <xf numFmtId="167" fontId="17" fillId="0" borderId="4" xfId="2" applyNumberFormat="1" applyFont="1" applyBorder="1" applyAlignment="1">
      <alignment horizontal="center" vertical="center" wrapText="1"/>
    </xf>
    <xf numFmtId="9" fontId="17" fillId="0" borderId="4" xfId="2" applyNumberFormat="1" applyFont="1" applyBorder="1" applyAlignment="1">
      <alignment horizontal="center" vertical="center" wrapText="1"/>
    </xf>
    <xf numFmtId="164" fontId="17" fillId="0" borderId="0" xfId="2" applyFont="1" applyFill="1" applyAlignment="1">
      <alignment vertical="center"/>
    </xf>
    <xf numFmtId="164" fontId="18" fillId="0" borderId="4" xfId="2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 wrapText="1"/>
    </xf>
    <xf numFmtId="2" fontId="19" fillId="0" borderId="4" xfId="2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top" wrapText="1"/>
    </xf>
    <xf numFmtId="169" fontId="8" fillId="0" borderId="0" xfId="2" applyNumberFormat="1" applyFont="1" applyFill="1" applyAlignment="1" applyProtection="1">
      <alignment vertical="center"/>
    </xf>
    <xf numFmtId="0" fontId="0" fillId="0" borderId="0" xfId="0" applyFill="1"/>
    <xf numFmtId="164" fontId="8" fillId="0" borderId="0" xfId="2" applyFont="1" applyFill="1" applyAlignment="1" applyProtection="1">
      <alignment horizontal="left" vertical="center" wrapText="1"/>
    </xf>
    <xf numFmtId="164" fontId="9" fillId="0" borderId="0" xfId="2" applyFont="1" applyFill="1" applyAlignment="1" applyProtection="1">
      <alignment horizontal="left" vertical="center" wrapText="1"/>
    </xf>
    <xf numFmtId="164" fontId="9" fillId="0" borderId="1" xfId="2" applyFont="1" applyFill="1" applyBorder="1" applyAlignment="1" applyProtection="1">
      <alignment horizontal="left" vertical="center" wrapText="1"/>
    </xf>
    <xf numFmtId="164" fontId="10" fillId="0" borderId="2" xfId="2" applyFont="1" applyFill="1" applyBorder="1" applyAlignment="1" applyProtection="1">
      <alignment horizontal="center" vertical="center" wrapText="1"/>
    </xf>
    <xf numFmtId="164" fontId="11" fillId="0" borderId="2" xfId="2" applyFont="1" applyFill="1" applyBorder="1" applyAlignment="1" applyProtection="1">
      <alignment horizontal="center" vertical="top" wrapText="1"/>
    </xf>
    <xf numFmtId="165" fontId="11" fillId="0" borderId="2" xfId="2" applyNumberFormat="1" applyFont="1" applyFill="1" applyBorder="1" applyAlignment="1" applyProtection="1">
      <alignment horizontal="center" vertical="top" wrapText="1"/>
    </xf>
    <xf numFmtId="168" fontId="8" fillId="0" borderId="0" xfId="2" applyNumberFormat="1" applyFont="1" applyFill="1" applyAlignment="1" applyProtection="1">
      <alignment vertical="center"/>
    </xf>
    <xf numFmtId="164" fontId="2" fillId="0" borderId="0" xfId="2" applyFont="1" applyFill="1" applyAlignment="1" applyProtection="1">
      <alignment horizontal="right" vertical="top" wrapText="1"/>
    </xf>
    <xf numFmtId="164" fontId="2" fillId="0" borderId="0" xfId="2" applyFont="1" applyFill="1" applyAlignment="1" applyProtection="1">
      <alignment horizontal="right" wrapText="1"/>
    </xf>
    <xf numFmtId="164" fontId="7" fillId="0" borderId="0" xfId="2" applyFont="1" applyFill="1" applyAlignment="1" applyProtection="1">
      <alignment horizontal="center"/>
    </xf>
    <xf numFmtId="164" fontId="8" fillId="0" borderId="0" xfId="2" applyFont="1" applyFill="1" applyAlignment="1" applyProtection="1">
      <alignment horizontal="center"/>
    </xf>
    <xf numFmtId="164" fontId="8" fillId="0" borderId="0" xfId="2" applyFont="1" applyFill="1" applyAlignment="1" applyProtection="1">
      <alignment horizontal="center" vertical="center" wrapText="1"/>
    </xf>
  </cellXfs>
  <cellStyles count="7">
    <cellStyle name="Excel Built-in Normal" xfId="2"/>
    <cellStyle name="Heading" xfId="3"/>
    <cellStyle name="Heading1" xfId="4"/>
    <cellStyle name="Result" xfId="5"/>
    <cellStyle name="Result2" xfId="6"/>
    <cellStyle name="Обычный" xfId="0" builtinId="0" customBuiltin="1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103318</xdr:colOff>
      <xdr:row>12</xdr:row>
      <xdr:rowOff>677158</xdr:rowOff>
    </xdr:from>
    <xdr:ext cx="642960" cy="332997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0561768" y="4849108"/>
          <a:ext cx="642960" cy="332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93597</xdr:colOff>
      <xdr:row>12</xdr:row>
      <xdr:rowOff>914756</xdr:rowOff>
    </xdr:from>
    <xdr:ext cx="533159" cy="247317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11418822" y="5086706"/>
          <a:ext cx="533159" cy="24731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12</xdr:col>
      <xdr:colOff>160202</xdr:colOff>
      <xdr:row>12</xdr:row>
      <xdr:rowOff>1496159</xdr:rowOff>
    </xdr:from>
    <xdr:ext cx="647276" cy="203042"/>
    <xdr:pic>
      <xdr:nvPicPr>
        <xdr:cNvPr id="4" name="Picture 5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12295052" y="5668109"/>
          <a:ext cx="647276" cy="20304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"/>
  <sheetViews>
    <sheetView tabSelected="1" workbookViewId="0">
      <selection activeCell="A5" sqref="A5:S5"/>
    </sheetView>
  </sheetViews>
  <sheetFormatPr defaultRowHeight="15"/>
  <cols>
    <col min="1" max="1" width="3.5" style="1" customWidth="1"/>
    <col min="2" max="2" width="13" style="1" customWidth="1"/>
    <col min="3" max="3" width="45.125" style="1" customWidth="1"/>
    <col min="4" max="4" width="5.875" style="1" customWidth="1"/>
    <col min="5" max="5" width="6" style="1" customWidth="1"/>
    <col min="6" max="6" width="9.875" style="1" customWidth="1"/>
    <col min="7" max="7" width="10.375" style="3" customWidth="1"/>
    <col min="8" max="8" width="9.875" style="1" customWidth="1"/>
    <col min="9" max="9" width="13.5" style="1" customWidth="1"/>
    <col min="10" max="10" width="13.375" style="1" customWidth="1"/>
    <col min="11" max="11" width="11.375" style="1" customWidth="1"/>
    <col min="12" max="12" width="10.625" style="1" customWidth="1"/>
    <col min="13" max="13" width="12.875" style="1" customWidth="1"/>
    <col min="14" max="14" width="12.125" style="1" customWidth="1"/>
    <col min="15" max="15" width="6.125" style="1" customWidth="1"/>
    <col min="16" max="16" width="12.625" style="1" customWidth="1"/>
    <col min="17" max="17" width="11.5" style="1" customWidth="1"/>
    <col min="18" max="18" width="10.75" style="1" customWidth="1"/>
    <col min="19" max="19" width="12.25" style="1" customWidth="1"/>
    <col min="20" max="261" width="8.75" style="1" customWidth="1"/>
    <col min="262" max="262" width="4.625" style="1" customWidth="1"/>
    <col min="263" max="263" width="42.875" style="1" customWidth="1"/>
    <col min="264" max="265" width="8.75" style="1" customWidth="1"/>
    <col min="266" max="268" width="9.375" style="1" customWidth="1"/>
    <col min="269" max="269" width="10.25" style="1" customWidth="1"/>
    <col min="270" max="270" width="17.25" style="1" customWidth="1"/>
    <col min="271" max="271" width="19" style="1" customWidth="1"/>
    <col min="272" max="272" width="23.875" style="1" customWidth="1"/>
    <col min="273" max="273" width="12.125" style="1" customWidth="1"/>
    <col min="274" max="274" width="12.25" style="1" customWidth="1"/>
    <col min="275" max="275" width="13.25" style="1" customWidth="1"/>
    <col min="276" max="517" width="8.75" style="1" customWidth="1"/>
    <col min="518" max="518" width="4.625" style="1" customWidth="1"/>
    <col min="519" max="519" width="42.875" style="1" customWidth="1"/>
    <col min="520" max="521" width="8.75" style="1" customWidth="1"/>
    <col min="522" max="524" width="9.375" style="1" customWidth="1"/>
    <col min="525" max="525" width="10.25" style="1" customWidth="1"/>
    <col min="526" max="526" width="17.25" style="1" customWidth="1"/>
    <col min="527" max="527" width="19" style="1" customWidth="1"/>
    <col min="528" max="528" width="23.875" style="1" customWidth="1"/>
    <col min="529" max="529" width="12.125" style="1" customWidth="1"/>
    <col min="530" max="530" width="12.25" style="1" customWidth="1"/>
    <col min="531" max="531" width="13.25" style="1" customWidth="1"/>
    <col min="532" max="773" width="8.75" style="1" customWidth="1"/>
    <col min="774" max="774" width="4.625" style="1" customWidth="1"/>
    <col min="775" max="775" width="42.875" style="1" customWidth="1"/>
    <col min="776" max="777" width="8.75" style="1" customWidth="1"/>
    <col min="778" max="780" width="9.375" style="1" customWidth="1"/>
    <col min="781" max="781" width="10.25" style="1" customWidth="1"/>
    <col min="782" max="782" width="17.25" style="1" customWidth="1"/>
    <col min="783" max="783" width="19" style="1" customWidth="1"/>
    <col min="784" max="784" width="23.875" style="1" customWidth="1"/>
    <col min="785" max="785" width="12.125" style="1" customWidth="1"/>
    <col min="786" max="786" width="12.25" style="1" customWidth="1"/>
    <col min="787" max="787" width="13.25" style="1" customWidth="1"/>
    <col min="788" max="1024" width="8.75" style="1" customWidth="1"/>
    <col min="1025" max="1025" width="9" customWidth="1"/>
  </cols>
  <sheetData>
    <row r="1" spans="1:19" ht="14.25" customHeight="1">
      <c r="C1" s="2"/>
      <c r="I1" s="34" t="s">
        <v>0</v>
      </c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35.25" customHeight="1">
      <c r="I2" s="35" t="s">
        <v>31</v>
      </c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15.7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15.75">
      <c r="A4" s="37" t="s">
        <v>37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ht="75" customHeight="1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1:19" ht="15.75">
      <c r="A6" s="4" t="s">
        <v>3</v>
      </c>
      <c r="B6" s="4"/>
      <c r="C6" s="4"/>
      <c r="D6" s="4"/>
      <c r="E6" s="4"/>
      <c r="F6" s="4"/>
      <c r="G6" s="5"/>
      <c r="I6" s="33">
        <v>46182</v>
      </c>
      <c r="J6" s="33"/>
      <c r="K6" s="4"/>
      <c r="L6" s="4"/>
      <c r="M6" s="4"/>
      <c r="N6" s="4"/>
      <c r="O6" s="4"/>
      <c r="P6" s="4"/>
      <c r="Q6" s="4"/>
      <c r="R6" s="4"/>
      <c r="S6" s="4"/>
    </row>
    <row r="7" spans="1:19" ht="15.75" customHeight="1">
      <c r="A7" s="27" t="s">
        <v>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 ht="36.75" customHeight="1">
      <c r="A8" s="27" t="s">
        <v>5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19" ht="27" customHeight="1">
      <c r="A9" s="27" t="s">
        <v>6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19" ht="17.25" customHeight="1">
      <c r="A10" s="28" t="s">
        <v>7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</row>
    <row r="11" spans="1:19" ht="23.25" customHeight="1">
      <c r="A11" s="29" t="s">
        <v>8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19" s="7" customFormat="1" ht="36.75" customHeight="1">
      <c r="A12" s="30" t="s">
        <v>9</v>
      </c>
      <c r="B12" s="30" t="s">
        <v>10</v>
      </c>
      <c r="C12" s="30" t="s">
        <v>11</v>
      </c>
      <c r="D12" s="30" t="s">
        <v>12</v>
      </c>
      <c r="E12" s="30" t="s">
        <v>13</v>
      </c>
      <c r="F12" s="31" t="s">
        <v>14</v>
      </c>
      <c r="G12" s="31"/>
      <c r="H12" s="31"/>
      <c r="I12" s="32" t="s">
        <v>15</v>
      </c>
      <c r="J12" s="32"/>
      <c r="K12" s="32"/>
      <c r="L12" s="32"/>
      <c r="M12" s="31" t="s">
        <v>16</v>
      </c>
      <c r="N12" s="31"/>
      <c r="O12" s="31"/>
      <c r="P12" s="31"/>
      <c r="Q12" s="31"/>
      <c r="R12" s="31"/>
      <c r="S12" s="31"/>
    </row>
    <row r="13" spans="1:19" s="7" customFormat="1" ht="135" customHeight="1">
      <c r="A13" s="30"/>
      <c r="B13" s="30"/>
      <c r="C13" s="30"/>
      <c r="D13" s="30"/>
      <c r="E13" s="30"/>
      <c r="F13" s="19" t="s">
        <v>32</v>
      </c>
      <c r="G13" s="19" t="s">
        <v>33</v>
      </c>
      <c r="H13" s="19" t="s">
        <v>34</v>
      </c>
      <c r="I13" s="8" t="s">
        <v>17</v>
      </c>
      <c r="J13" s="8" t="s">
        <v>18</v>
      </c>
      <c r="K13" s="6" t="s">
        <v>19</v>
      </c>
      <c r="L13" s="6" t="s">
        <v>20</v>
      </c>
      <c r="M13" s="9" t="s">
        <v>21</v>
      </c>
      <c r="N13" s="8" t="s">
        <v>22</v>
      </c>
      <c r="O13" s="8" t="s">
        <v>23</v>
      </c>
      <c r="P13" s="8" t="s">
        <v>24</v>
      </c>
      <c r="Q13" s="8" t="s">
        <v>25</v>
      </c>
      <c r="R13" s="8" t="s">
        <v>26</v>
      </c>
      <c r="S13" s="8" t="s">
        <v>27</v>
      </c>
    </row>
    <row r="14" spans="1:19" s="18" customFormat="1" ht="39.75" customHeight="1">
      <c r="A14" s="12">
        <v>1</v>
      </c>
      <c r="B14" s="20" t="s">
        <v>35</v>
      </c>
      <c r="C14" s="24" t="s">
        <v>36</v>
      </c>
      <c r="D14" s="21" t="s">
        <v>30</v>
      </c>
      <c r="E14" s="22">
        <v>3</v>
      </c>
      <c r="F14" s="23">
        <v>6710</v>
      </c>
      <c r="G14" s="23">
        <v>6844.2</v>
      </c>
      <c r="H14" s="23">
        <v>6844.2</v>
      </c>
      <c r="I14" s="13">
        <f t="shared" ref="I14" si="0">(F14+G14+H14)/3</f>
        <v>6799.4666666666672</v>
      </c>
      <c r="J14" s="13">
        <f t="shared" ref="J14" si="1">I14</f>
        <v>6799.4666666666672</v>
      </c>
      <c r="K14" s="14">
        <f t="shared" ref="K14" si="2">SQRT(((SUM((POWER(G14-I14,2)),(POWER(H14-I14,2)),(POWER(F14-I14,2)))/(COLUMNS(F14:H14)-1))))</f>
        <v>77.480406125247669</v>
      </c>
      <c r="L14" s="14">
        <f t="shared" ref="L14" si="3">K14/I14*100</f>
        <v>1.1395071102426808</v>
      </c>
      <c r="M14" s="15">
        <f t="shared" ref="M14" si="4">((E14/3)*(SUM(F14:H14)))</f>
        <v>20398.400000000001</v>
      </c>
      <c r="N14" s="16">
        <f t="shared" ref="N14" si="5">M14/E14</f>
        <v>6799.4666666666672</v>
      </c>
      <c r="O14" s="17">
        <v>0</v>
      </c>
      <c r="P14" s="16">
        <f t="shared" ref="P14" si="6">N14+(N14*O14)</f>
        <v>6799.4666666666672</v>
      </c>
      <c r="Q14" s="16">
        <f>P14</f>
        <v>6799.4666666666672</v>
      </c>
      <c r="R14" s="15">
        <f t="shared" ref="R14" si="7">ROUNDDOWN(Q14,2)</f>
        <v>6799.46</v>
      </c>
      <c r="S14" s="15">
        <f t="shared" ref="S14" si="8">R14*E14</f>
        <v>20398.38</v>
      </c>
    </row>
    <row r="15" spans="1:19">
      <c r="S15" s="10">
        <f>SUM(S14)</f>
        <v>20398.38</v>
      </c>
    </row>
    <row r="16" spans="1:19" ht="15" customHeight="1">
      <c r="B16" s="26"/>
      <c r="C16" s="26"/>
    </row>
    <row r="17" spans="2:20" ht="15.75">
      <c r="B17" s="4" t="s">
        <v>28</v>
      </c>
      <c r="I17" s="25">
        <f>S15</f>
        <v>20398.38</v>
      </c>
      <c r="J17" s="25"/>
      <c r="K17" s="4" t="s">
        <v>29</v>
      </c>
    </row>
    <row r="20" spans="2:20" ht="18.75">
      <c r="B20" s="11"/>
      <c r="N20" s="26"/>
      <c r="O20" s="26"/>
      <c r="P20" s="26"/>
      <c r="Q20" s="26"/>
      <c r="R20" s="26"/>
      <c r="S20" s="26"/>
      <c r="T20" s="26"/>
    </row>
  </sheetData>
  <mergeCells count="23">
    <mergeCell ref="B16:C16"/>
    <mergeCell ref="I6:J6"/>
    <mergeCell ref="I1:S1"/>
    <mergeCell ref="I2:S2"/>
    <mergeCell ref="A3:S3"/>
    <mergeCell ref="A4:S4"/>
    <mergeCell ref="A5:S5"/>
    <mergeCell ref="I17:J17"/>
    <mergeCell ref="N20:R20"/>
    <mergeCell ref="S20:T20"/>
    <mergeCell ref="A7:S7"/>
    <mergeCell ref="A8:S8"/>
    <mergeCell ref="A9:S9"/>
    <mergeCell ref="A10:S10"/>
    <mergeCell ref="A11:S11"/>
    <mergeCell ref="A12:A13"/>
    <mergeCell ref="B12:B13"/>
    <mergeCell ref="C12:C13"/>
    <mergeCell ref="D12:D13"/>
    <mergeCell ref="E12:E13"/>
    <mergeCell ref="F12:H12"/>
    <mergeCell ref="I12:L12"/>
    <mergeCell ref="M12:S12"/>
  </mergeCells>
  <pageMargins left="0" right="0" top="0.39370078740157483" bottom="0.39370078740157483" header="0" footer="0"/>
  <pageSetup paperSize="9" scale="5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Родионова Ольга Александровна</dc:creator>
  <cp:lastModifiedBy>Родионова Ольга Александровна</cp:lastModifiedBy>
  <cp:revision>1</cp:revision>
  <cp:lastPrinted>2026-06-09T10:59:26Z</cp:lastPrinted>
  <dcterms:created xsi:type="dcterms:W3CDTF">2023-04-19T10:10:22Z</dcterms:created>
  <dcterms:modified xsi:type="dcterms:W3CDTF">2026-06-09T10:59:27Z</dcterms:modified>
</cp:coreProperties>
</file>