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iiT\Desktop\Татьяна\2026\НМЦК\Ляшко\Брезка комплектующие\"/>
    </mc:Choice>
  </mc:AlternateContent>
  <xr:revisionPtr revIDLastSave="0" documentId="13_ncr:1_{4B5BF519-CAEB-4040-9AD0-95B6032CAEEB}" xr6:coauthVersionLast="47" xr6:coauthVersionMax="47" xr10:uidLastSave="{00000000-0000-0000-0000-000000000000}"/>
  <bookViews>
    <workbookView xWindow="-120" yWindow="-120" windowWidth="29040" windowHeight="15840" xr2:uid="{00000000-000D-0000-FFFF-FFFF00000000}"/>
  </bookViews>
  <sheets>
    <sheet name="1"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 i="3" l="1"/>
  <c r="R6" i="3"/>
  <c r="Q6" i="3" s="1"/>
  <c r="R7" i="3"/>
  <c r="Q7" i="3" s="1"/>
  <c r="K6" i="3"/>
  <c r="L6" i="3" s="1"/>
  <c r="N6" i="3"/>
  <c r="O6" i="3" s="1"/>
  <c r="P6" i="3" s="1"/>
  <c r="K7" i="3"/>
  <c r="L7" i="3" s="1"/>
  <c r="N7" i="3"/>
  <c r="O7" i="3" s="1"/>
  <c r="P7" i="3" s="1"/>
  <c r="N8" i="3"/>
  <c r="K8" i="3"/>
  <c r="L8" i="3" s="1"/>
  <c r="O9" i="3" l="1"/>
  <c r="Q8" i="3"/>
  <c r="O8" i="3"/>
  <c r="P8" i="3" s="1"/>
  <c r="D3" i="3" l="1"/>
</calcChain>
</file>

<file path=xl/sharedStrings.xml><?xml version="1.0" encoding="utf-8"?>
<sst xmlns="http://schemas.openxmlformats.org/spreadsheetml/2006/main" count="37" uniqueCount="32">
  <si>
    <t>В связи с тем, что коэффициенты вариации не превышают 33%, указанные значения считаются однородными и принимаются для расчета стоимости продукции.Цена договора не должна превышать начальную максимальную цену контракта,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минимальная.При расчете корректирующие коэффициенты и индексы не применялись. Стоимость составила:</t>
  </si>
  <si>
    <t>Цена за ед.изм.</t>
  </si>
  <si>
    <t>Кол-во</t>
  </si>
  <si>
    <t>Ед.изм.</t>
  </si>
  <si>
    <t>Сред.квадр.откл. σ=</t>
  </si>
  <si>
    <t>Кол-во знач.</t>
  </si>
  <si>
    <t>Округле-ние</t>
  </si>
  <si>
    <t>Средн. арифм.</t>
  </si>
  <si>
    <t>Источник №5</t>
  </si>
  <si>
    <t>Объем</t>
  </si>
  <si>
    <t>Существенные условия исполнения контракта</t>
  </si>
  <si>
    <t>Наименование товара, работ, услуг</t>
  </si>
  <si>
    <t>№ п/п</t>
  </si>
  <si>
    <t>Наименьшая Цена, предложенная за единицу изм. (руб.)</t>
  </si>
  <si>
    <t>Рыночная стоимость</t>
  </si>
  <si>
    <t>Совокупность значений</t>
  </si>
  <si>
    <t>Коэфф вариации V=</t>
  </si>
  <si>
    <t>Источник №3</t>
  </si>
  <si>
    <t>Начальная (максимальная) цена договора</t>
  </si>
  <si>
    <t>дата</t>
  </si>
  <si>
    <t>подпись, расшифровка подписи</t>
  </si>
  <si>
    <t>Начальник планово-экономического отдела:</t>
  </si>
  <si>
    <t>Д.С. Вяткин</t>
  </si>
  <si>
    <t>Источник №2</t>
  </si>
  <si>
    <t xml:space="preserve">Источник №1 </t>
  </si>
  <si>
    <t>шт</t>
  </si>
  <si>
    <t>Источник №4</t>
  </si>
  <si>
    <t>коипл.</t>
  </si>
  <si>
    <t>Модуль памяти DDR5 32 ГБ PC-48000 6000 МГц Team T-Create Classic (CTCCD532G6000HC4801)</t>
  </si>
  <si>
    <t>Комплект оперативной памяти DDR5 96 ГБ (3×32 ГБ) 6000 МГц G.Skill RIPJAWS M5 NEO RGB (F5-6000J3636F32GX2-RM5NRK)</t>
  </si>
  <si>
    <t>Жёсткий диск Toshiba S300 Pro Surveillance 10 ТБ, SATA-III, модель MD10ADA10TV</t>
  </si>
  <si>
    <t xml:space="preserve">Обоснование начальной (максимальной) цены контракта, цены контракта, заключаемого с единственным поставщиком (подрядчиком, исполнителем) (Н(М)ЦК, ЦКЕП)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</si>
</sst>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8" x14ac:knownFonts="1">
    <font>
      <sz val="11"/>
      <color theme="1"/>
      <name val="Calibri"/>
      <family val="2"/>
      <scheme val="minor"/>
    </font>
    <font>
      <sz val="10"/>
      <name val="Arial"/>
      <family val="2"/>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sz val="10"/>
      <name val="Times New Roman"/>
      <family val="1"/>
      <charset val="204"/>
    </font>
    <font>
      <b/>
      <sz val="10"/>
      <name val="Times New Roman"/>
      <family val="1"/>
      <charset val="204"/>
    </font>
    <font>
      <sz val="8"/>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s>
  <cellStyleXfs count="2">
    <xf numFmtId="0" fontId="0" fillId="0" borderId="0"/>
    <xf numFmtId="0" fontId="1" fillId="0" borderId="0"/>
  </cellStyleXfs>
  <cellXfs count="47">
    <xf numFmtId="0" fontId="0" fillId="0" borderId="0" xfId="0"/>
    <xf numFmtId="0" fontId="2" fillId="2" borderId="0" xfId="1" applyFont="1" applyFill="1"/>
    <xf numFmtId="0" fontId="4" fillId="2" borderId="0" xfId="1" applyFont="1" applyFill="1" applyAlignment="1">
      <alignment horizontal="left" wrapText="1"/>
    </xf>
    <xf numFmtId="164" fontId="5" fillId="2" borderId="3" xfId="1" applyNumberFormat="1" applyFont="1" applyFill="1" applyBorder="1" applyAlignment="1">
      <alignment horizontal="center" vertical="center" wrapText="1"/>
    </xf>
    <xf numFmtId="0" fontId="4" fillId="2" borderId="0" xfId="1" applyFont="1" applyFill="1" applyAlignment="1">
      <alignment horizontal="center" wrapText="1"/>
    </xf>
    <xf numFmtId="0" fontId="4" fillId="2" borderId="0" xfId="1" applyFont="1" applyFill="1" applyAlignment="1">
      <alignment vertical="center" wrapText="1"/>
    </xf>
    <xf numFmtId="4" fontId="4" fillId="2" borderId="0" xfId="1" applyNumberFormat="1" applyFont="1" applyFill="1" applyAlignment="1">
      <alignment vertical="distributed"/>
    </xf>
    <xf numFmtId="2" fontId="4" fillId="2" borderId="5" xfId="1" applyNumberFormat="1" applyFont="1" applyFill="1" applyBorder="1" applyAlignment="1">
      <alignment vertical="center"/>
    </xf>
    <xf numFmtId="164" fontId="2" fillId="2" borderId="3" xfId="1" applyNumberFormat="1" applyFont="1" applyFill="1" applyBorder="1" applyAlignment="1">
      <alignment horizontal="center" vertical="center" wrapText="1"/>
    </xf>
    <xf numFmtId="0" fontId="2" fillId="2" borderId="3" xfId="1" applyFont="1" applyFill="1" applyBorder="1" applyAlignment="1">
      <alignment horizontal="center" vertical="center" wrapText="1"/>
    </xf>
    <xf numFmtId="2" fontId="4" fillId="2" borderId="3"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0" fontId="5" fillId="2" borderId="3" xfId="1" applyFont="1" applyFill="1" applyBorder="1" applyAlignment="1">
      <alignment horizontal="center" vertical="center" wrapText="1"/>
    </xf>
    <xf numFmtId="164" fontId="5" fillId="2" borderId="5" xfId="1" applyNumberFormat="1" applyFont="1" applyFill="1" applyBorder="1" applyAlignment="1">
      <alignment horizontal="center" wrapText="1"/>
    </xf>
    <xf numFmtId="0" fontId="2" fillId="2" borderId="14" xfId="1" applyFont="1" applyFill="1" applyBorder="1"/>
    <xf numFmtId="0" fontId="2" fillId="2" borderId="2" xfId="1" applyFont="1" applyFill="1" applyBorder="1"/>
    <xf numFmtId="0" fontId="4" fillId="2" borderId="12" xfId="1" applyFont="1" applyFill="1" applyBorder="1" applyAlignment="1">
      <alignment vertical="center"/>
    </xf>
    <xf numFmtId="0" fontId="2" fillId="2" borderId="2" xfId="1" applyFont="1" applyFill="1" applyBorder="1" applyAlignment="1">
      <alignment horizontal="center" vertical="center" wrapText="1"/>
    </xf>
    <xf numFmtId="4" fontId="4" fillId="2" borderId="9" xfId="1" applyNumberFormat="1" applyFont="1" applyFill="1" applyBorder="1" applyAlignment="1">
      <alignment vertical="distributed"/>
    </xf>
    <xf numFmtId="0" fontId="5" fillId="2" borderId="1" xfId="1" applyFont="1" applyFill="1" applyBorder="1" applyAlignment="1">
      <alignment horizontal="center" vertical="center" wrapText="1"/>
    </xf>
    <xf numFmtId="164" fontId="5" fillId="2" borderId="7" xfId="1" applyNumberFormat="1" applyFont="1" applyFill="1" applyBorder="1" applyAlignment="1">
      <alignment horizontal="center" wrapText="1"/>
    </xf>
    <xf numFmtId="0" fontId="4" fillId="2" borderId="3" xfId="1" applyFont="1" applyFill="1" applyBorder="1" applyAlignment="1">
      <alignment horizontal="center" vertical="center" wrapText="1"/>
    </xf>
    <xf numFmtId="164" fontId="6" fillId="2" borderId="3" xfId="1" applyNumberFormat="1" applyFont="1" applyFill="1" applyBorder="1" applyAlignment="1">
      <alignment horizontal="center" vertical="center" wrapText="1"/>
    </xf>
    <xf numFmtId="0" fontId="2" fillId="2" borderId="3" xfId="1" applyFont="1" applyFill="1" applyBorder="1" applyAlignment="1">
      <alignment horizontal="left" vertical="distributed"/>
    </xf>
    <xf numFmtId="0" fontId="4" fillId="2" borderId="5" xfId="1" applyFont="1" applyFill="1" applyBorder="1" applyAlignment="1">
      <alignment horizontal="left" vertical="distributed"/>
    </xf>
    <xf numFmtId="4" fontId="4" fillId="2" borderId="13" xfId="1" applyNumberFormat="1" applyFont="1" applyFill="1" applyBorder="1" applyAlignment="1">
      <alignment horizontal="center" vertical="distributed"/>
    </xf>
    <xf numFmtId="4" fontId="4" fillId="2" borderId="5" xfId="1" applyNumberFormat="1" applyFont="1" applyFill="1" applyBorder="1" applyAlignment="1">
      <alignment horizontal="center" vertical="distributed"/>
    </xf>
    <xf numFmtId="0" fontId="4" fillId="2" borderId="2" xfId="1" applyFont="1" applyFill="1" applyBorder="1" applyAlignment="1">
      <alignment horizontal="center" vertical="top" wrapText="1"/>
    </xf>
    <xf numFmtId="0" fontId="4" fillId="2" borderId="7" xfId="1" applyFont="1" applyFill="1" applyBorder="1" applyAlignment="1">
      <alignment horizontal="center" vertical="top" wrapText="1"/>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4" xfId="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64" fontId="5" fillId="2" borderId="7" xfId="1" applyNumberFormat="1" applyFont="1" applyFill="1" applyBorder="1" applyAlignment="1">
      <alignment horizontal="center" vertical="center" wrapText="1"/>
    </xf>
    <xf numFmtId="164" fontId="5" fillId="2" borderId="2" xfId="1" applyNumberFormat="1" applyFont="1" applyFill="1" applyBorder="1" applyAlignment="1">
      <alignment horizontal="center" wrapText="1"/>
    </xf>
    <xf numFmtId="164" fontId="5" fillId="2" borderId="5" xfId="1" applyNumberFormat="1" applyFont="1" applyFill="1" applyBorder="1" applyAlignment="1">
      <alignment horizontal="center" wrapText="1"/>
    </xf>
    <xf numFmtId="0" fontId="3" fillId="2" borderId="0" xfId="1" applyFont="1" applyFill="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164" fontId="4" fillId="2" borderId="9" xfId="1" applyNumberFormat="1" applyFont="1" applyFill="1" applyBorder="1" applyAlignment="1">
      <alignment horizontal="center" vertical="center" wrapText="1"/>
    </xf>
    <xf numFmtId="0" fontId="4" fillId="2" borderId="8" xfId="1" applyFont="1" applyFill="1" applyBorder="1" applyAlignment="1">
      <alignment horizontal="center" vertical="center" wrapText="1"/>
    </xf>
    <xf numFmtId="164" fontId="5" fillId="2" borderId="2" xfId="1" applyNumberFormat="1" applyFont="1" applyFill="1" applyBorder="1" applyAlignment="1">
      <alignment horizontal="center"/>
    </xf>
    <xf numFmtId="164" fontId="5" fillId="2" borderId="12" xfId="1" applyNumberFormat="1" applyFont="1" applyFill="1" applyBorder="1" applyAlignment="1">
      <alignment horizontal="center"/>
    </xf>
    <xf numFmtId="0" fontId="5" fillId="2" borderId="7" xfId="1" applyFont="1" applyFill="1" applyBorder="1" applyAlignment="1">
      <alignment horizontal="center" vertical="center" wrapText="1"/>
    </xf>
  </cellXfs>
  <cellStyles count="2">
    <cellStyle name="Обычный" xfId="0" builtinId="0"/>
    <cellStyle name="Обычный 2" xfId="1" xr:uid="{00000000-0005-0000-0000-000001000000}"/>
  </cellStyles>
  <dxfs count="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12</xdr:col>
      <xdr:colOff>19050</xdr:colOff>
      <xdr:row>2</xdr:row>
      <xdr:rowOff>0</xdr:rowOff>
    </xdr:from>
    <xdr:to>
      <xdr:col>13</xdr:col>
      <xdr:colOff>0</xdr:colOff>
      <xdr:row>2</xdr:row>
      <xdr:rowOff>0</xdr:rowOff>
    </xdr:to>
    <xdr:pic>
      <xdr:nvPicPr>
        <xdr:cNvPr id="22" name="Picture 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11</xdr:col>
      <xdr:colOff>19050</xdr:colOff>
      <xdr:row>2</xdr:row>
      <xdr:rowOff>0</xdr:rowOff>
    </xdr:from>
    <xdr:to>
      <xdr:col>11</xdr:col>
      <xdr:colOff>1019175</xdr:colOff>
      <xdr:row>2</xdr:row>
      <xdr:rowOff>0</xdr:rowOff>
    </xdr:to>
    <xdr:pic>
      <xdr:nvPicPr>
        <xdr:cNvPr id="23" name="Picture 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24" name="Picture 5">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44700" y="7239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266700</xdr:colOff>
      <xdr:row>2</xdr:row>
      <xdr:rowOff>0</xdr:rowOff>
    </xdr:from>
    <xdr:to>
      <xdr:col>18</xdr:col>
      <xdr:colOff>419100</xdr:colOff>
      <xdr:row>2</xdr:row>
      <xdr:rowOff>0</xdr:rowOff>
    </xdr:to>
    <xdr:pic>
      <xdr:nvPicPr>
        <xdr:cNvPr id="25" name="Picture 6">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992350" y="7239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12</xdr:col>
      <xdr:colOff>19050</xdr:colOff>
      <xdr:row>2</xdr:row>
      <xdr:rowOff>0</xdr:rowOff>
    </xdr:from>
    <xdr:to>
      <xdr:col>13</xdr:col>
      <xdr:colOff>0</xdr:colOff>
      <xdr:row>2</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11</xdr:col>
      <xdr:colOff>19050</xdr:colOff>
      <xdr:row>2</xdr:row>
      <xdr:rowOff>0</xdr:rowOff>
    </xdr:from>
    <xdr:to>
      <xdr:col>11</xdr:col>
      <xdr:colOff>1019175</xdr:colOff>
      <xdr:row>2</xdr:row>
      <xdr:rowOff>0</xdr:rowOff>
    </xdr:to>
    <xdr:pic>
      <xdr:nvPicPr>
        <xdr:cNvPr id="27" name="Picture 2">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28" name="Picture 5">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44700" y="7239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266700</xdr:colOff>
      <xdr:row>2</xdr:row>
      <xdr:rowOff>0</xdr:rowOff>
    </xdr:from>
    <xdr:to>
      <xdr:col>18</xdr:col>
      <xdr:colOff>419100</xdr:colOff>
      <xdr:row>2</xdr:row>
      <xdr:rowOff>0</xdr:rowOff>
    </xdr:to>
    <xdr:pic>
      <xdr:nvPicPr>
        <xdr:cNvPr id="29" name="Picture 6">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992350" y="7239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17</xdr:col>
      <xdr:colOff>19050</xdr:colOff>
      <xdr:row>2</xdr:row>
      <xdr:rowOff>0</xdr:rowOff>
    </xdr:from>
    <xdr:to>
      <xdr:col>18</xdr:col>
      <xdr:colOff>0</xdr:colOff>
      <xdr:row>2</xdr:row>
      <xdr:rowOff>0</xdr:rowOff>
    </xdr:to>
    <xdr:pic>
      <xdr:nvPicPr>
        <xdr:cNvPr id="30" name="Picture 1">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92200" y="7239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19050</xdr:colOff>
      <xdr:row>2</xdr:row>
      <xdr:rowOff>0</xdr:rowOff>
    </xdr:from>
    <xdr:to>
      <xdr:col>16</xdr:col>
      <xdr:colOff>952500</xdr:colOff>
      <xdr:row>2</xdr:row>
      <xdr:rowOff>0</xdr:rowOff>
    </xdr:to>
    <xdr:pic>
      <xdr:nvPicPr>
        <xdr:cNvPr id="31" name="Picture 2">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39700" y="7239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
  <sheetViews>
    <sheetView tabSelected="1" topLeftCell="A7" workbookViewId="0">
      <selection activeCell="R6" sqref="R6"/>
    </sheetView>
  </sheetViews>
  <sheetFormatPr defaultColWidth="9.140625" defaultRowHeight="12.75" x14ac:dyDescent="0.2"/>
  <cols>
    <col min="1" max="1" width="3.140625" style="1" customWidth="1"/>
    <col min="2" max="2" width="32.5703125" style="1" customWidth="1"/>
    <col min="3" max="3" width="7.28515625" style="1" hidden="1" customWidth="1"/>
    <col min="4" max="4" width="9.5703125" style="1" customWidth="1"/>
    <col min="5" max="5" width="5.85546875" style="1" customWidth="1"/>
    <col min="6" max="6" width="11.5703125" style="1" customWidth="1"/>
    <col min="7" max="7" width="11.5703125" style="1" bestFit="1" customWidth="1"/>
    <col min="8" max="8" width="11.7109375" style="1" bestFit="1" customWidth="1"/>
    <col min="9" max="9" width="11.7109375" style="1" hidden="1" customWidth="1"/>
    <col min="10" max="10" width="13.5703125" style="1" hidden="1" customWidth="1"/>
    <col min="11" max="11" width="10.85546875" style="1" hidden="1" customWidth="1"/>
    <col min="12" max="12" width="11" style="1" hidden="1" customWidth="1"/>
    <col min="13" max="13" width="6.42578125" style="1" bestFit="1" customWidth="1"/>
    <col min="14" max="14" width="11.5703125" style="1" customWidth="1"/>
    <col min="15" max="15" width="11.28515625" style="1" customWidth="1"/>
    <col min="16" max="16" width="10.7109375" style="1" bestFit="1" customWidth="1"/>
    <col min="17" max="17" width="11.5703125" style="1" customWidth="1"/>
    <col min="18" max="18" width="11.85546875" style="1" customWidth="1"/>
    <col min="19" max="19" width="14.28515625" style="1" customWidth="1"/>
    <col min="20" max="20" width="22.7109375" style="1" customWidth="1"/>
    <col min="21" max="21" width="3" style="1" customWidth="1"/>
    <col min="22" max="22" width="0" style="1" hidden="1" customWidth="1"/>
    <col min="23" max="23" width="9.5703125" style="1" hidden="1" customWidth="1"/>
    <col min="24" max="16384" width="9.140625" style="1"/>
  </cols>
  <sheetData>
    <row r="1" spans="1:23" ht="15" customHeight="1" x14ac:dyDescent="0.2">
      <c r="P1" s="4"/>
      <c r="Q1" s="4"/>
      <c r="R1" s="4"/>
      <c r="S1" s="2"/>
      <c r="T1" s="2"/>
    </row>
    <row r="2" spans="1:23" ht="48" customHeight="1" x14ac:dyDescent="0.2">
      <c r="A2" s="38" t="s">
        <v>31</v>
      </c>
      <c r="B2" s="38"/>
      <c r="C2" s="38"/>
      <c r="D2" s="38"/>
      <c r="E2" s="38"/>
      <c r="F2" s="38"/>
      <c r="G2" s="38"/>
      <c r="H2" s="38"/>
      <c r="I2" s="38"/>
      <c r="J2" s="38"/>
      <c r="K2" s="38"/>
      <c r="L2" s="38"/>
      <c r="M2" s="38"/>
      <c r="N2" s="38"/>
      <c r="O2" s="38"/>
      <c r="P2" s="38"/>
      <c r="Q2" s="38"/>
      <c r="R2" s="38"/>
      <c r="S2" s="5"/>
      <c r="T2" s="5"/>
      <c r="U2" s="5"/>
      <c r="V2" s="5"/>
      <c r="W2" s="5"/>
    </row>
    <row r="3" spans="1:23" ht="37.5" customHeight="1" x14ac:dyDescent="0.2">
      <c r="A3" s="39" t="s">
        <v>18</v>
      </c>
      <c r="B3" s="40"/>
      <c r="C3" s="41"/>
      <c r="D3" s="42">
        <f>VALUE(O9)</f>
        <v>503112</v>
      </c>
      <c r="E3" s="43"/>
      <c r="F3" s="36" t="s">
        <v>24</v>
      </c>
      <c r="G3" s="44" t="s">
        <v>23</v>
      </c>
      <c r="H3" s="16"/>
      <c r="I3" s="36" t="s">
        <v>26</v>
      </c>
      <c r="J3" s="36" t="s">
        <v>8</v>
      </c>
      <c r="K3" s="3"/>
      <c r="L3" s="3"/>
      <c r="M3" s="13"/>
      <c r="N3" s="13"/>
      <c r="O3" s="31" t="s">
        <v>16</v>
      </c>
      <c r="P3" s="31" t="s">
        <v>15</v>
      </c>
      <c r="Q3" s="34" t="s">
        <v>14</v>
      </c>
      <c r="R3" s="28" t="s">
        <v>13</v>
      </c>
    </row>
    <row r="4" spans="1:23" ht="25.5" customHeight="1" x14ac:dyDescent="0.2">
      <c r="A4" s="30" t="s">
        <v>12</v>
      </c>
      <c r="B4" s="30" t="s">
        <v>11</v>
      </c>
      <c r="C4" s="32" t="s">
        <v>10</v>
      </c>
      <c r="D4" s="30" t="s">
        <v>9</v>
      </c>
      <c r="E4" s="30"/>
      <c r="F4" s="37"/>
      <c r="G4" s="45"/>
      <c r="H4" s="14" t="s">
        <v>17</v>
      </c>
      <c r="I4" s="37"/>
      <c r="J4" s="37"/>
      <c r="K4" s="34" t="s">
        <v>7</v>
      </c>
      <c r="L4" s="34" t="s">
        <v>6</v>
      </c>
      <c r="M4" s="30" t="s">
        <v>5</v>
      </c>
      <c r="N4" s="30" t="s">
        <v>4</v>
      </c>
      <c r="O4" s="46"/>
      <c r="P4" s="46"/>
      <c r="Q4" s="35"/>
      <c r="R4" s="29"/>
    </row>
    <row r="5" spans="1:23" ht="25.5" x14ac:dyDescent="0.2">
      <c r="A5" s="30"/>
      <c r="B5" s="31"/>
      <c r="C5" s="33"/>
      <c r="D5" s="11" t="s">
        <v>3</v>
      </c>
      <c r="E5" s="11" t="s">
        <v>2</v>
      </c>
      <c r="F5" s="12" t="s">
        <v>1</v>
      </c>
      <c r="G5" s="12" t="s">
        <v>1</v>
      </c>
      <c r="H5" s="21" t="s">
        <v>1</v>
      </c>
      <c r="I5" s="12" t="s">
        <v>1</v>
      </c>
      <c r="J5" s="12" t="s">
        <v>1</v>
      </c>
      <c r="K5" s="35"/>
      <c r="L5" s="35"/>
      <c r="M5" s="31"/>
      <c r="N5" s="31"/>
      <c r="O5" s="46"/>
      <c r="P5" s="46"/>
      <c r="Q5" s="35"/>
      <c r="R5" s="29"/>
    </row>
    <row r="6" spans="1:23" ht="38.25" x14ac:dyDescent="0.2">
      <c r="A6" s="20">
        <v>-1</v>
      </c>
      <c r="B6" s="13" t="s">
        <v>28</v>
      </c>
      <c r="C6" s="22"/>
      <c r="D6" s="13" t="s">
        <v>25</v>
      </c>
      <c r="E6" s="13">
        <v>4</v>
      </c>
      <c r="F6" s="3">
        <v>30768.57</v>
      </c>
      <c r="G6" s="23">
        <v>27908</v>
      </c>
      <c r="H6" s="3">
        <v>29303.4</v>
      </c>
      <c r="I6" s="3">
        <v>0</v>
      </c>
      <c r="J6" s="3">
        <v>0</v>
      </c>
      <c r="K6" s="8">
        <f t="shared" ref="K6:K7" si="0">AVERAGE(F6,G6,H6,I6,J6 )</f>
        <v>17595.993999999999</v>
      </c>
      <c r="L6" s="8">
        <f t="shared" ref="L6:L7" si="1">ROUND(K6,2)</f>
        <v>17595.990000000002</v>
      </c>
      <c r="M6" s="13">
        <v>3</v>
      </c>
      <c r="N6" s="18">
        <f t="shared" ref="N6:N7" si="2">STDEV(F6,G6,H6)</f>
        <v>1430.4268019137969</v>
      </c>
      <c r="O6" s="9">
        <f t="shared" ref="O6:O7" si="3">N6/K6*100</f>
        <v>8.1292753447960777</v>
      </c>
      <c r="P6" s="9" t="str">
        <f t="shared" ref="P6:P7" si="4">IF(O6&lt;33,"ОДНОРОДНЫЕ","НЕОДНОРОДНЫЕ")</f>
        <v>ОДНОРОДНЫЕ</v>
      </c>
      <c r="Q6" s="8">
        <f t="shared" ref="Q6:Q7" si="5">E6*R6</f>
        <v>446528</v>
      </c>
      <c r="R6" s="10">
        <f>MIN(F6:H6)*E6</f>
        <v>111632</v>
      </c>
    </row>
    <row r="7" spans="1:23" ht="51" x14ac:dyDescent="0.2">
      <c r="A7" s="20">
        <v>0</v>
      </c>
      <c r="B7" s="13" t="s">
        <v>29</v>
      </c>
      <c r="C7" s="22"/>
      <c r="D7" s="13" t="s">
        <v>27</v>
      </c>
      <c r="E7" s="13">
        <v>2</v>
      </c>
      <c r="F7" s="3">
        <v>129227.33</v>
      </c>
      <c r="G7" s="23">
        <v>117213</v>
      </c>
      <c r="H7" s="3">
        <v>123073.65</v>
      </c>
      <c r="I7" s="3">
        <v>0</v>
      </c>
      <c r="J7" s="3">
        <v>0</v>
      </c>
      <c r="K7" s="8">
        <f t="shared" si="0"/>
        <v>73902.796000000002</v>
      </c>
      <c r="L7" s="8">
        <f t="shared" si="1"/>
        <v>73902.8</v>
      </c>
      <c r="M7" s="13">
        <v>3</v>
      </c>
      <c r="N7" s="18">
        <f t="shared" si="2"/>
        <v>6007.760554951682</v>
      </c>
      <c r="O7" s="9">
        <f t="shared" si="3"/>
        <v>8.1292736948026736</v>
      </c>
      <c r="P7" s="9" t="str">
        <f t="shared" si="4"/>
        <v>ОДНОРОДНЫЕ</v>
      </c>
      <c r="Q7" s="8">
        <f t="shared" si="5"/>
        <v>468852</v>
      </c>
      <c r="R7" s="10">
        <f>MIN(F7:H7)*E7</f>
        <v>234426</v>
      </c>
    </row>
    <row r="8" spans="1:23" ht="38.25" x14ac:dyDescent="0.2">
      <c r="A8" s="20">
        <v>1</v>
      </c>
      <c r="B8" s="13" t="s">
        <v>30</v>
      </c>
      <c r="C8" s="22"/>
      <c r="D8" s="13" t="s">
        <v>25</v>
      </c>
      <c r="E8" s="13">
        <v>2</v>
      </c>
      <c r="F8" s="3">
        <v>86576.02</v>
      </c>
      <c r="G8" s="23">
        <v>78527</v>
      </c>
      <c r="H8" s="3">
        <v>82453.350000000006</v>
      </c>
      <c r="I8" s="3">
        <v>0</v>
      </c>
      <c r="J8" s="3">
        <v>0</v>
      </c>
      <c r="K8" s="8">
        <f>AVERAGE(F8,G8,H8,I8,J8 )</f>
        <v>49511.274000000005</v>
      </c>
      <c r="L8" s="8">
        <f>ROUND(K8,2)</f>
        <v>49511.27</v>
      </c>
      <c r="M8" s="13">
        <v>3</v>
      </c>
      <c r="N8" s="18">
        <f>STDEV(F8,G8,H8)</f>
        <v>4024.9090095677961</v>
      </c>
      <c r="O8" s="9">
        <f>N8/K8*100</f>
        <v>8.1292778076520431</v>
      </c>
      <c r="P8" s="9" t="str">
        <f t="shared" ref="P8" si="6">IF(O8&lt;33,"ОДНОРОДНЫЕ","НЕОДНОРОДНЫЕ")</f>
        <v>ОДНОРОДНЫЕ</v>
      </c>
      <c r="Q8" s="8">
        <f>E8*R8</f>
        <v>314108</v>
      </c>
      <c r="R8" s="10">
        <f>MIN(F8:H8)*E8</f>
        <v>157054</v>
      </c>
    </row>
    <row r="9" spans="1:23" ht="94.5" customHeight="1" x14ac:dyDescent="0.2">
      <c r="A9" s="24" t="s">
        <v>0</v>
      </c>
      <c r="B9" s="25"/>
      <c r="C9" s="25"/>
      <c r="D9" s="25"/>
      <c r="E9" s="25"/>
      <c r="F9" s="25"/>
      <c r="G9" s="25"/>
      <c r="H9" s="25"/>
      <c r="I9" s="25"/>
      <c r="J9" s="25"/>
      <c r="K9" s="25"/>
      <c r="L9" s="7"/>
      <c r="M9" s="17"/>
      <c r="N9" s="19"/>
      <c r="O9" s="26">
        <f>SUM(R6:R8)</f>
        <v>503112</v>
      </c>
      <c r="P9" s="27"/>
      <c r="Q9" s="27"/>
      <c r="R9" s="27"/>
      <c r="S9" s="6"/>
      <c r="T9" s="6"/>
      <c r="U9" s="6"/>
      <c r="V9" s="6"/>
      <c r="W9" s="6"/>
    </row>
    <row r="12" spans="1:23" x14ac:dyDescent="0.2">
      <c r="A12" s="1" t="s">
        <v>21</v>
      </c>
      <c r="C12" s="15"/>
      <c r="D12" s="15"/>
      <c r="E12" s="1" t="s">
        <v>22</v>
      </c>
    </row>
    <row r="13" spans="1:23" x14ac:dyDescent="0.2">
      <c r="C13" s="1" t="s">
        <v>19</v>
      </c>
      <c r="D13" s="1" t="s">
        <v>20</v>
      </c>
    </row>
  </sheetData>
  <mergeCells count="21">
    <mergeCell ref="A2:R2"/>
    <mergeCell ref="A3:C3"/>
    <mergeCell ref="D3:E3"/>
    <mergeCell ref="F3:F4"/>
    <mergeCell ref="G3:G4"/>
    <mergeCell ref="I3:I4"/>
    <mergeCell ref="O3:O5"/>
    <mergeCell ref="P3:P5"/>
    <mergeCell ref="Q3:Q5"/>
    <mergeCell ref="A9:K9"/>
    <mergeCell ref="O9:R9"/>
    <mergeCell ref="R3:R5"/>
    <mergeCell ref="A4:A5"/>
    <mergeCell ref="B4:B5"/>
    <mergeCell ref="C4:C5"/>
    <mergeCell ref="D4:E4"/>
    <mergeCell ref="K4:K5"/>
    <mergeCell ref="L4:L5"/>
    <mergeCell ref="M4:M5"/>
    <mergeCell ref="N4:N5"/>
    <mergeCell ref="J3:J4"/>
  </mergeCells>
  <phoneticPr fontId="7" type="noConversion"/>
  <conditionalFormatting sqref="P6:P8">
    <cfRule type="containsText" dxfId="5" priority="73" operator="containsText" text="НЕОДНОРОДНЫЕ">
      <formula>NOT(ISERROR(SEARCH("НЕОДНОРОДНЫЕ",P6)))</formula>
    </cfRule>
    <cfRule type="containsText" dxfId="4" priority="74" operator="containsText" text="ОДНОРОДНЫЕ">
      <formula>NOT(ISERROR(SEARCH("ОДНОРОДНЫЕ",P6)))</formula>
    </cfRule>
    <cfRule type="containsText" dxfId="3" priority="75" operator="containsText" text="НЕОДНОРОДНЫЕ">
      <formula>NOT(ISERROR(SEARCH("НЕОДНОРОДНЫЕ",P6)))</formula>
    </cfRule>
    <cfRule type="containsText" dxfId="2" priority="76" operator="containsText" text="НЕ">
      <formula>NOT(ISERROR(SEARCH("НЕ",P6)))</formula>
    </cfRule>
    <cfRule type="containsText" dxfId="1" priority="77" operator="containsText" text="ОДНОРОДНЫЕ">
      <formula>NOT(ISERROR(SEARCH("ОДНОРОДНЫЕ",P6)))</formula>
    </cfRule>
    <cfRule type="containsText" dxfId="0" priority="78" operator="containsText" text="НЕОДНОРОДНЫЕ">
      <formula>NOT(ISERROR(SEARCH("НЕОДНОРОДНЫЕ",P6)))</formula>
    </cfRule>
  </conditionalFormatting>
  <pageMargins left="0.70866141732283472" right="0.70866141732283472" top="0.74803149606299213" bottom="0.74803149606299213" header="0.31496062992125984" footer="0.31496062992125984"/>
  <pageSetup paperSize="9"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Emelyanova T V</cp:lastModifiedBy>
  <cp:lastPrinted>2026-06-30T06:10:29Z</cp:lastPrinted>
  <dcterms:created xsi:type="dcterms:W3CDTF">2021-10-12T16:36:25Z</dcterms:created>
  <dcterms:modified xsi:type="dcterms:W3CDTF">2026-06-30T06:11:08Z</dcterms:modified>
</cp:coreProperties>
</file>