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Казакова\Закупки\Лекарства и раходка\2026 Расходники\ОМС\Маски омс\"/>
    </mc:Choice>
  </mc:AlternateContent>
  <bookViews>
    <workbookView xWindow="0" yWindow="0" windowWidth="28800" windowHeight="12300" activeTab="1"/>
  </bookViews>
  <sheets>
    <sheet name="кп" sheetId="2" r:id="rId1"/>
    <sheet name="нмцк" sheetId="1" r:id="rId2"/>
    <sheet name="тз, спец" sheetId="3" r:id="rId3"/>
  </sheets>
  <definedNames>
    <definedName name="_xlnm.Print_Area" localSheetId="1">нмцк!$A$1:$P$19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3" l="1"/>
  <c r="G3" i="2"/>
  <c r="H2" i="3" l="1"/>
  <c r="L2" i="3" s="1"/>
  <c r="E3" i="3"/>
  <c r="H3" i="3" l="1"/>
  <c r="H3" i="2"/>
  <c r="C13" i="1" l="1"/>
  <c r="O12" i="1"/>
  <c r="P12" i="1" s="1"/>
  <c r="K12" i="1"/>
  <c r="M12" i="1" s="1"/>
  <c r="N12" i="1" s="1"/>
  <c r="J12" i="1"/>
  <c r="J13" i="1" s="1"/>
  <c r="H12" i="1"/>
  <c r="F12" i="1"/>
  <c r="F13" i="1" s="1"/>
  <c r="H13" i="1"/>
  <c r="L12" i="1" l="1"/>
  <c r="P13" i="1"/>
  <c r="L13" i="1"/>
</calcChain>
</file>

<file path=xl/sharedStrings.xml><?xml version="1.0" encoding="utf-8"?>
<sst xmlns="http://schemas.openxmlformats.org/spreadsheetml/2006/main" count="65" uniqueCount="54">
  <si>
    <t>Утверждаю</t>
  </si>
  <si>
    <t>и.о. директора Университетской клиники</t>
  </si>
  <si>
    <t>Медицинской высшей школы (института) РГСУ</t>
  </si>
  <si>
    <t>Д.С. Черных</t>
  </si>
  <si>
    <t>Обоснование начальной (максимальной) цены контракта*</t>
  </si>
  <si>
    <t>№ п/п</t>
  </si>
  <si>
    <t>Наименование товаров (работ, услуг)</t>
  </si>
  <si>
    <t>Кол-во</t>
  </si>
  <si>
    <t>Ед.изм.</t>
  </si>
  <si>
    <t>Цены поставщиков (подрядчиков, исполнителей), включая НДС, руб.</t>
  </si>
  <si>
    <t>Средне арифметическая цена единицы., руб.</t>
  </si>
  <si>
    <t xml:space="preserve">Среднее квадратичное отклонение  </t>
  </si>
  <si>
    <t>Коэффициент вариации</t>
  </si>
  <si>
    <t>Метод сопоставимых рыночных цен, расчёт НМЦД, руб.</t>
  </si>
  <si>
    <t>Цена за 1 ед. с НДС</t>
  </si>
  <si>
    <t xml:space="preserve">Сумма, руб, с НДС </t>
  </si>
  <si>
    <t xml:space="preserve">Цена за 1 ед. с НДС </t>
  </si>
  <si>
    <t>Сумма, руб, с НДС</t>
  </si>
  <si>
    <t>упак</t>
  </si>
  <si>
    <t>Маска медицинская 3-х слойная СМС на резинках Голубой 50шт пач.Х1</t>
  </si>
  <si>
    <t>итого</t>
  </si>
  <si>
    <t xml:space="preserve">Используемый метод определения НМЦД с обоснованием:      Метод сопоставимых рыночных цен (анализа рынка). Валюта, используемая для расчета: Российский рубль.
</t>
  </si>
  <si>
    <t xml:space="preserve">Исполнитель: Заместитель главного врача по экономическим вопросам                                                                              Л.Г. Казакова                       </t>
  </si>
  <si>
    <t>Дата подготовки обоснования НМЦК:            26.06.2026</t>
  </si>
  <si>
    <t>№</t>
  </si>
  <si>
    <t>Номенклатура</t>
  </si>
  <si>
    <t>Количество</t>
  </si>
  <si>
    <t>Ед.</t>
  </si>
  <si>
    <t>Цена</t>
  </si>
  <si>
    <t>% НДС</t>
  </si>
  <si>
    <t>Сумма НДС</t>
  </si>
  <si>
    <t>Всего</t>
  </si>
  <si>
    <t>10%</t>
  </si>
  <si>
    <t>НДС 10%</t>
  </si>
  <si>
    <t>Ценовое предложение  №1   № 1529  от 24.06.2026</t>
  </si>
  <si>
    <t>Ценовое предложение  № 2 № 1261 от 24.06.2026</t>
  </si>
  <si>
    <t>Ценовое предложение  № 3 № 1010 от 24.06.2026</t>
  </si>
  <si>
    <t>Маска медицинская 3-х слойная СМС на резинках Голубой 50 шт пач.Х1</t>
  </si>
  <si>
    <t>Товары (работы, услуги)</t>
  </si>
  <si>
    <t>Производитель</t>
  </si>
  <si>
    <t>Реестровый номер в реестре производителей российских товаров</t>
  </si>
  <si>
    <t>Ед. изм.</t>
  </si>
  <si>
    <t>Цена, руб.</t>
  </si>
  <si>
    <t>НДС ставка</t>
  </si>
  <si>
    <t>НДС сумма</t>
  </si>
  <si>
    <t>Стоимость, руб.</t>
  </si>
  <si>
    <t>Итого</t>
  </si>
  <si>
    <t>Добрый день!</t>
  </si>
  <si>
    <t>Людмила Григорьевна </t>
  </si>
  <si>
    <t>Производители -Гекса-неткан.материалы ООО-номер 10481650-по платным услуга </t>
  </si>
  <si>
    <t>Казанская фабрика «СпецМедЗащита»-номера 10346274 и 10346275 -по ОМС </t>
  </si>
  <si>
    <t>10346274, 10346275</t>
  </si>
  <si>
    <t>ООО "Казанская фабрика «СпецМедЗащита», Россия</t>
  </si>
  <si>
    <t>Поставка  медицинских масок  для нужд Университетской клиники Медицинской высшей школы (института) РГСУ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</si>
</sst>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color indexed="59"/>
      <name val="Arial"/>
      <family val="2"/>
    </font>
    <font>
      <sz val="8"/>
      <color indexed="8"/>
      <name val="Arial"/>
      <family val="2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1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3" fillId="0" borderId="0" xfId="1" applyFont="1"/>
    <xf numFmtId="0" fontId="3" fillId="0" borderId="0" xfId="1" applyFont="1" applyAlignment="1">
      <alignment horizontal="center"/>
    </xf>
    <xf numFmtId="4" fontId="3" fillId="0" borderId="0" xfId="1" applyNumberFormat="1" applyFont="1" applyAlignment="1">
      <alignment horizontal="center"/>
    </xf>
    <xf numFmtId="4" fontId="3" fillId="0" borderId="0" xfId="0" applyNumberFormat="1" applyFont="1"/>
    <xf numFmtId="4" fontId="3" fillId="0" borderId="11" xfId="0" applyNumberFormat="1" applyFont="1" applyBorder="1" applyAlignment="1">
      <alignment horizontal="center" vertical="top" wrapText="1"/>
    </xf>
    <xf numFmtId="1" fontId="3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5" fillId="2" borderId="11" xfId="2" applyNumberFormat="1" applyFont="1" applyFill="1" applyBorder="1" applyAlignment="1">
      <alignment horizontal="center" vertical="center" wrapText="1"/>
    </xf>
    <xf numFmtId="0" fontId="5" fillId="2" borderId="11" xfId="2" applyNumberFormat="1" applyFont="1" applyFill="1" applyBorder="1" applyAlignment="1">
      <alignment horizontal="center" vertical="center" wrapText="1"/>
    </xf>
    <xf numFmtId="2" fontId="5" fillId="2" borderId="11" xfId="2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1" xfId="1" applyNumberFormat="1" applyFont="1" applyBorder="1" applyAlignment="1">
      <alignment horizontal="center" vertical="center" wrapText="1"/>
    </xf>
    <xf numFmtId="4" fontId="7" fillId="3" borderId="11" xfId="3" applyNumberFormat="1" applyFont="1" applyFill="1" applyBorder="1" applyAlignment="1">
      <alignment horizontal="center" vertical="center" wrapText="1"/>
    </xf>
    <xf numFmtId="164" fontId="7" fillId="3" borderId="11" xfId="4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2" fillId="0" borderId="0" xfId="1" applyNumberFormat="1" applyFont="1"/>
    <xf numFmtId="0" fontId="2" fillId="0" borderId="0" xfId="1" applyFont="1"/>
    <xf numFmtId="0" fontId="8" fillId="2" borderId="11" xfId="2" applyNumberFormat="1" applyFont="1" applyFill="1" applyBorder="1" applyAlignment="1">
      <alignment horizontal="left" vertical="center" wrapText="1"/>
    </xf>
    <xf numFmtId="2" fontId="8" fillId="2" borderId="11" xfId="2" applyNumberFormat="1" applyFont="1" applyFill="1" applyBorder="1" applyAlignment="1">
      <alignment horizontal="left" vertical="center" wrapText="1"/>
    </xf>
    <xf numFmtId="1" fontId="9" fillId="2" borderId="11" xfId="2" applyNumberFormat="1" applyFont="1" applyFill="1" applyBorder="1" applyAlignment="1">
      <alignment horizontal="left" vertical="center" wrapText="1"/>
    </xf>
    <xf numFmtId="0" fontId="9" fillId="2" borderId="11" xfId="2" applyNumberFormat="1" applyFont="1" applyFill="1" applyBorder="1" applyAlignment="1">
      <alignment horizontal="left" vertical="center" wrapText="1"/>
    </xf>
    <xf numFmtId="2" fontId="9" fillId="2" borderId="11" xfId="2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2" fontId="10" fillId="0" borderId="0" xfId="0" applyNumberFormat="1" applyFont="1" applyAlignment="1">
      <alignment horizontal="left" vertical="center" wrapText="1"/>
    </xf>
    <xf numFmtId="0" fontId="12" fillId="0" borderId="11" xfId="5" applyNumberFormat="1" applyFont="1" applyBorder="1" applyAlignment="1">
      <alignment horizontal="center" vertical="center"/>
    </xf>
    <xf numFmtId="0" fontId="12" fillId="0" borderId="11" xfId="5" applyNumberFormat="1" applyFont="1" applyBorder="1" applyAlignment="1">
      <alignment horizontal="left" vertical="center"/>
    </xf>
    <xf numFmtId="0" fontId="12" fillId="0" borderId="11" xfId="5" applyNumberFormat="1" applyFont="1" applyBorder="1" applyAlignment="1">
      <alignment horizontal="center" vertical="center" wrapText="1"/>
    </xf>
    <xf numFmtId="0" fontId="5" fillId="0" borderId="0" xfId="5" applyFont="1"/>
    <xf numFmtId="0" fontId="5" fillId="0" borderId="11" xfId="5" applyFont="1" applyBorder="1" applyAlignment="1">
      <alignment horizontal="center" vertical="center"/>
    </xf>
    <xf numFmtId="4" fontId="5" fillId="2" borderId="11" xfId="2" applyNumberFormat="1" applyFont="1" applyFill="1" applyBorder="1" applyAlignment="1">
      <alignment horizontal="center" vertical="center" wrapText="1"/>
    </xf>
    <xf numFmtId="10" fontId="5" fillId="2" borderId="11" xfId="2" applyNumberFormat="1" applyFont="1" applyFill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/>
    </xf>
    <xf numFmtId="0" fontId="13" fillId="0" borderId="11" xfId="5" applyFont="1" applyBorder="1" applyAlignment="1">
      <alignment horizontal="left" vertical="center"/>
    </xf>
    <xf numFmtId="1" fontId="13" fillId="0" borderId="11" xfId="5" applyNumberFormat="1" applyFont="1" applyBorder="1" applyAlignment="1">
      <alignment horizontal="center" vertical="center"/>
    </xf>
    <xf numFmtId="4" fontId="13" fillId="0" borderId="11" xfId="5" applyNumberFormat="1" applyFont="1" applyBorder="1" applyAlignment="1">
      <alignment horizontal="center" vertical="center"/>
    </xf>
    <xf numFmtId="0" fontId="13" fillId="0" borderId="0" xfId="5" applyFont="1"/>
    <xf numFmtId="2" fontId="9" fillId="2" borderId="11" xfId="2" applyNumberFormat="1" applyFont="1" applyFill="1" applyBorder="1" applyAlignment="1">
      <alignment horizontal="center" vertical="center" wrapText="1"/>
    </xf>
    <xf numFmtId="2" fontId="13" fillId="0" borderId="11" xfId="5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center" vertical="top" wrapText="1"/>
    </xf>
    <xf numFmtId="4" fontId="3" fillId="0" borderId="6" xfId="0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center" vertical="top" wrapText="1"/>
    </xf>
    <xf numFmtId="4" fontId="3" fillId="0" borderId="9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165" fontId="7" fillId="0" borderId="0" xfId="1" applyNumberFormat="1" applyFont="1" applyAlignment="1">
      <alignment wrapText="1"/>
    </xf>
    <xf numFmtId="165" fontId="7" fillId="2" borderId="0" xfId="3" applyNumberFormat="1" applyFont="1" applyFill="1" applyAlignment="1">
      <alignment wrapText="1"/>
    </xf>
    <xf numFmtId="165" fontId="7" fillId="0" borderId="0" xfId="3" applyNumberFormat="1" applyFont="1" applyAlignment="1">
      <alignment wrapText="1"/>
    </xf>
    <xf numFmtId="0" fontId="7" fillId="0" borderId="0" xfId="3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0" fontId="5" fillId="0" borderId="11" xfId="5" applyFont="1" applyBorder="1" applyAlignment="1">
      <alignment horizontal="center" vertical="center" wrapText="1"/>
    </xf>
    <xf numFmtId="0" fontId="3" fillId="0" borderId="0" xfId="0" applyFont="1"/>
  </cellXfs>
  <cellStyles count="6">
    <cellStyle name="Обычный" xfId="0" builtinId="0"/>
    <cellStyle name="Обычный 2" xfId="1"/>
    <cellStyle name="Обычный 2 2" xfId="3"/>
    <cellStyle name="Обычный 3" xfId="5"/>
    <cellStyle name="Обычный_Лист1" xfId="2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8</xdr:row>
      <xdr:rowOff>333375</xdr:rowOff>
    </xdr:from>
    <xdr:to>
      <xdr:col>12</xdr:col>
      <xdr:colOff>809625</xdr:colOff>
      <xdr:row>9</xdr:row>
      <xdr:rowOff>38100</xdr:rowOff>
    </xdr:to>
    <xdr:pic>
      <xdr:nvPicPr>
        <xdr:cNvPr id="2" name="Рисунок 3" descr="Средне квадратичное отклонение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29900" y="1724025"/>
          <a:ext cx="6572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8</xdr:row>
      <xdr:rowOff>352425</xdr:rowOff>
    </xdr:from>
    <xdr:to>
      <xdr:col>13</xdr:col>
      <xdr:colOff>752475</xdr:colOff>
      <xdr:row>9</xdr:row>
      <xdr:rowOff>95250</xdr:rowOff>
    </xdr:to>
    <xdr:pic>
      <xdr:nvPicPr>
        <xdr:cNvPr id="3" name="Рисунок 2" descr="Коэф.вариации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53800" y="1743075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371475</xdr:colOff>
      <xdr:row>8</xdr:row>
      <xdr:rowOff>266700</xdr:rowOff>
    </xdr:from>
    <xdr:to>
      <xdr:col>15</xdr:col>
      <xdr:colOff>257175</xdr:colOff>
      <xdr:row>8</xdr:row>
      <xdr:rowOff>552450</xdr:rowOff>
    </xdr:to>
    <xdr:pic>
      <xdr:nvPicPr>
        <xdr:cNvPr id="4" name="Рисунок 1" descr="НМЦК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496800" y="1657350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14" sqref="B14"/>
    </sheetView>
  </sheetViews>
  <sheetFormatPr defaultRowHeight="15" x14ac:dyDescent="0.25"/>
  <cols>
    <col min="2" max="2" width="34.28515625" customWidth="1"/>
  </cols>
  <sheetData>
    <row r="1" spans="1:8" ht="22.5" x14ac:dyDescent="0.25">
      <c r="A1" s="26" t="s">
        <v>24</v>
      </c>
      <c r="B1" s="26" t="s">
        <v>25</v>
      </c>
      <c r="C1" s="26" t="s">
        <v>26</v>
      </c>
      <c r="D1" s="26" t="s">
        <v>27</v>
      </c>
      <c r="E1" s="26" t="s">
        <v>28</v>
      </c>
      <c r="F1" s="26" t="s">
        <v>29</v>
      </c>
      <c r="G1" s="27" t="s">
        <v>30</v>
      </c>
      <c r="H1" s="27" t="s">
        <v>31</v>
      </c>
    </row>
    <row r="2" spans="1:8" ht="22.5" x14ac:dyDescent="0.25">
      <c r="A2" s="28">
        <v>1</v>
      </c>
      <c r="B2" s="29" t="s">
        <v>19</v>
      </c>
      <c r="C2" s="28">
        <v>40</v>
      </c>
      <c r="D2" s="29" t="s">
        <v>18</v>
      </c>
      <c r="E2" s="30">
        <v>86.49</v>
      </c>
      <c r="F2" s="29" t="s">
        <v>32</v>
      </c>
      <c r="G2" s="30">
        <v>314.51</v>
      </c>
      <c r="H2" s="30">
        <v>3459.6</v>
      </c>
    </row>
    <row r="3" spans="1:8" x14ac:dyDescent="0.25">
      <c r="A3" s="31"/>
      <c r="B3" s="31"/>
      <c r="C3" s="31"/>
      <c r="D3" s="31"/>
      <c r="E3" s="31"/>
      <c r="F3" s="31" t="s">
        <v>33</v>
      </c>
      <c r="G3" s="32">
        <f>SUM(G2:G2)</f>
        <v>314.51</v>
      </c>
      <c r="H3" s="32">
        <f>SUM(H2:H2)</f>
        <v>3459.6</v>
      </c>
    </row>
    <row r="11" spans="1:8" ht="15.75" x14ac:dyDescent="0.25">
      <c r="B11" s="66" t="s">
        <v>47</v>
      </c>
    </row>
    <row r="12" spans="1:8" ht="15.75" x14ac:dyDescent="0.25">
      <c r="B12" s="66" t="s">
        <v>48</v>
      </c>
    </row>
    <row r="13" spans="1:8" ht="15.75" x14ac:dyDescent="0.25">
      <c r="B13" s="66" t="s">
        <v>49</v>
      </c>
    </row>
    <row r="14" spans="1:8" ht="15.75" x14ac:dyDescent="0.25">
      <c r="B14" s="66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selection activeCell="B12" sqref="B12"/>
    </sheetView>
  </sheetViews>
  <sheetFormatPr defaultRowHeight="12.75" x14ac:dyDescent="0.2"/>
  <cols>
    <col min="1" max="1" width="4.7109375" style="1" customWidth="1"/>
    <col min="2" max="2" width="31.42578125" style="2" customWidth="1"/>
    <col min="3" max="3" width="10" style="3" customWidth="1"/>
    <col min="4" max="4" width="8.28515625" style="3" customWidth="1"/>
    <col min="5" max="12" width="11.85546875" style="4" customWidth="1"/>
    <col min="13" max="13" width="12.5703125" style="4" customWidth="1"/>
    <col min="14" max="14" width="12.140625" style="4" customWidth="1"/>
    <col min="15" max="15" width="10.7109375" style="4" customWidth="1"/>
    <col min="16" max="16" width="10.28515625" style="4" customWidth="1"/>
    <col min="17" max="16384" width="9.140625" style="1"/>
  </cols>
  <sheetData>
    <row r="1" spans="1:16" x14ac:dyDescent="0.2">
      <c r="N1" s="4" t="s">
        <v>0</v>
      </c>
    </row>
    <row r="3" spans="1:16" x14ac:dyDescent="0.2">
      <c r="L3" s="4" t="s">
        <v>1</v>
      </c>
    </row>
    <row r="4" spans="1:16" x14ac:dyDescent="0.2">
      <c r="L4" s="4" t="s">
        <v>2</v>
      </c>
      <c r="P4" s="4" t="s">
        <v>3</v>
      </c>
    </row>
    <row r="5" spans="1:16" x14ac:dyDescent="0.2">
      <c r="A5" s="5" t="s">
        <v>4</v>
      </c>
      <c r="C5" s="6"/>
      <c r="D5" s="6"/>
      <c r="E5" s="7"/>
      <c r="F5" s="8"/>
    </row>
    <row r="6" spans="1:16" x14ac:dyDescent="0.2">
      <c r="A6" s="68" t="s">
        <v>53</v>
      </c>
      <c r="B6" s="5"/>
      <c r="C6" s="6"/>
      <c r="D6" s="6"/>
      <c r="E6" s="7"/>
      <c r="F6" s="8"/>
    </row>
    <row r="8" spans="1:16" ht="20.25" customHeight="1" x14ac:dyDescent="0.2">
      <c r="A8" s="63" t="s">
        <v>5</v>
      </c>
      <c r="B8" s="63" t="s">
        <v>6</v>
      </c>
      <c r="C8" s="63" t="s">
        <v>7</v>
      </c>
      <c r="D8" s="63" t="s">
        <v>8</v>
      </c>
      <c r="E8" s="54" t="s">
        <v>9</v>
      </c>
      <c r="F8" s="58"/>
      <c r="G8" s="58"/>
      <c r="H8" s="58"/>
      <c r="I8" s="58"/>
      <c r="J8" s="55"/>
      <c r="K8" s="50" t="s">
        <v>10</v>
      </c>
      <c r="L8" s="51"/>
      <c r="M8" s="47" t="s">
        <v>11</v>
      </c>
      <c r="N8" s="47" t="s">
        <v>12</v>
      </c>
      <c r="O8" s="50" t="s">
        <v>13</v>
      </c>
      <c r="P8" s="51"/>
    </row>
    <row r="9" spans="1:16" ht="47.25" customHeight="1" x14ac:dyDescent="0.2">
      <c r="A9" s="64"/>
      <c r="B9" s="64"/>
      <c r="C9" s="64"/>
      <c r="D9" s="64"/>
      <c r="E9" s="54" t="s">
        <v>34</v>
      </c>
      <c r="F9" s="55"/>
      <c r="G9" s="54" t="s">
        <v>35</v>
      </c>
      <c r="H9" s="55"/>
      <c r="I9" s="56" t="s">
        <v>36</v>
      </c>
      <c r="J9" s="57"/>
      <c r="K9" s="52"/>
      <c r="L9" s="53"/>
      <c r="M9" s="48"/>
      <c r="N9" s="48"/>
      <c r="O9" s="52"/>
      <c r="P9" s="53"/>
    </row>
    <row r="10" spans="1:16" ht="33.75" customHeight="1" x14ac:dyDescent="0.2">
      <c r="A10" s="65"/>
      <c r="B10" s="65"/>
      <c r="C10" s="65"/>
      <c r="D10" s="65"/>
      <c r="E10" s="9" t="s">
        <v>14</v>
      </c>
      <c r="F10" s="9" t="s">
        <v>15</v>
      </c>
      <c r="G10" s="9" t="s">
        <v>16</v>
      </c>
      <c r="H10" s="9" t="s">
        <v>15</v>
      </c>
      <c r="I10" s="9" t="s">
        <v>16</v>
      </c>
      <c r="J10" s="9" t="s">
        <v>15</v>
      </c>
      <c r="K10" s="9" t="s">
        <v>16</v>
      </c>
      <c r="L10" s="9" t="s">
        <v>17</v>
      </c>
      <c r="M10" s="49"/>
      <c r="N10" s="49"/>
      <c r="O10" s="9" t="s">
        <v>16</v>
      </c>
      <c r="P10" s="9" t="s">
        <v>17</v>
      </c>
    </row>
    <row r="11" spans="1:16" s="12" customFormat="1" x14ac:dyDescent="0.2">
      <c r="A11" s="10">
        <v>1</v>
      </c>
      <c r="B11" s="11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</row>
    <row r="12" spans="1:16" ht="38.25" x14ac:dyDescent="0.2">
      <c r="A12" s="13">
        <v>1</v>
      </c>
      <c r="B12" s="15" t="s">
        <v>37</v>
      </c>
      <c r="C12" s="14">
        <v>40</v>
      </c>
      <c r="D12" s="15" t="s">
        <v>18</v>
      </c>
      <c r="E12" s="16">
        <v>86.49</v>
      </c>
      <c r="F12" s="17">
        <f t="shared" ref="F12" si="0">C12*E12</f>
        <v>3459.6</v>
      </c>
      <c r="G12" s="16">
        <v>86.6</v>
      </c>
      <c r="H12" s="17">
        <f t="shared" ref="H12" si="1">C12*G12</f>
        <v>3464</v>
      </c>
      <c r="I12" s="16">
        <v>86.72</v>
      </c>
      <c r="J12" s="17">
        <f t="shared" ref="J12" si="2">C12*I12</f>
        <v>3468.8</v>
      </c>
      <c r="K12" s="18">
        <f t="shared" ref="K12" si="3">ROUND((E12+G12+I12)/3,2)</f>
        <v>86.6</v>
      </c>
      <c r="L12" s="18">
        <f t="shared" ref="L12" si="4">C12*K12</f>
        <v>3464</v>
      </c>
      <c r="M12" s="19">
        <f t="shared" ref="M12" si="5">SQRT(((E12-K12)^2+(G12-K12)^2+(I12-K12)^2)/2)</f>
        <v>0.11510864433221549</v>
      </c>
      <c r="N12" s="20">
        <f t="shared" ref="N12" si="6">M12/K12</f>
        <v>1.3291991262380542E-3</v>
      </c>
      <c r="O12" s="18">
        <f t="shared" ref="O12" si="7">E12</f>
        <v>86.49</v>
      </c>
      <c r="P12" s="18">
        <f t="shared" ref="P12" si="8">C12*O12</f>
        <v>3459.6</v>
      </c>
    </row>
    <row r="13" spans="1:16" s="23" customFormat="1" x14ac:dyDescent="0.2">
      <c r="A13" s="21"/>
      <c r="B13" s="22" t="s">
        <v>20</v>
      </c>
      <c r="C13" s="21">
        <f>SUM(C12:C12)</f>
        <v>40</v>
      </c>
      <c r="D13" s="21"/>
      <c r="E13" s="21"/>
      <c r="F13" s="21">
        <f>SUM(F12:F12)</f>
        <v>3459.6</v>
      </c>
      <c r="G13" s="21"/>
      <c r="H13" s="21">
        <f>SUM(H12:H12)</f>
        <v>3464</v>
      </c>
      <c r="I13" s="21"/>
      <c r="J13" s="21">
        <f>SUM(J12:J12)</f>
        <v>3468.8</v>
      </c>
      <c r="K13" s="21"/>
      <c r="L13" s="21">
        <f>SUM(L12:L12)</f>
        <v>3464</v>
      </c>
      <c r="M13" s="21"/>
      <c r="N13" s="21"/>
      <c r="O13" s="21"/>
      <c r="P13" s="21">
        <f>SUM(P12:P12)</f>
        <v>3459.6</v>
      </c>
    </row>
    <row r="16" spans="1:16" s="25" customFormat="1" ht="47.25" customHeight="1" x14ac:dyDescent="0.2">
      <c r="A16" s="59" t="s">
        <v>21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24"/>
      <c r="M16" s="24"/>
      <c r="N16" s="24"/>
      <c r="O16" s="24"/>
      <c r="P16" s="24"/>
    </row>
    <row r="17" spans="1:16" s="25" customFormat="1" x14ac:dyDescent="0.2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24"/>
      <c r="M17" s="24"/>
      <c r="N17" s="24"/>
      <c r="O17" s="24"/>
      <c r="P17" s="24"/>
    </row>
    <row r="18" spans="1:16" s="25" customFormat="1" x14ac:dyDescent="0.2">
      <c r="A18" s="60" t="s">
        <v>23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24"/>
      <c r="M18" s="24"/>
      <c r="N18" s="24"/>
      <c r="O18" s="24"/>
      <c r="P18" s="24"/>
    </row>
    <row r="19" spans="1:16" s="25" customFormat="1" x14ac:dyDescent="0.2">
      <c r="A19" s="61" t="s">
        <v>22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24"/>
      <c r="M19" s="24"/>
      <c r="N19" s="24"/>
      <c r="O19" s="24"/>
      <c r="P19" s="24"/>
    </row>
  </sheetData>
  <mergeCells count="16">
    <mergeCell ref="A16:K16"/>
    <mergeCell ref="A17:K17"/>
    <mergeCell ref="A18:K18"/>
    <mergeCell ref="A19:K19"/>
    <mergeCell ref="M8:M10"/>
    <mergeCell ref="A8:A10"/>
    <mergeCell ref="B8:B10"/>
    <mergeCell ref="C8:C10"/>
    <mergeCell ref="D8:D10"/>
    <mergeCell ref="N8:N10"/>
    <mergeCell ref="O8:P9"/>
    <mergeCell ref="E9:F9"/>
    <mergeCell ref="G9:H9"/>
    <mergeCell ref="I9:J9"/>
    <mergeCell ref="E8:J8"/>
    <mergeCell ref="K8:L9"/>
  </mergeCells>
  <pageMargins left="0.38" right="0.38" top="0.39" bottom="0.4" header="0.31496062992125984" footer="0.31496062992125984"/>
  <pageSetup paperSize="9" scale="71" fitToHeight="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I24" sqref="I24"/>
    </sheetView>
  </sheetViews>
  <sheetFormatPr defaultRowHeight="12.75" x14ac:dyDescent="0.2"/>
  <cols>
    <col min="1" max="1" width="5.85546875" style="36" customWidth="1"/>
    <col min="2" max="2" width="34" style="36" customWidth="1"/>
    <col min="3" max="3" width="18.42578125" style="36" customWidth="1"/>
    <col min="4" max="4" width="16.85546875" style="36" customWidth="1"/>
    <col min="5" max="7" width="9.140625" style="36"/>
    <col min="8" max="8" width="13.42578125" style="36" customWidth="1"/>
    <col min="9" max="16384" width="9.140625" style="36"/>
  </cols>
  <sheetData>
    <row r="1" spans="1:12" ht="63.75" x14ac:dyDescent="0.2">
      <c r="A1" s="33" t="s">
        <v>24</v>
      </c>
      <c r="B1" s="34" t="s">
        <v>38</v>
      </c>
      <c r="C1" s="35" t="s">
        <v>39</v>
      </c>
      <c r="D1" s="35" t="s">
        <v>40</v>
      </c>
      <c r="E1" s="35" t="s">
        <v>7</v>
      </c>
      <c r="F1" s="35" t="s">
        <v>41</v>
      </c>
      <c r="G1" s="35" t="s">
        <v>42</v>
      </c>
      <c r="H1" s="35" t="s">
        <v>45</v>
      </c>
      <c r="I1" s="35" t="s">
        <v>43</v>
      </c>
      <c r="J1" s="35" t="s">
        <v>44</v>
      </c>
    </row>
    <row r="2" spans="1:12" ht="52.5" customHeight="1" x14ac:dyDescent="0.2">
      <c r="A2" s="37">
        <v>1</v>
      </c>
      <c r="B2" s="15" t="s">
        <v>37</v>
      </c>
      <c r="C2" s="67" t="s">
        <v>52</v>
      </c>
      <c r="D2" s="67" t="s">
        <v>51</v>
      </c>
      <c r="E2" s="14">
        <v>40</v>
      </c>
      <c r="F2" s="15" t="s">
        <v>18</v>
      </c>
      <c r="G2" s="16">
        <v>86.49</v>
      </c>
      <c r="H2" s="38">
        <f>E2*G2</f>
        <v>3459.6</v>
      </c>
      <c r="I2" s="39">
        <v>0.1</v>
      </c>
      <c r="J2" s="45">
        <v>314.51</v>
      </c>
      <c r="L2" s="36">
        <f>ROUND(H2*10/110,2)</f>
        <v>314.51</v>
      </c>
    </row>
    <row r="3" spans="1:12" s="44" customFormat="1" x14ac:dyDescent="0.2">
      <c r="A3" s="40"/>
      <c r="B3" s="41" t="s">
        <v>46</v>
      </c>
      <c r="C3" s="40"/>
      <c r="D3" s="40"/>
      <c r="E3" s="42">
        <f>SUM(E2)</f>
        <v>40</v>
      </c>
      <c r="F3" s="40"/>
      <c r="G3" s="40"/>
      <c r="H3" s="43">
        <f>SUM(H2)</f>
        <v>3459.6</v>
      </c>
      <c r="I3" s="40"/>
      <c r="J3" s="46">
        <f>SUM(J2)</f>
        <v>314.51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кп</vt:lpstr>
      <vt:lpstr>нмцк</vt:lpstr>
      <vt:lpstr>тз, спец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kazakovalg</dc:creator>
  <cp:lastModifiedBy>kazakovalg</cp:lastModifiedBy>
  <cp:lastPrinted>2026-06-29T13:13:26Z</cp:lastPrinted>
  <dcterms:created xsi:type="dcterms:W3CDTF">2026-06-15T11:46:50Z</dcterms:created>
  <dcterms:modified xsi:type="dcterms:W3CDTF">2026-06-29T13:16:11Z</dcterms:modified>
</cp:coreProperties>
</file>